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gs\Dropbox\MAU BIEU\LUONG VA CAC KHOAN TRICH THEO LUONG\"/>
    </mc:Choice>
  </mc:AlternateContent>
  <bookViews>
    <workbookView xWindow="0" yWindow="0" windowWidth="23040" windowHeight="9192" firstSheet="18" activeTab="29"/>
  </bookViews>
  <sheets>
    <sheet name="Infor" sheetId="1" r:id="rId1"/>
    <sheet name="02_CK_TNCN" sheetId="29" r:id="rId2"/>
    <sheet name="02_UQ_QTT_TNCN" sheetId="30" r:id="rId3"/>
    <sheet name="HĐLĐ" sheetId="28" r:id="rId4"/>
    <sheet name="Danh_Sach" sheetId="2" r:id="rId5"/>
    <sheet name="PHIEU_LUONG" sheetId="27" r:id="rId6"/>
    <sheet name="BBC_1" sheetId="3" r:id="rId7"/>
    <sheet name="TTL_1" sheetId="4" r:id="rId8"/>
    <sheet name="BBC_2" sheetId="5" r:id="rId9"/>
    <sheet name="TTL_2" sheetId="6" r:id="rId10"/>
    <sheet name="BBC_3" sheetId="7" r:id="rId11"/>
    <sheet name="TTL_3" sheetId="8" r:id="rId12"/>
    <sheet name="BBC_4" sheetId="9" r:id="rId13"/>
    <sheet name="TTL_4" sheetId="10" r:id="rId14"/>
    <sheet name="BBC_5" sheetId="11" r:id="rId15"/>
    <sheet name="TTL_5" sheetId="12" r:id="rId16"/>
    <sheet name="BBC_6" sheetId="13" r:id="rId17"/>
    <sheet name="TTL_6" sheetId="14" r:id="rId18"/>
    <sheet name="BBC_7" sheetId="15" r:id="rId19"/>
    <sheet name="TTL_7" sheetId="16" r:id="rId20"/>
    <sheet name="BBC_8" sheetId="17" r:id="rId21"/>
    <sheet name="TTL_8" sheetId="18" r:id="rId22"/>
    <sheet name="BBC_9" sheetId="19" r:id="rId23"/>
    <sheet name="TTL_9" sheetId="20" r:id="rId24"/>
    <sheet name="BBC_10" sheetId="21" r:id="rId25"/>
    <sheet name="TTL_10" sheetId="22" r:id="rId26"/>
    <sheet name="BBC_11" sheetId="23" r:id="rId27"/>
    <sheet name="TTL_11" sheetId="24" r:id="rId28"/>
    <sheet name="BCC_12" sheetId="25" r:id="rId29"/>
    <sheet name="TTL_12" sheetId="26" r:id="rId30"/>
  </sheets>
  <externalReferences>
    <externalReference r:id="rId31"/>
    <externalReference r:id="rId32"/>
    <externalReference r:id="rId33"/>
  </externalReferences>
  <definedNames>
    <definedName name="_xlnm._FilterDatabase" localSheetId="6" hidden="1">BBC_1!$A$1:$AT$72</definedName>
    <definedName name="_xlnm._FilterDatabase" localSheetId="24" hidden="1">BBC_10!$A$1:$AT$72</definedName>
    <definedName name="_xlnm._FilterDatabase" localSheetId="26" hidden="1">BBC_11!$A$1:$AT$72</definedName>
    <definedName name="_xlnm._FilterDatabase" localSheetId="8" hidden="1">BBC_2!$A$1:$AT$72</definedName>
    <definedName name="_xlnm._FilterDatabase" localSheetId="10" hidden="1">BBC_3!$A$1:$AT$72</definedName>
    <definedName name="_xlnm._FilterDatabase" localSheetId="12" hidden="1">BBC_4!$A$1:$AT$72</definedName>
    <definedName name="_xlnm._FilterDatabase" localSheetId="14" hidden="1">BBC_5!$A$1:$AT$72</definedName>
    <definedName name="_xlnm._FilterDatabase" localSheetId="16" hidden="1">BBC_6!$A$1:$AT$72</definedName>
    <definedName name="_xlnm._FilterDatabase" localSheetId="18" hidden="1">BBC_7!$A$1:$AT$72</definedName>
    <definedName name="_xlnm._FilterDatabase" localSheetId="20" hidden="1">BBC_8!$A$1:$AT$72</definedName>
    <definedName name="_xlnm._FilterDatabase" localSheetId="22" hidden="1">BBC_9!$A$1:$AT$72</definedName>
    <definedName name="_xlnm._FilterDatabase" localSheetId="28" hidden="1">BCC_12!$A$1:$AT$72</definedName>
    <definedName name="_xlnm._FilterDatabase" localSheetId="4" hidden="1">Danh_Sach!$A$2:$M$52</definedName>
    <definedName name="_xlnm._FilterDatabase" localSheetId="3" hidden="1">HĐLĐ!$A$1:$L$94</definedName>
    <definedName name="_xlnm._FilterDatabase" localSheetId="7" hidden="1">TTL_1!$A$1:$AW$74</definedName>
    <definedName name="_xlnm._FilterDatabase" localSheetId="25" hidden="1">TTL_10!$A$1:$AW$74</definedName>
    <definedName name="_xlnm._FilterDatabase" localSheetId="27" hidden="1">TTL_11!$A$1:$AW$74</definedName>
    <definedName name="_xlnm._FilterDatabase" localSheetId="29" hidden="1">TTL_12!$A$1:$AW$74</definedName>
    <definedName name="_xlnm._FilterDatabase" localSheetId="9" hidden="1">TTL_2!$A$1:$AW$74</definedName>
    <definedName name="_xlnm._FilterDatabase" localSheetId="11" hidden="1">TTL_3!$A$1:$AW$74</definedName>
    <definedName name="_xlnm._FilterDatabase" localSheetId="13" hidden="1">TTL_4!$A$1:$AW$74</definedName>
    <definedName name="_xlnm._FilterDatabase" localSheetId="15" hidden="1">TTL_5!$A$1:$AW$74</definedName>
    <definedName name="_xlnm._FilterDatabase" localSheetId="17" hidden="1">TTL_6!$A$1:$AW$74</definedName>
    <definedName name="_xlnm._FilterDatabase" localSheetId="19" hidden="1">TTL_7!$A$1:$AW$74</definedName>
    <definedName name="_xlnm._FilterDatabase" localSheetId="21" hidden="1">TTL_8!$A$1:$AW$74</definedName>
    <definedName name="_xlnm._FilterDatabase" localSheetId="23" hidden="1">TTL_9!$A$1:$AW$74</definedName>
    <definedName name="BCC_1">BBC_1!$A$12:$AN$62</definedName>
    <definedName name="BCC_10">BBC_10!$A$12:$AN$62</definedName>
    <definedName name="BCC_11">BBC_11!$A$12:$AN$62</definedName>
    <definedName name="BCC_12">BCC_12!$A$12:$AN$62</definedName>
    <definedName name="BCC_2">BBC_2!$A$12:$AN$62</definedName>
    <definedName name="BCC_3">BBC_3!$A$12:$AN$62</definedName>
    <definedName name="BCC_4">BBC_4!$A$12:$AN$62</definedName>
    <definedName name="BCC_5">BBC_5!$A$12:$AN$62</definedName>
    <definedName name="BCC_6">BBC_6!$A$12:$AN$62</definedName>
    <definedName name="BCC_7">BBC_7!$A$12:$AN$62</definedName>
    <definedName name="BCC_8">BBC_8!$A$12:$AN$62</definedName>
    <definedName name="BCC_9">BBC_9!$A$12:$AN$62</definedName>
    <definedName name="DANH_SACH">Danh_Sach!$A$3:$AS$53</definedName>
    <definedName name="INFOR">[1]Infor!$A$11:$X$30</definedName>
    <definedName name="_xlnm.Print_Area" localSheetId="1">'02_CK_TNCN'!$A$1:$V$27</definedName>
    <definedName name="_xlnm.Print_Area" localSheetId="2">'02_UQ_QTT_TNCN'!$A$1:$T$31</definedName>
    <definedName name="_xlnm.Print_Area" localSheetId="6">BBC_1!$B$2:$AN$72</definedName>
    <definedName name="_xlnm.Print_Area" localSheetId="24">BBC_10!$B$2:$AN$72</definedName>
    <definedName name="_xlnm.Print_Area" localSheetId="26">BBC_11!$B$2:$AN$72</definedName>
    <definedName name="_xlnm.Print_Area" localSheetId="8">BBC_2!$B$2:$AN$72</definedName>
    <definedName name="_xlnm.Print_Area" localSheetId="10">BBC_3!$B$2:$AN$72</definedName>
    <definedName name="_xlnm.Print_Area" localSheetId="12">BBC_4!$B$2:$AN$72</definedName>
    <definedName name="_xlnm.Print_Area" localSheetId="14">BBC_5!$B$2:$AN$72</definedName>
    <definedName name="_xlnm.Print_Area" localSheetId="16">BBC_6!$B$2:$AN$72</definedName>
    <definedName name="_xlnm.Print_Area" localSheetId="18">BBC_7!$B$2:$AN$72</definedName>
    <definedName name="_xlnm.Print_Area" localSheetId="20">BBC_8!$B$2:$AN$72</definedName>
    <definedName name="_xlnm.Print_Area" localSheetId="22">BBC_9!$B$2:$AN$72</definedName>
    <definedName name="_xlnm.Print_Area" localSheetId="28">BCC_12!$B$2:$AN$72</definedName>
    <definedName name="_xlnm.Print_Area" localSheetId="3">HĐLĐ!$A$2:$K$94</definedName>
    <definedName name="_xlnm.Print_Area" localSheetId="5">PHIEU_LUONG!$A$1:$I$42</definedName>
    <definedName name="_xlnm.Print_Area" localSheetId="7">TTL_1!$B$2:$U$74</definedName>
    <definedName name="_xlnm.Print_Area" localSheetId="25">TTL_10!$B$2:$U$74</definedName>
    <definedName name="_xlnm.Print_Area" localSheetId="27">TTL_11!$B$2:$U$74</definedName>
    <definedName name="_xlnm.Print_Area" localSheetId="29">TTL_12!$B$2:$U$74</definedName>
    <definedName name="_xlnm.Print_Area" localSheetId="9">TTL_2!$B$2:$U$74</definedName>
    <definedName name="_xlnm.Print_Area" localSheetId="11">TTL_3!$B$2:$U$74</definedName>
    <definedName name="_xlnm.Print_Area" localSheetId="13">TTL_4!$B$2:$U$74</definedName>
    <definedName name="_xlnm.Print_Area" localSheetId="15">TTL_5!$B$2:$U$74</definedName>
    <definedName name="_xlnm.Print_Area" localSheetId="17">TTL_6!$B$2:$U$74</definedName>
    <definedName name="_xlnm.Print_Area" localSheetId="19">TTL_7!$B$2:$U$74</definedName>
    <definedName name="_xlnm.Print_Area" localSheetId="21">TTL_8!$B$2:$U$74</definedName>
    <definedName name="_xlnm.Print_Area" localSheetId="23">TTL_9!$B$2:$U$74</definedName>
    <definedName name="_xlnm.Print_Titles" localSheetId="6">BBC_1!$9:$11</definedName>
    <definedName name="_xlnm.Print_Titles" localSheetId="24">BBC_10!$9:$11</definedName>
    <definedName name="_xlnm.Print_Titles" localSheetId="26">BBC_11!$9:$11</definedName>
    <definedName name="_xlnm.Print_Titles" localSheetId="8">BBC_2!$9:$11</definedName>
    <definedName name="_xlnm.Print_Titles" localSheetId="10">BBC_3!$9:$11</definedName>
    <definedName name="_xlnm.Print_Titles" localSheetId="12">BBC_4!$9:$11</definedName>
    <definedName name="_xlnm.Print_Titles" localSheetId="14">BBC_5!$9:$11</definedName>
    <definedName name="_xlnm.Print_Titles" localSheetId="16">BBC_6!$9:$11</definedName>
    <definedName name="_xlnm.Print_Titles" localSheetId="18">BBC_7!$9:$11</definedName>
    <definedName name="_xlnm.Print_Titles" localSheetId="20">BBC_8!$9:$11</definedName>
    <definedName name="_xlnm.Print_Titles" localSheetId="22">BBC_9!$9:$11</definedName>
    <definedName name="_xlnm.Print_Titles" localSheetId="28">BCC_12!$9:$11</definedName>
    <definedName name="_xlnm.Print_Titles" localSheetId="7">TTL_1!$10:$12</definedName>
    <definedName name="_xlnm.Print_Titles" localSheetId="25">TTL_10!$10:$12</definedName>
    <definedName name="_xlnm.Print_Titles" localSheetId="27">TTL_11!$10:$12</definedName>
    <definedName name="_xlnm.Print_Titles" localSheetId="29">TTL_12!$10:$12</definedName>
    <definedName name="_xlnm.Print_Titles" localSheetId="9">TTL_2!$10:$12</definedName>
    <definedName name="_xlnm.Print_Titles" localSheetId="11">TTL_3!$10:$12</definedName>
    <definedName name="_xlnm.Print_Titles" localSheetId="13">TTL_4!$10:$12</definedName>
    <definedName name="_xlnm.Print_Titles" localSheetId="15">TTL_5!$10:$12</definedName>
    <definedName name="_xlnm.Print_Titles" localSheetId="17">TTL_6!$10:$12</definedName>
    <definedName name="_xlnm.Print_Titles" localSheetId="19">TTL_7!$10:$12</definedName>
    <definedName name="_xlnm.Print_Titles" localSheetId="21">TTL_8!$10:$12</definedName>
    <definedName name="_xlnm.Print_Titles" localSheetId="23">TTL_9!$10:$12</definedName>
    <definedName name="TK_CHIPHI">Danh_Sach!$E$3:$E$53</definedName>
    <definedName name="TTL_1">TTL_1!$A$13:$AF$63</definedName>
    <definedName name="TTL_10">TTL_10!$A$13:$AF$63</definedName>
    <definedName name="TTL_11">TTL_11!$A$13:$AF$63</definedName>
    <definedName name="TTL_12">TTL_12!$A$13:$AF$63</definedName>
    <definedName name="TTL_2">TTL_2!$A$13:$AF$63</definedName>
    <definedName name="TTL_3">TTL_3!$A$13:$AF$63</definedName>
    <definedName name="TTL_4">TTL_4!$A$13:$AF$63</definedName>
    <definedName name="TTL_5">TTL_5!$A$13:$AF$63</definedName>
    <definedName name="TTL_6">TTL_6!$A$13:$AF$63</definedName>
    <definedName name="TTL_7">TTL_7!$A$13:$AF$63</definedName>
    <definedName name="TTL_8">TTL_8!$A$13:$AF$63</definedName>
    <definedName name="TTL_9">TTL_9!$A$13:$AF$63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6" i="28" l="1"/>
  <c r="B82" i="28"/>
  <c r="D54" i="28"/>
  <c r="D53" i="28"/>
  <c r="D52" i="28"/>
  <c r="D51" i="28"/>
  <c r="D50" i="28"/>
  <c r="D48" i="28"/>
  <c r="A45" i="28"/>
  <c r="C43" i="28"/>
  <c r="C42" i="28"/>
  <c r="F38" i="28"/>
  <c r="A38" i="28"/>
  <c r="E37" i="28"/>
  <c r="C29" i="28"/>
  <c r="C23" i="28"/>
  <c r="E22" i="28"/>
  <c r="J21" i="28"/>
  <c r="G21" i="28"/>
  <c r="C21" i="28"/>
  <c r="G20" i="28"/>
  <c r="A20" i="28"/>
  <c r="A19" i="28"/>
  <c r="E66" i="26"/>
  <c r="E66" i="24"/>
  <c r="E66" i="22"/>
  <c r="E66" i="20"/>
  <c r="E66" i="18"/>
  <c r="E66" i="16"/>
  <c r="E66" i="14"/>
  <c r="E66" i="12"/>
  <c r="E66" i="10"/>
  <c r="E66" i="8"/>
  <c r="E66" i="6"/>
  <c r="E66" i="4"/>
  <c r="B20" i="30" l="1"/>
  <c r="B19" i="30"/>
  <c r="A15" i="30"/>
  <c r="A18" i="30" s="1"/>
  <c r="A7" i="30"/>
  <c r="A21" i="30"/>
  <c r="A13" i="30"/>
  <c r="B12" i="30"/>
  <c r="L10" i="30"/>
  <c r="K10" i="30"/>
  <c r="J10" i="30"/>
  <c r="I10" i="30"/>
  <c r="H10" i="30"/>
  <c r="G10" i="30"/>
  <c r="F10" i="30"/>
  <c r="E10" i="30"/>
  <c r="D10" i="30"/>
  <c r="C10" i="30"/>
  <c r="C9" i="30"/>
  <c r="Q16" i="29"/>
  <c r="F12" i="29"/>
  <c r="B15" i="29"/>
  <c r="A17" i="29"/>
  <c r="A17" i="30" l="1"/>
  <c r="B15" i="30"/>
  <c r="A16" i="30"/>
  <c r="A16" i="29"/>
  <c r="Q15" i="29"/>
  <c r="J14" i="29" l="1"/>
  <c r="E13" i="29"/>
  <c r="S12" i="29"/>
  <c r="M12" i="29"/>
  <c r="M11" i="29"/>
  <c r="L11" i="29"/>
  <c r="K11" i="29"/>
  <c r="J11" i="29"/>
  <c r="I11" i="29"/>
  <c r="H11" i="29"/>
  <c r="G11" i="29"/>
  <c r="F11" i="29"/>
  <c r="E11" i="29"/>
  <c r="D11" i="29"/>
  <c r="D10" i="29"/>
  <c r="Q2" i="2"/>
  <c r="R2" i="2"/>
  <c r="S2" i="2"/>
  <c r="T2" i="2"/>
  <c r="U2" i="2" s="1"/>
  <c r="V2" i="2" s="1"/>
  <c r="P2" i="2"/>
  <c r="D8" i="29"/>
  <c r="D19" i="28" l="1"/>
  <c r="AE3" i="2"/>
  <c r="AE4" i="2"/>
  <c r="AN4" i="2"/>
  <c r="AP4" i="2"/>
  <c r="AQ4" i="2"/>
  <c r="AR4" i="2"/>
  <c r="AS4" i="2"/>
  <c r="A85" i="28" l="1"/>
  <c r="C94" i="28"/>
  <c r="D35" i="28"/>
  <c r="AS3" i="2"/>
  <c r="AR3" i="2"/>
  <c r="AQ3" i="2"/>
  <c r="AP3" i="2"/>
  <c r="AN3" i="2"/>
  <c r="A17" i="28"/>
  <c r="C16" i="28"/>
  <c r="B8" i="28"/>
  <c r="B7" i="28"/>
  <c r="B6" i="28"/>
  <c r="F57" i="28"/>
  <c r="G51" i="28"/>
  <c r="G48" i="28"/>
  <c r="A12" i="28"/>
  <c r="F18" i="27" l="1"/>
  <c r="A6" i="27"/>
  <c r="A3" i="27"/>
  <c r="A2" i="27"/>
  <c r="A1" i="27"/>
  <c r="B7" i="25"/>
  <c r="AO11" i="25" s="1"/>
  <c r="R74" i="26"/>
  <c r="M74" i="26"/>
  <c r="D74" i="26"/>
  <c r="O64" i="26"/>
  <c r="A62" i="26"/>
  <c r="A61" i="26"/>
  <c r="A60" i="26"/>
  <c r="X59" i="26"/>
  <c r="A59" i="26"/>
  <c r="A58" i="26"/>
  <c r="A57" i="26"/>
  <c r="A56" i="26"/>
  <c r="X55" i="26"/>
  <c r="A55" i="26"/>
  <c r="A54" i="26"/>
  <c r="A53" i="26"/>
  <c r="A52" i="26"/>
  <c r="X51" i="26"/>
  <c r="A51" i="26"/>
  <c r="A50" i="26"/>
  <c r="A49" i="26"/>
  <c r="A48" i="26"/>
  <c r="A47" i="26"/>
  <c r="A46" i="26"/>
  <c r="A45" i="26"/>
  <c r="A44" i="26"/>
  <c r="A43" i="26"/>
  <c r="A42" i="26"/>
  <c r="A41" i="26"/>
  <c r="X40" i="26"/>
  <c r="A40" i="26"/>
  <c r="A39" i="26"/>
  <c r="A38" i="26"/>
  <c r="X37" i="26"/>
  <c r="A37" i="26"/>
  <c r="X36" i="26"/>
  <c r="A36" i="26"/>
  <c r="X35" i="26"/>
  <c r="A35" i="26"/>
  <c r="X34" i="26"/>
  <c r="A34" i="26"/>
  <c r="X33" i="26"/>
  <c r="A33" i="26"/>
  <c r="X32" i="26"/>
  <c r="A32" i="26"/>
  <c r="X31" i="26"/>
  <c r="A31" i="26"/>
  <c r="X30" i="26"/>
  <c r="A30" i="26"/>
  <c r="X29" i="26"/>
  <c r="A29" i="26"/>
  <c r="X28" i="26"/>
  <c r="A28" i="26"/>
  <c r="X27" i="26"/>
  <c r="A27" i="26"/>
  <c r="X26" i="26"/>
  <c r="A26" i="26"/>
  <c r="A25" i="26"/>
  <c r="X24" i="26"/>
  <c r="A24" i="26"/>
  <c r="A23" i="26"/>
  <c r="X22" i="26"/>
  <c r="A22" i="26"/>
  <c r="A21" i="26"/>
  <c r="X20" i="26"/>
  <c r="A20" i="26"/>
  <c r="A19" i="26"/>
  <c r="X18" i="26"/>
  <c r="A18" i="26"/>
  <c r="X17" i="26"/>
  <c r="A17" i="26"/>
  <c r="X16" i="26"/>
  <c r="A16" i="26"/>
  <c r="X15" i="26"/>
  <c r="A15" i="26"/>
  <c r="X14" i="26"/>
  <c r="B14" i="26"/>
  <c r="B15" i="26" s="1"/>
  <c r="B16" i="26" s="1"/>
  <c r="B17" i="26" s="1"/>
  <c r="B18" i="26" s="1"/>
  <c r="A14" i="26"/>
  <c r="AF13" i="26"/>
  <c r="Z13" i="26"/>
  <c r="X13" i="26"/>
  <c r="D13" i="26"/>
  <c r="Q13" i="26" s="1"/>
  <c r="C13" i="26"/>
  <c r="B13" i="26"/>
  <c r="A13" i="26"/>
  <c r="R12" i="26"/>
  <c r="S12" i="26" s="1"/>
  <c r="T12" i="26" s="1"/>
  <c r="U12" i="26" s="1"/>
  <c r="F12" i="26"/>
  <c r="G12" i="26" s="1"/>
  <c r="H12" i="26" s="1"/>
  <c r="I12" i="26" s="1"/>
  <c r="J12" i="26" s="1"/>
  <c r="K12" i="26" s="1"/>
  <c r="L12" i="26" s="1"/>
  <c r="M12" i="26" s="1"/>
  <c r="N12" i="26" s="1"/>
  <c r="O12" i="26" s="1"/>
  <c r="P12" i="26" s="1"/>
  <c r="Q12" i="26" s="1"/>
  <c r="E12" i="26"/>
  <c r="U10" i="26"/>
  <c r="B4" i="26"/>
  <c r="B3" i="26"/>
  <c r="B2" i="26"/>
  <c r="AG72" i="25"/>
  <c r="T72" i="25"/>
  <c r="D72" i="25"/>
  <c r="AN63" i="25"/>
  <c r="AM63" i="25"/>
  <c r="AJ63" i="25"/>
  <c r="AQ61" i="25"/>
  <c r="AQ60" i="25"/>
  <c r="AQ59" i="25"/>
  <c r="AQ58" i="25"/>
  <c r="AQ57" i="25"/>
  <c r="AQ56" i="25"/>
  <c r="AQ55" i="25"/>
  <c r="AQ54" i="25"/>
  <c r="AQ53" i="25"/>
  <c r="AQ52" i="25"/>
  <c r="AQ51" i="25"/>
  <c r="AQ50" i="25"/>
  <c r="AQ49" i="25"/>
  <c r="AQ48" i="25"/>
  <c r="AQ47" i="25"/>
  <c r="AQ46" i="25"/>
  <c r="AQ45" i="25"/>
  <c r="AQ44" i="25"/>
  <c r="AQ43" i="25"/>
  <c r="AQ42" i="25"/>
  <c r="AQ41" i="25"/>
  <c r="AQ40" i="25"/>
  <c r="AQ39" i="25"/>
  <c r="AQ38" i="25"/>
  <c r="AQ37" i="25"/>
  <c r="AQ36" i="25"/>
  <c r="AQ35" i="25"/>
  <c r="AQ34" i="25"/>
  <c r="AQ33" i="25"/>
  <c r="AQ32" i="25"/>
  <c r="AQ31" i="25"/>
  <c r="AQ30" i="25"/>
  <c r="AQ29" i="25"/>
  <c r="AQ28" i="25"/>
  <c r="AQ27" i="25"/>
  <c r="AQ26" i="25"/>
  <c r="AQ25" i="25"/>
  <c r="AQ24" i="25"/>
  <c r="AQ23" i="25"/>
  <c r="AQ22" i="25"/>
  <c r="AQ21" i="25"/>
  <c r="AQ20" i="25"/>
  <c r="AQ19" i="25"/>
  <c r="AQ18" i="25"/>
  <c r="AQ17" i="25"/>
  <c r="AQ16" i="25"/>
  <c r="AQ15" i="25"/>
  <c r="AQ14" i="25"/>
  <c r="AQ13" i="25"/>
  <c r="B13" i="25"/>
  <c r="AQ12" i="25"/>
  <c r="D12" i="25"/>
  <c r="C12" i="25"/>
  <c r="B12" i="25"/>
  <c r="B4" i="25"/>
  <c r="B3" i="25"/>
  <c r="B2" i="25"/>
  <c r="B7" i="23"/>
  <c r="AO11" i="23" s="1"/>
  <c r="R74" i="24"/>
  <c r="M74" i="24"/>
  <c r="D74" i="24"/>
  <c r="O64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X49" i="24"/>
  <c r="A49" i="24"/>
  <c r="A48" i="24"/>
  <c r="X47" i="24"/>
  <c r="A47" i="24"/>
  <c r="A46" i="24"/>
  <c r="X45" i="24"/>
  <c r="A45" i="24"/>
  <c r="A44" i="24"/>
  <c r="X43" i="24"/>
  <c r="A43" i="24"/>
  <c r="A42" i="24"/>
  <c r="X41" i="24"/>
  <c r="A41" i="24"/>
  <c r="A40" i="24"/>
  <c r="A39" i="24"/>
  <c r="A38" i="24"/>
  <c r="A37" i="24"/>
  <c r="A36" i="24"/>
  <c r="A35" i="24"/>
  <c r="A34" i="24"/>
  <c r="A33" i="24"/>
  <c r="A32" i="24"/>
  <c r="X31" i="24"/>
  <c r="A31" i="24"/>
  <c r="A30" i="24"/>
  <c r="X29" i="24"/>
  <c r="A29" i="24"/>
  <c r="A28" i="24"/>
  <c r="X27" i="24"/>
  <c r="A27" i="24"/>
  <c r="A26" i="24"/>
  <c r="X25" i="24"/>
  <c r="A25" i="24"/>
  <c r="A24" i="24"/>
  <c r="X23" i="24"/>
  <c r="A23" i="24"/>
  <c r="A22" i="24"/>
  <c r="X21" i="24"/>
  <c r="A21" i="24"/>
  <c r="A20" i="24"/>
  <c r="X19" i="24"/>
  <c r="A19" i="24"/>
  <c r="A18" i="24"/>
  <c r="X17" i="24"/>
  <c r="A17" i="24"/>
  <c r="A16" i="24"/>
  <c r="X15" i="24"/>
  <c r="A15" i="24"/>
  <c r="A14" i="24"/>
  <c r="AF13" i="24"/>
  <c r="X13" i="24"/>
  <c r="C13" i="24"/>
  <c r="B13" i="24"/>
  <c r="A13" i="24"/>
  <c r="H12" i="24"/>
  <c r="I12" i="24" s="1"/>
  <c r="J12" i="24" s="1"/>
  <c r="K12" i="24" s="1"/>
  <c r="L12" i="24" s="1"/>
  <c r="M12" i="24" s="1"/>
  <c r="N12" i="24" s="1"/>
  <c r="O12" i="24" s="1"/>
  <c r="P12" i="24" s="1"/>
  <c r="Q12" i="24" s="1"/>
  <c r="R12" i="24" s="1"/>
  <c r="S12" i="24" s="1"/>
  <c r="T12" i="24" s="1"/>
  <c r="U12" i="24" s="1"/>
  <c r="E12" i="24"/>
  <c r="F12" i="24" s="1"/>
  <c r="G12" i="24" s="1"/>
  <c r="U10" i="24"/>
  <c r="B4" i="24"/>
  <c r="B3" i="24"/>
  <c r="B2" i="24"/>
  <c r="AG72" i="23"/>
  <c r="T72" i="23"/>
  <c r="D72" i="23"/>
  <c r="AN63" i="23"/>
  <c r="AM63" i="23"/>
  <c r="AJ63" i="23"/>
  <c r="AQ61" i="23"/>
  <c r="AQ60" i="23"/>
  <c r="AQ59" i="23"/>
  <c r="AQ58" i="23"/>
  <c r="AQ57" i="23"/>
  <c r="AQ56" i="23"/>
  <c r="AQ55" i="23"/>
  <c r="AQ54" i="23"/>
  <c r="AQ53" i="23"/>
  <c r="AQ52" i="23"/>
  <c r="AQ51" i="23"/>
  <c r="AQ50" i="23"/>
  <c r="AQ49" i="23"/>
  <c r="AQ48" i="23"/>
  <c r="AQ47" i="23"/>
  <c r="AQ46" i="23"/>
  <c r="AQ45" i="23"/>
  <c r="AQ44" i="23"/>
  <c r="AQ43" i="23"/>
  <c r="AQ42" i="23"/>
  <c r="AQ41" i="23"/>
  <c r="AQ40" i="23"/>
  <c r="AQ39" i="23"/>
  <c r="AQ38" i="23"/>
  <c r="AQ37" i="23"/>
  <c r="AQ36" i="23"/>
  <c r="AQ35" i="23"/>
  <c r="AQ34" i="23"/>
  <c r="AQ33" i="23"/>
  <c r="AQ32" i="23"/>
  <c r="AQ31" i="23"/>
  <c r="AQ30" i="23"/>
  <c r="AQ29" i="23"/>
  <c r="AQ28" i="23"/>
  <c r="AQ27" i="23"/>
  <c r="AQ26" i="23"/>
  <c r="AQ25" i="23"/>
  <c r="AQ24" i="23"/>
  <c r="AQ23" i="23"/>
  <c r="AQ22" i="23"/>
  <c r="AQ21" i="23"/>
  <c r="AQ20" i="23"/>
  <c r="AQ19" i="23"/>
  <c r="AQ18" i="23"/>
  <c r="AQ17" i="23"/>
  <c r="AQ16" i="23"/>
  <c r="AQ15" i="23"/>
  <c r="AQ14" i="23"/>
  <c r="AQ13" i="23"/>
  <c r="AQ12" i="23"/>
  <c r="D12" i="23"/>
  <c r="C12" i="23"/>
  <c r="B12" i="23"/>
  <c r="B4" i="23"/>
  <c r="B3" i="23"/>
  <c r="B2" i="23"/>
  <c r="B7" i="21"/>
  <c r="AO36" i="21" s="1"/>
  <c r="R74" i="22"/>
  <c r="M74" i="22"/>
  <c r="D74" i="22"/>
  <c r="O64" i="22"/>
  <c r="A62" i="22"/>
  <c r="A61" i="22"/>
  <c r="X60" i="22"/>
  <c r="A60" i="22"/>
  <c r="A59" i="22"/>
  <c r="A58" i="22"/>
  <c r="A57" i="22"/>
  <c r="X56" i="22"/>
  <c r="A56" i="22"/>
  <c r="A55" i="22"/>
  <c r="A54" i="22"/>
  <c r="A53" i="22"/>
  <c r="X52" i="22"/>
  <c r="A52" i="22"/>
  <c r="A51" i="22"/>
  <c r="X50" i="22"/>
  <c r="A50" i="22"/>
  <c r="A49" i="22"/>
  <c r="A48" i="22"/>
  <c r="A47" i="22"/>
  <c r="A46" i="22"/>
  <c r="A45" i="22"/>
  <c r="A44" i="22"/>
  <c r="A43" i="22"/>
  <c r="X42" i="22"/>
  <c r="A42" i="22"/>
  <c r="A41" i="22"/>
  <c r="A40" i="22"/>
  <c r="A39" i="22"/>
  <c r="A38" i="22"/>
  <c r="A37" i="22"/>
  <c r="A36" i="22"/>
  <c r="A35" i="22"/>
  <c r="A34" i="22"/>
  <c r="A33" i="22"/>
  <c r="X32" i="22"/>
  <c r="A32" i="22"/>
  <c r="X31" i="22"/>
  <c r="A31" i="22"/>
  <c r="X30" i="22"/>
  <c r="A30" i="22"/>
  <c r="X29" i="22"/>
  <c r="A29" i="22"/>
  <c r="X28" i="22"/>
  <c r="A28" i="22"/>
  <c r="X27" i="22"/>
  <c r="A27" i="22"/>
  <c r="A26" i="22"/>
  <c r="X25" i="22"/>
  <c r="A25" i="22"/>
  <c r="A24" i="22"/>
  <c r="X23" i="22"/>
  <c r="A23" i="22"/>
  <c r="A22" i="22"/>
  <c r="X21" i="22"/>
  <c r="A21" i="22"/>
  <c r="A20" i="22"/>
  <c r="X19" i="22"/>
  <c r="A19" i="22"/>
  <c r="A18" i="22"/>
  <c r="X17" i="22"/>
  <c r="A17" i="22"/>
  <c r="A16" i="22"/>
  <c r="X15" i="22"/>
  <c r="A15" i="22"/>
  <c r="A14" i="22"/>
  <c r="C13" i="22"/>
  <c r="A13" i="22"/>
  <c r="AF13" i="22" s="1"/>
  <c r="Q12" i="22"/>
  <c r="R12" i="22" s="1"/>
  <c r="S12" i="22" s="1"/>
  <c r="T12" i="22" s="1"/>
  <c r="U12" i="22" s="1"/>
  <c r="I12" i="22"/>
  <c r="J12" i="22" s="1"/>
  <c r="K12" i="22" s="1"/>
  <c r="L12" i="22" s="1"/>
  <c r="M12" i="22" s="1"/>
  <c r="N12" i="22" s="1"/>
  <c r="O12" i="22" s="1"/>
  <c r="P12" i="22" s="1"/>
  <c r="E12" i="22"/>
  <c r="F12" i="22" s="1"/>
  <c r="G12" i="22" s="1"/>
  <c r="H12" i="22" s="1"/>
  <c r="U10" i="22"/>
  <c r="B4" i="22"/>
  <c r="B3" i="22"/>
  <c r="B2" i="22"/>
  <c r="AG72" i="21"/>
  <c r="T72" i="21"/>
  <c r="D72" i="21"/>
  <c r="AN63" i="21"/>
  <c r="AM63" i="21"/>
  <c r="AJ63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O40" i="21"/>
  <c r="AQ39" i="21"/>
  <c r="AQ38" i="21"/>
  <c r="AQ37" i="21"/>
  <c r="AQ36" i="21"/>
  <c r="AQ35" i="21"/>
  <c r="AQ34" i="21"/>
  <c r="AQ33" i="21"/>
  <c r="AQ32" i="21"/>
  <c r="AQ31" i="21"/>
  <c r="AQ30" i="21"/>
  <c r="AQ29" i="21"/>
  <c r="AQ28" i="21"/>
  <c r="AQ27" i="21"/>
  <c r="AQ26" i="21"/>
  <c r="AQ25" i="21"/>
  <c r="AQ24" i="21"/>
  <c r="AQ23" i="21"/>
  <c r="AQ22" i="21"/>
  <c r="AQ21" i="21"/>
  <c r="AQ20" i="21"/>
  <c r="AQ19" i="21"/>
  <c r="AQ18" i="21"/>
  <c r="AQ17" i="21"/>
  <c r="AQ16" i="21"/>
  <c r="AQ15" i="21"/>
  <c r="AQ14" i="21"/>
  <c r="AQ13" i="21"/>
  <c r="B13" i="21"/>
  <c r="AQ12" i="21"/>
  <c r="D12" i="21"/>
  <c r="C12" i="21"/>
  <c r="B12" i="21"/>
  <c r="B4" i="21"/>
  <c r="B3" i="21"/>
  <c r="B2" i="21"/>
  <c r="B7" i="19"/>
  <c r="R74" i="20"/>
  <c r="M74" i="20"/>
  <c r="D74" i="20"/>
  <c r="O64" i="20"/>
  <c r="A62" i="20"/>
  <c r="A61" i="20"/>
  <c r="A60" i="20"/>
  <c r="A59" i="20"/>
  <c r="A58" i="20"/>
  <c r="A57" i="20"/>
  <c r="A56" i="20"/>
  <c r="A55" i="20"/>
  <c r="X54" i="20"/>
  <c r="A54" i="20"/>
  <c r="A53" i="20"/>
  <c r="X52" i="20"/>
  <c r="A52" i="20"/>
  <c r="A51" i="20"/>
  <c r="X50" i="20"/>
  <c r="A50" i="20"/>
  <c r="X49" i="20"/>
  <c r="A49" i="20"/>
  <c r="X48" i="20"/>
  <c r="A48" i="20"/>
  <c r="X47" i="20"/>
  <c r="A47" i="20"/>
  <c r="X46" i="20"/>
  <c r="A46" i="20"/>
  <c r="X45" i="20"/>
  <c r="A45" i="20"/>
  <c r="X44" i="20"/>
  <c r="A44" i="20"/>
  <c r="X43" i="20"/>
  <c r="A43" i="20"/>
  <c r="X42" i="20"/>
  <c r="A42" i="20"/>
  <c r="X41" i="20"/>
  <c r="A41" i="20"/>
  <c r="X40" i="20"/>
  <c r="A40" i="20"/>
  <c r="A39" i="20"/>
  <c r="X38" i="20"/>
  <c r="A38" i="20"/>
  <c r="A37" i="20"/>
  <c r="X36" i="20"/>
  <c r="A36" i="20"/>
  <c r="X35" i="20"/>
  <c r="A35" i="20"/>
  <c r="X34" i="20"/>
  <c r="A34" i="20"/>
  <c r="X33" i="20"/>
  <c r="A33" i="20"/>
  <c r="X32" i="20"/>
  <c r="A32" i="20"/>
  <c r="X31" i="20"/>
  <c r="A31" i="20"/>
  <c r="A30" i="20"/>
  <c r="X29" i="20"/>
  <c r="A29" i="20"/>
  <c r="A28" i="20"/>
  <c r="X27" i="20"/>
  <c r="A27" i="20"/>
  <c r="A26" i="20"/>
  <c r="X25" i="20"/>
  <c r="A25" i="20"/>
  <c r="A24" i="20"/>
  <c r="X23" i="20"/>
  <c r="A23" i="20"/>
  <c r="A22" i="20"/>
  <c r="X21" i="20"/>
  <c r="A21" i="20"/>
  <c r="A20" i="20"/>
  <c r="X19" i="20"/>
  <c r="A19" i="20"/>
  <c r="A18" i="20"/>
  <c r="X17" i="20"/>
  <c r="A17" i="20"/>
  <c r="A16" i="20"/>
  <c r="X15" i="20"/>
  <c r="A15" i="20"/>
  <c r="A14" i="20"/>
  <c r="AF13" i="20"/>
  <c r="Z13" i="20"/>
  <c r="X13" i="20"/>
  <c r="D13" i="20"/>
  <c r="P13" i="20" s="1"/>
  <c r="C13" i="20"/>
  <c r="B13" i="20"/>
  <c r="A13" i="20"/>
  <c r="E12" i="20"/>
  <c r="F12" i="20" s="1"/>
  <c r="G12" i="20" s="1"/>
  <c r="H12" i="20" s="1"/>
  <c r="I12" i="20" s="1"/>
  <c r="J12" i="20" s="1"/>
  <c r="K12" i="20" s="1"/>
  <c r="L12" i="20" s="1"/>
  <c r="M12" i="20" s="1"/>
  <c r="N12" i="20" s="1"/>
  <c r="O12" i="20" s="1"/>
  <c r="P12" i="20" s="1"/>
  <c r="Q12" i="20" s="1"/>
  <c r="R12" i="20" s="1"/>
  <c r="S12" i="20" s="1"/>
  <c r="T12" i="20" s="1"/>
  <c r="U12" i="20" s="1"/>
  <c r="U10" i="20"/>
  <c r="B4" i="20"/>
  <c r="B3" i="20"/>
  <c r="B2" i="20"/>
  <c r="AG72" i="19"/>
  <c r="T72" i="19"/>
  <c r="D72" i="19"/>
  <c r="AN63" i="19"/>
  <c r="AM63" i="19"/>
  <c r="AJ63" i="19"/>
  <c r="AQ61" i="19"/>
  <c r="AQ60" i="19"/>
  <c r="AQ59" i="19"/>
  <c r="AQ58" i="19"/>
  <c r="AQ57" i="19"/>
  <c r="AQ56" i="19"/>
  <c r="AQ55" i="19"/>
  <c r="AQ54" i="19"/>
  <c r="AQ53" i="19"/>
  <c r="AQ52" i="19"/>
  <c r="AQ51" i="19"/>
  <c r="AQ50" i="19"/>
  <c r="AQ49" i="19"/>
  <c r="AQ48" i="19"/>
  <c r="AQ47" i="19"/>
  <c r="AQ46" i="19"/>
  <c r="AQ45" i="19"/>
  <c r="AQ44" i="19"/>
  <c r="AQ43" i="19"/>
  <c r="AQ42" i="19"/>
  <c r="AQ41" i="19"/>
  <c r="AQ40" i="19"/>
  <c r="AQ39" i="19"/>
  <c r="AQ38" i="19"/>
  <c r="AQ37" i="19"/>
  <c r="AQ36" i="19"/>
  <c r="AQ35" i="19"/>
  <c r="AQ34" i="19"/>
  <c r="AQ33" i="19"/>
  <c r="AQ32" i="19"/>
  <c r="AQ31" i="19"/>
  <c r="AQ30" i="19"/>
  <c r="AQ29" i="19"/>
  <c r="AQ28" i="19"/>
  <c r="AQ27" i="19"/>
  <c r="AQ26" i="19"/>
  <c r="AQ25" i="19"/>
  <c r="AQ24" i="19"/>
  <c r="AQ23" i="19"/>
  <c r="AQ22" i="19"/>
  <c r="AQ21" i="19"/>
  <c r="AQ20" i="19"/>
  <c r="AQ19" i="19"/>
  <c r="AQ18" i="19"/>
  <c r="AQ17" i="19"/>
  <c r="AQ16" i="19"/>
  <c r="AQ15" i="19"/>
  <c r="AQ14" i="19"/>
  <c r="AQ13" i="19"/>
  <c r="AQ12" i="19"/>
  <c r="D12" i="19"/>
  <c r="C12" i="19"/>
  <c r="B12" i="19"/>
  <c r="B4" i="19"/>
  <c r="B3" i="19"/>
  <c r="B2" i="19"/>
  <c r="B7" i="17"/>
  <c r="AO33" i="17" s="1"/>
  <c r="R74" i="18"/>
  <c r="M74" i="18"/>
  <c r="D74" i="18"/>
  <c r="O64" i="18"/>
  <c r="A62" i="18"/>
  <c r="A61" i="18"/>
  <c r="X60" i="18"/>
  <c r="A60" i="18"/>
  <c r="A59" i="18"/>
  <c r="X58" i="18"/>
  <c r="A58" i="18"/>
  <c r="A57" i="18"/>
  <c r="X56" i="18"/>
  <c r="A56" i="18"/>
  <c r="A55" i="18"/>
  <c r="A54" i="18"/>
  <c r="A53" i="18"/>
  <c r="X52" i="18"/>
  <c r="A52" i="18"/>
  <c r="A51" i="18"/>
  <c r="A50" i="18"/>
  <c r="A49" i="18"/>
  <c r="X48" i="18"/>
  <c r="A48" i="18"/>
  <c r="A47" i="18"/>
  <c r="A46" i="18"/>
  <c r="X45" i="18"/>
  <c r="A45" i="18"/>
  <c r="A44" i="18"/>
  <c r="X43" i="18"/>
  <c r="A43" i="18"/>
  <c r="A42" i="18"/>
  <c r="X41" i="18"/>
  <c r="A41" i="18"/>
  <c r="A40" i="18"/>
  <c r="X39" i="18"/>
  <c r="A39" i="18"/>
  <c r="A38" i="18"/>
  <c r="X37" i="18"/>
  <c r="A37" i="18"/>
  <c r="A36" i="18"/>
  <c r="A35" i="18"/>
  <c r="A34" i="18"/>
  <c r="A33" i="18"/>
  <c r="A32" i="18"/>
  <c r="X31" i="18"/>
  <c r="A31" i="18"/>
  <c r="A30" i="18"/>
  <c r="X29" i="18"/>
  <c r="A29" i="18"/>
  <c r="A28" i="18"/>
  <c r="A27" i="18"/>
  <c r="A26" i="18"/>
  <c r="A25" i="18"/>
  <c r="X24" i="18"/>
  <c r="A24" i="18"/>
  <c r="A23" i="18"/>
  <c r="A22" i="18"/>
  <c r="A21" i="18"/>
  <c r="X20" i="18"/>
  <c r="A20" i="18"/>
  <c r="A19" i="18"/>
  <c r="A18" i="18"/>
  <c r="A17" i="18"/>
  <c r="X16" i="18"/>
  <c r="A16" i="18"/>
  <c r="A15" i="18"/>
  <c r="A14" i="18"/>
  <c r="Z13" i="18"/>
  <c r="D13" i="18"/>
  <c r="C13" i="18"/>
  <c r="A13" i="18"/>
  <c r="AF13" i="18" s="1"/>
  <c r="F12" i="18"/>
  <c r="G12" i="18" s="1"/>
  <c r="H12" i="18" s="1"/>
  <c r="I12" i="18" s="1"/>
  <c r="J12" i="18" s="1"/>
  <c r="K12" i="18" s="1"/>
  <c r="L12" i="18" s="1"/>
  <c r="M12" i="18" s="1"/>
  <c r="N12" i="18" s="1"/>
  <c r="O12" i="18" s="1"/>
  <c r="P12" i="18" s="1"/>
  <c r="Q12" i="18" s="1"/>
  <c r="R12" i="18" s="1"/>
  <c r="S12" i="18" s="1"/>
  <c r="T12" i="18" s="1"/>
  <c r="U12" i="18" s="1"/>
  <c r="E12" i="18"/>
  <c r="U10" i="18"/>
  <c r="B4" i="18"/>
  <c r="B3" i="18"/>
  <c r="B2" i="18"/>
  <c r="AG72" i="17"/>
  <c r="T72" i="17"/>
  <c r="D72" i="17"/>
  <c r="AN63" i="17"/>
  <c r="AM63" i="17"/>
  <c r="AJ63" i="17"/>
  <c r="AQ61" i="17"/>
  <c r="AQ60" i="17"/>
  <c r="AQ59" i="17"/>
  <c r="AQ58" i="17"/>
  <c r="AQ57" i="17"/>
  <c r="AQ56" i="17"/>
  <c r="AQ55" i="17"/>
  <c r="AQ54" i="17"/>
  <c r="AQ53" i="17"/>
  <c r="AQ52" i="17"/>
  <c r="AQ51" i="17"/>
  <c r="AQ50" i="17"/>
  <c r="AQ49" i="17"/>
  <c r="AQ48" i="17"/>
  <c r="AQ47" i="17"/>
  <c r="AQ46" i="17"/>
  <c r="AQ45" i="17"/>
  <c r="AQ44" i="17"/>
  <c r="AQ43" i="17"/>
  <c r="AQ42" i="17"/>
  <c r="AQ41" i="17"/>
  <c r="AQ40" i="17"/>
  <c r="AQ39" i="17"/>
  <c r="AQ38" i="17"/>
  <c r="AQ37" i="17"/>
  <c r="AQ36" i="17"/>
  <c r="AQ35" i="17"/>
  <c r="AQ34" i="17"/>
  <c r="AQ33" i="17"/>
  <c r="AQ32" i="17"/>
  <c r="AQ31" i="17"/>
  <c r="AQ30" i="17"/>
  <c r="AQ29" i="17"/>
  <c r="AQ28" i="17"/>
  <c r="AQ27" i="17"/>
  <c r="AQ26" i="17"/>
  <c r="AQ25" i="17"/>
  <c r="AQ24" i="17"/>
  <c r="AQ23" i="17"/>
  <c r="AQ22" i="17"/>
  <c r="AQ21" i="17"/>
  <c r="AQ20" i="17"/>
  <c r="AQ19" i="17"/>
  <c r="AQ18" i="17"/>
  <c r="AQ17" i="17"/>
  <c r="AQ16" i="17"/>
  <c r="AQ15" i="17"/>
  <c r="AQ14" i="17"/>
  <c r="AQ13" i="17"/>
  <c r="B13" i="17"/>
  <c r="AQ12" i="17"/>
  <c r="D12" i="17"/>
  <c r="C12" i="17"/>
  <c r="B12" i="17"/>
  <c r="B4" i="17"/>
  <c r="B3" i="17"/>
  <c r="B2" i="17"/>
  <c r="B7" i="15"/>
  <c r="AO38" i="15" s="1"/>
  <c r="R74" i="16"/>
  <c r="M74" i="16"/>
  <c r="D74" i="16"/>
  <c r="O64" i="16"/>
  <c r="A62" i="16"/>
  <c r="A61" i="16"/>
  <c r="A60" i="16"/>
  <c r="X59" i="16"/>
  <c r="A59" i="16"/>
  <c r="A58" i="16"/>
  <c r="A57" i="16"/>
  <c r="A56" i="16"/>
  <c r="X55" i="16"/>
  <c r="A55" i="16"/>
  <c r="A54" i="16"/>
  <c r="A53" i="16"/>
  <c r="A52" i="16"/>
  <c r="X51" i="16"/>
  <c r="A51" i="16"/>
  <c r="X50" i="16"/>
  <c r="A50" i="16"/>
  <c r="A49" i="16"/>
  <c r="X48" i="16"/>
  <c r="A48" i="16"/>
  <c r="A47" i="16"/>
  <c r="X46" i="16"/>
  <c r="A46" i="16"/>
  <c r="A45" i="16"/>
  <c r="X44" i="16"/>
  <c r="A44" i="16"/>
  <c r="A43" i="16"/>
  <c r="X42" i="16"/>
  <c r="A42" i="16"/>
  <c r="A41" i="16"/>
  <c r="X40" i="16"/>
  <c r="A40" i="16"/>
  <c r="A39" i="16"/>
  <c r="X38" i="16"/>
  <c r="A38" i="16"/>
  <c r="A37" i="16"/>
  <c r="X36" i="16"/>
  <c r="A36" i="16"/>
  <c r="A35" i="16"/>
  <c r="X34" i="16"/>
  <c r="A34" i="16"/>
  <c r="A33" i="16"/>
  <c r="X32" i="16"/>
  <c r="A32" i="16"/>
  <c r="A31" i="16"/>
  <c r="X30" i="16"/>
  <c r="A30" i="16"/>
  <c r="A29" i="16"/>
  <c r="A28" i="16"/>
  <c r="X27" i="16"/>
  <c r="A27" i="16"/>
  <c r="A26" i="16"/>
  <c r="X25" i="16"/>
  <c r="A25" i="16"/>
  <c r="A24" i="16"/>
  <c r="X23" i="16"/>
  <c r="A23" i="16"/>
  <c r="A22" i="16"/>
  <c r="X21" i="16"/>
  <c r="A21" i="16"/>
  <c r="A20" i="16"/>
  <c r="X19" i="16"/>
  <c r="A19" i="16"/>
  <c r="A18" i="16"/>
  <c r="X17" i="16"/>
  <c r="A17" i="16"/>
  <c r="A16" i="16"/>
  <c r="X15" i="16"/>
  <c r="A15" i="16"/>
  <c r="A14" i="16"/>
  <c r="AF13" i="16"/>
  <c r="X13" i="16"/>
  <c r="C13" i="16"/>
  <c r="B13" i="16"/>
  <c r="A13" i="16"/>
  <c r="U12" i="16"/>
  <c r="E12" i="16"/>
  <c r="F12" i="16" s="1"/>
  <c r="G12" i="16" s="1"/>
  <c r="H12" i="16" s="1"/>
  <c r="I12" i="16" s="1"/>
  <c r="J12" i="16" s="1"/>
  <c r="K12" i="16" s="1"/>
  <c r="L12" i="16" s="1"/>
  <c r="M12" i="16" s="1"/>
  <c r="N12" i="16" s="1"/>
  <c r="O12" i="16" s="1"/>
  <c r="P12" i="16" s="1"/>
  <c r="Q12" i="16" s="1"/>
  <c r="R12" i="16" s="1"/>
  <c r="S12" i="16" s="1"/>
  <c r="T12" i="16" s="1"/>
  <c r="U10" i="16"/>
  <c r="B4" i="16"/>
  <c r="B3" i="16"/>
  <c r="B2" i="16"/>
  <c r="AG72" i="15"/>
  <c r="T72" i="15"/>
  <c r="D72" i="15"/>
  <c r="AN63" i="15"/>
  <c r="AM63" i="15"/>
  <c r="AJ63" i="15"/>
  <c r="AQ61" i="15"/>
  <c r="AQ60" i="15"/>
  <c r="AQ59" i="15"/>
  <c r="AQ58" i="15"/>
  <c r="AQ57" i="15"/>
  <c r="AQ56" i="15"/>
  <c r="AQ55" i="15"/>
  <c r="AQ54" i="15"/>
  <c r="AQ53" i="15"/>
  <c r="AQ52" i="15"/>
  <c r="AQ51" i="15"/>
  <c r="AQ50" i="15"/>
  <c r="AO50" i="15"/>
  <c r="AQ49" i="15"/>
  <c r="AQ48" i="15"/>
  <c r="AQ47" i="15"/>
  <c r="AQ46" i="15"/>
  <c r="AQ45" i="15"/>
  <c r="AQ44" i="15"/>
  <c r="AQ43" i="15"/>
  <c r="AQ42" i="15"/>
  <c r="AQ41" i="15"/>
  <c r="AQ40" i="15"/>
  <c r="AQ39" i="15"/>
  <c r="AQ38" i="15"/>
  <c r="AQ37" i="15"/>
  <c r="AQ36" i="15"/>
  <c r="AQ35" i="15"/>
  <c r="AQ34" i="15"/>
  <c r="AQ33" i="15"/>
  <c r="AQ32" i="15"/>
  <c r="AQ31" i="15"/>
  <c r="AQ30" i="15"/>
  <c r="AQ29" i="15"/>
  <c r="AQ28" i="15"/>
  <c r="AQ27" i="15"/>
  <c r="AQ26" i="15"/>
  <c r="AQ25" i="15"/>
  <c r="AQ24" i="15"/>
  <c r="AQ23" i="15"/>
  <c r="AQ22" i="15"/>
  <c r="AQ21" i="15"/>
  <c r="AQ20" i="15"/>
  <c r="AQ19" i="15"/>
  <c r="AQ18" i="15"/>
  <c r="AQ17" i="15"/>
  <c r="AQ16" i="15"/>
  <c r="AQ15" i="15"/>
  <c r="AQ14" i="15"/>
  <c r="AQ13" i="15"/>
  <c r="AQ12" i="15"/>
  <c r="D12" i="15"/>
  <c r="C12" i="15"/>
  <c r="B12" i="15"/>
  <c r="B4" i="15"/>
  <c r="B3" i="15"/>
  <c r="B2" i="15"/>
  <c r="U10" i="14"/>
  <c r="U10" i="12"/>
  <c r="U10" i="10"/>
  <c r="U10" i="8"/>
  <c r="U10" i="6"/>
  <c r="U10" i="4"/>
  <c r="B7" i="13"/>
  <c r="AO3" i="13" s="1"/>
  <c r="R74" i="14"/>
  <c r="M74" i="14"/>
  <c r="D74" i="14"/>
  <c r="O64" i="14"/>
  <c r="X62" i="14"/>
  <c r="A62" i="14"/>
  <c r="A61" i="14"/>
  <c r="X60" i="14"/>
  <c r="A60" i="14"/>
  <c r="A59" i="14"/>
  <c r="X58" i="14"/>
  <c r="A58" i="14"/>
  <c r="A57" i="14"/>
  <c r="X56" i="14"/>
  <c r="A56" i="14"/>
  <c r="A55" i="14"/>
  <c r="X54" i="14"/>
  <c r="A54" i="14"/>
  <c r="A53" i="14"/>
  <c r="X52" i="14"/>
  <c r="A52" i="14"/>
  <c r="X51" i="14"/>
  <c r="A51" i="14"/>
  <c r="A50" i="14"/>
  <c r="X49" i="14"/>
  <c r="A49" i="14"/>
  <c r="A48" i="14"/>
  <c r="X47" i="14"/>
  <c r="A47" i="14"/>
  <c r="A46" i="14"/>
  <c r="X45" i="14"/>
  <c r="A45" i="14"/>
  <c r="A44" i="14"/>
  <c r="A43" i="14"/>
  <c r="A42" i="14"/>
  <c r="X41" i="14"/>
  <c r="A41" i="14"/>
  <c r="A40" i="14"/>
  <c r="A39" i="14"/>
  <c r="A38" i="14"/>
  <c r="X37" i="14"/>
  <c r="A37" i="14"/>
  <c r="A36" i="14"/>
  <c r="A35" i="14"/>
  <c r="A34" i="14"/>
  <c r="X33" i="14"/>
  <c r="A33" i="14"/>
  <c r="A32" i="14"/>
  <c r="A31" i="14"/>
  <c r="A30" i="14"/>
  <c r="X29" i="14"/>
  <c r="A29" i="14"/>
  <c r="A28" i="14"/>
  <c r="A27" i="14"/>
  <c r="A26" i="14"/>
  <c r="X25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E13" i="14"/>
  <c r="A13" i="14"/>
  <c r="K12" i="14"/>
  <c r="L12" i="14" s="1"/>
  <c r="M12" i="14" s="1"/>
  <c r="N12" i="14" s="1"/>
  <c r="O12" i="14" s="1"/>
  <c r="P12" i="14" s="1"/>
  <c r="Q12" i="14" s="1"/>
  <c r="R12" i="14" s="1"/>
  <c r="S12" i="14" s="1"/>
  <c r="T12" i="14" s="1"/>
  <c r="U12" i="14" s="1"/>
  <c r="G12" i="14"/>
  <c r="H12" i="14" s="1"/>
  <c r="I12" i="14" s="1"/>
  <c r="J12" i="14" s="1"/>
  <c r="E12" i="14"/>
  <c r="F12" i="14" s="1"/>
  <c r="B4" i="14"/>
  <c r="B3" i="14"/>
  <c r="B2" i="14"/>
  <c r="AG72" i="13"/>
  <c r="T72" i="13"/>
  <c r="D72" i="13"/>
  <c r="AN63" i="13"/>
  <c r="AM63" i="13"/>
  <c r="AJ63" i="13"/>
  <c r="AQ61" i="13"/>
  <c r="AQ60" i="13"/>
  <c r="AQ59" i="13"/>
  <c r="AQ58" i="13"/>
  <c r="AQ57" i="13"/>
  <c r="AQ56" i="13"/>
  <c r="AQ55" i="13"/>
  <c r="AQ54" i="13"/>
  <c r="AQ53" i="13"/>
  <c r="AQ52" i="13"/>
  <c r="AQ51" i="13"/>
  <c r="AQ50" i="13"/>
  <c r="AQ49" i="13"/>
  <c r="AQ48" i="13"/>
  <c r="AQ47" i="13"/>
  <c r="AQ46" i="13"/>
  <c r="AQ45" i="13"/>
  <c r="AQ44" i="13"/>
  <c r="AQ43" i="13"/>
  <c r="AQ42" i="13"/>
  <c r="AQ41" i="13"/>
  <c r="AQ40" i="13"/>
  <c r="AQ39" i="13"/>
  <c r="AQ38" i="13"/>
  <c r="AQ37" i="13"/>
  <c r="AQ36" i="13"/>
  <c r="AQ35" i="13"/>
  <c r="AQ34" i="13"/>
  <c r="AQ33" i="13"/>
  <c r="AQ32" i="13"/>
  <c r="AQ31" i="13"/>
  <c r="AQ30" i="13"/>
  <c r="AQ29" i="13"/>
  <c r="AQ28" i="13"/>
  <c r="AQ27" i="13"/>
  <c r="AQ26" i="13"/>
  <c r="AQ25" i="13"/>
  <c r="AQ24" i="13"/>
  <c r="AQ23" i="13"/>
  <c r="AQ22" i="13"/>
  <c r="AQ21" i="13"/>
  <c r="AQ20" i="13"/>
  <c r="AQ19" i="13"/>
  <c r="AQ18" i="13"/>
  <c r="AQ17" i="13"/>
  <c r="AQ16" i="13"/>
  <c r="AQ15" i="13"/>
  <c r="AQ14" i="13"/>
  <c r="AQ13" i="13"/>
  <c r="AQ12" i="13"/>
  <c r="D12" i="13"/>
  <c r="C12" i="13"/>
  <c r="B12" i="13"/>
  <c r="AO10" i="13"/>
  <c r="B4" i="13"/>
  <c r="B3" i="13"/>
  <c r="B2" i="13"/>
  <c r="B7" i="11"/>
  <c r="R74" i="12"/>
  <c r="M74" i="12"/>
  <c r="D74" i="12"/>
  <c r="O64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X27" i="12"/>
  <c r="A27" i="12"/>
  <c r="A26" i="12"/>
  <c r="A25" i="12"/>
  <c r="A24" i="12"/>
  <c r="X23" i="12"/>
  <c r="A23" i="12"/>
  <c r="A22" i="12"/>
  <c r="A21" i="12"/>
  <c r="A20" i="12"/>
  <c r="A19" i="12"/>
  <c r="A18" i="12"/>
  <c r="A17" i="12"/>
  <c r="A16" i="12"/>
  <c r="A15" i="12"/>
  <c r="A14" i="12"/>
  <c r="E13" i="12"/>
  <c r="C13" i="12"/>
  <c r="A13" i="12"/>
  <c r="E12" i="12"/>
  <c r="F12" i="12" s="1"/>
  <c r="G12" i="12" s="1"/>
  <c r="H12" i="12" s="1"/>
  <c r="I12" i="12" s="1"/>
  <c r="J12" i="12" s="1"/>
  <c r="K12" i="12" s="1"/>
  <c r="L12" i="12" s="1"/>
  <c r="M12" i="12" s="1"/>
  <c r="N12" i="12" s="1"/>
  <c r="O12" i="12" s="1"/>
  <c r="P12" i="12" s="1"/>
  <c r="Q12" i="12" s="1"/>
  <c r="R12" i="12" s="1"/>
  <c r="S12" i="12" s="1"/>
  <c r="T12" i="12" s="1"/>
  <c r="U12" i="12" s="1"/>
  <c r="B4" i="12"/>
  <c r="B3" i="12"/>
  <c r="B2" i="12"/>
  <c r="AG72" i="11"/>
  <c r="T72" i="11"/>
  <c r="D72" i="11"/>
  <c r="AN63" i="11"/>
  <c r="AM63" i="11"/>
  <c r="AJ63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8" i="11"/>
  <c r="AQ47" i="11"/>
  <c r="AQ46" i="1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B13" i="11"/>
  <c r="AQ12" i="11"/>
  <c r="D12" i="11"/>
  <c r="C12" i="11"/>
  <c r="B12" i="11"/>
  <c r="B4" i="11"/>
  <c r="B3" i="11"/>
  <c r="B2" i="11"/>
  <c r="B7" i="9"/>
  <c r="AO6" i="9" s="1"/>
  <c r="R74" i="10"/>
  <c r="M74" i="10"/>
  <c r="D74" i="10"/>
  <c r="O64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X47" i="10"/>
  <c r="A47" i="10"/>
  <c r="A46" i="10"/>
  <c r="A45" i="10"/>
  <c r="A44" i="10"/>
  <c r="X43" i="10"/>
  <c r="A43" i="10"/>
  <c r="A42" i="10"/>
  <c r="A41" i="10"/>
  <c r="A40" i="10"/>
  <c r="A39" i="10"/>
  <c r="X39" i="10" s="1"/>
  <c r="A38" i="10"/>
  <c r="A37" i="10"/>
  <c r="X36" i="10"/>
  <c r="A36" i="10"/>
  <c r="A35" i="10"/>
  <c r="A34" i="10"/>
  <c r="A33" i="10"/>
  <c r="X32" i="10"/>
  <c r="A32" i="10"/>
  <c r="A31" i="10"/>
  <c r="A30" i="10"/>
  <c r="A29" i="10"/>
  <c r="X28" i="10"/>
  <c r="A28" i="10"/>
  <c r="A27" i="10"/>
  <c r="A26" i="10"/>
  <c r="A25" i="10"/>
  <c r="X24" i="10"/>
  <c r="A24" i="10"/>
  <c r="A23" i="10"/>
  <c r="A22" i="10"/>
  <c r="X22" i="10" s="1"/>
  <c r="A21" i="10"/>
  <c r="A20" i="10"/>
  <c r="A19" i="10"/>
  <c r="A18" i="10"/>
  <c r="A17" i="10"/>
  <c r="A16" i="10"/>
  <c r="X15" i="10"/>
  <c r="A15" i="10"/>
  <c r="A14" i="10"/>
  <c r="X13" i="10"/>
  <c r="M13" i="10"/>
  <c r="C13" i="10"/>
  <c r="B13" i="10"/>
  <c r="A13" i="10"/>
  <c r="AF13" i="10" s="1"/>
  <c r="G12" i="10"/>
  <c r="H12" i="10" s="1"/>
  <c r="I12" i="10" s="1"/>
  <c r="J12" i="10" s="1"/>
  <c r="K12" i="10" s="1"/>
  <c r="L12" i="10" s="1"/>
  <c r="M12" i="10" s="1"/>
  <c r="N12" i="10" s="1"/>
  <c r="O12" i="10" s="1"/>
  <c r="P12" i="10" s="1"/>
  <c r="Q12" i="10" s="1"/>
  <c r="R12" i="10" s="1"/>
  <c r="S12" i="10" s="1"/>
  <c r="T12" i="10" s="1"/>
  <c r="U12" i="10" s="1"/>
  <c r="F12" i="10"/>
  <c r="E12" i="10"/>
  <c r="B4" i="10"/>
  <c r="B3" i="10"/>
  <c r="B2" i="10"/>
  <c r="AG72" i="9"/>
  <c r="T72" i="9"/>
  <c r="D72" i="9"/>
  <c r="AN63" i="9"/>
  <c r="AM63" i="9"/>
  <c r="AJ63" i="9"/>
  <c r="AQ61" i="9"/>
  <c r="AQ60" i="9"/>
  <c r="AQ59" i="9"/>
  <c r="AQ58" i="9"/>
  <c r="AQ57" i="9"/>
  <c r="AQ56" i="9"/>
  <c r="AQ55" i="9"/>
  <c r="AQ54" i="9"/>
  <c r="AQ53" i="9"/>
  <c r="AQ52" i="9"/>
  <c r="AQ51" i="9"/>
  <c r="AQ50" i="9"/>
  <c r="AQ49" i="9"/>
  <c r="AQ48" i="9"/>
  <c r="AQ47" i="9"/>
  <c r="AQ46" i="9"/>
  <c r="AQ45" i="9"/>
  <c r="AQ44" i="9"/>
  <c r="AQ43" i="9"/>
  <c r="AQ42" i="9"/>
  <c r="AQ41" i="9"/>
  <c r="AQ40" i="9"/>
  <c r="AQ39" i="9"/>
  <c r="AQ38" i="9"/>
  <c r="AQ37" i="9"/>
  <c r="AQ36" i="9"/>
  <c r="AQ35" i="9"/>
  <c r="AQ34" i="9"/>
  <c r="AQ33" i="9"/>
  <c r="AQ32" i="9"/>
  <c r="AQ31" i="9"/>
  <c r="AQ30" i="9"/>
  <c r="AQ29" i="9"/>
  <c r="AQ28" i="9"/>
  <c r="AQ27" i="9"/>
  <c r="AQ26" i="9"/>
  <c r="AQ25" i="9"/>
  <c r="AQ24" i="9"/>
  <c r="AQ23" i="9"/>
  <c r="AQ22" i="9"/>
  <c r="AQ21" i="9"/>
  <c r="AQ20" i="9"/>
  <c r="AQ19" i="9"/>
  <c r="AQ18" i="9"/>
  <c r="AQ17" i="9"/>
  <c r="AQ16" i="9"/>
  <c r="AQ15" i="9"/>
  <c r="AQ14" i="9"/>
  <c r="AQ13" i="9"/>
  <c r="AQ12" i="9"/>
  <c r="D12" i="9"/>
  <c r="C12" i="9"/>
  <c r="B12" i="9"/>
  <c r="B4" i="9"/>
  <c r="B3" i="9"/>
  <c r="B2" i="9"/>
  <c r="A14" i="8"/>
  <c r="A15" i="8"/>
  <c r="A16" i="8"/>
  <c r="A17" i="8"/>
  <c r="A18" i="8"/>
  <c r="A19" i="8"/>
  <c r="A20" i="8"/>
  <c r="A21" i="8"/>
  <c r="A22" i="8"/>
  <c r="A23" i="8"/>
  <c r="A24" i="8"/>
  <c r="X24" i="8" s="1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13" i="8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13" i="6"/>
  <c r="A14" i="4"/>
  <c r="A15" i="4"/>
  <c r="A16" i="4"/>
  <c r="A17" i="4"/>
  <c r="X17" i="4" s="1"/>
  <c r="A18" i="4"/>
  <c r="X18" i="4" s="1"/>
  <c r="A19" i="4"/>
  <c r="X19" i="4" s="1"/>
  <c r="A20" i="4"/>
  <c r="A21" i="4"/>
  <c r="A22" i="4"/>
  <c r="X22" i="4" s="1"/>
  <c r="A23" i="4"/>
  <c r="A24" i="4"/>
  <c r="A25" i="4"/>
  <c r="X25" i="4" s="1"/>
  <c r="A26" i="4"/>
  <c r="A27" i="4"/>
  <c r="A28" i="4"/>
  <c r="A29" i="4"/>
  <c r="X29" i="4" s="1"/>
  <c r="A30" i="4"/>
  <c r="A31" i="4"/>
  <c r="A32" i="4"/>
  <c r="A33" i="4"/>
  <c r="X33" i="4" s="1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X49" i="4" s="1"/>
  <c r="A50" i="4"/>
  <c r="A51" i="4"/>
  <c r="A52" i="4"/>
  <c r="A53" i="4"/>
  <c r="X53" i="4" s="1"/>
  <c r="A54" i="4"/>
  <c r="A55" i="4"/>
  <c r="A56" i="4"/>
  <c r="A57" i="4"/>
  <c r="X57" i="4" s="1"/>
  <c r="A58" i="4"/>
  <c r="A59" i="4"/>
  <c r="A60" i="4"/>
  <c r="A61" i="4"/>
  <c r="A62" i="4"/>
  <c r="A13" i="4"/>
  <c r="B7" i="7"/>
  <c r="AO11" i="7" s="1"/>
  <c r="R74" i="8"/>
  <c r="M74" i="8"/>
  <c r="D74" i="8"/>
  <c r="O64" i="8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0" i="8"/>
  <c r="X39" i="8"/>
  <c r="X38" i="8"/>
  <c r="X36" i="8"/>
  <c r="X35" i="8"/>
  <c r="X34" i="8"/>
  <c r="X32" i="8"/>
  <c r="X31" i="8"/>
  <c r="X30" i="8"/>
  <c r="X29" i="8"/>
  <c r="X28" i="8"/>
  <c r="X27" i="8"/>
  <c r="X26" i="8"/>
  <c r="X23" i="8"/>
  <c r="X22" i="8"/>
  <c r="X21" i="8"/>
  <c r="X20" i="8"/>
  <c r="X19" i="8"/>
  <c r="X18" i="8"/>
  <c r="X16" i="8"/>
  <c r="X15" i="8"/>
  <c r="X14" i="8"/>
  <c r="AF13" i="8"/>
  <c r="Z13" i="8"/>
  <c r="AA13" i="8" s="1"/>
  <c r="X13" i="8"/>
  <c r="M13" i="8"/>
  <c r="E13" i="8"/>
  <c r="D13" i="8"/>
  <c r="P13" i="8" s="1"/>
  <c r="C13" i="8"/>
  <c r="B13" i="8"/>
  <c r="B14" i="8" s="1"/>
  <c r="B15" i="8" s="1"/>
  <c r="B16" i="8" s="1"/>
  <c r="G12" i="8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S12" i="8" s="1"/>
  <c r="T12" i="8" s="1"/>
  <c r="U12" i="8" s="1"/>
  <c r="F12" i="8"/>
  <c r="E12" i="8"/>
  <c r="B4" i="8"/>
  <c r="B3" i="8"/>
  <c r="B2" i="8"/>
  <c r="AG72" i="7"/>
  <c r="T72" i="7"/>
  <c r="D72" i="7"/>
  <c r="AN63" i="7"/>
  <c r="AM63" i="7"/>
  <c r="AJ63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D12" i="7"/>
  <c r="C12" i="7"/>
  <c r="B12" i="7"/>
  <c r="B4" i="7"/>
  <c r="B3" i="7"/>
  <c r="B2" i="7"/>
  <c r="B7" i="5"/>
  <c r="AO12" i="5" s="1"/>
  <c r="R74" i="6"/>
  <c r="M74" i="6"/>
  <c r="D74" i="6"/>
  <c r="O64" i="6"/>
  <c r="X62" i="6"/>
  <c r="X60" i="6"/>
  <c r="X59" i="6"/>
  <c r="X58" i="6"/>
  <c r="X56" i="6"/>
  <c r="X55" i="6"/>
  <c r="X54" i="6"/>
  <c r="X52" i="6"/>
  <c r="X51" i="6"/>
  <c r="X50" i="6"/>
  <c r="X49" i="6"/>
  <c r="X48" i="6"/>
  <c r="X47" i="6"/>
  <c r="X46" i="6"/>
  <c r="X44" i="6"/>
  <c r="X43" i="6"/>
  <c r="X42" i="6"/>
  <c r="X41" i="6"/>
  <c r="X40" i="6"/>
  <c r="X39" i="6"/>
  <c r="X38" i="6"/>
  <c r="X36" i="6"/>
  <c r="X35" i="6"/>
  <c r="X34" i="6"/>
  <c r="X32" i="6"/>
  <c r="X31" i="6"/>
  <c r="X30" i="6"/>
  <c r="X28" i="6"/>
  <c r="X27" i="6"/>
  <c r="X26" i="6"/>
  <c r="X25" i="6"/>
  <c r="X24" i="6"/>
  <c r="X23" i="6"/>
  <c r="X22" i="6"/>
  <c r="X20" i="6"/>
  <c r="X19" i="6"/>
  <c r="X18" i="6"/>
  <c r="X16" i="6"/>
  <c r="X15" i="6"/>
  <c r="B15" i="6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X14" i="6"/>
  <c r="AF13" i="6"/>
  <c r="Z13" i="6"/>
  <c r="AA13" i="6" s="1"/>
  <c r="X13" i="6"/>
  <c r="M13" i="6"/>
  <c r="E13" i="6"/>
  <c r="D13" i="6"/>
  <c r="R13" i="6" s="1"/>
  <c r="C13" i="6"/>
  <c r="B13" i="6"/>
  <c r="B14" i="6" s="1"/>
  <c r="N12" i="6"/>
  <c r="O12" i="6" s="1"/>
  <c r="P12" i="6" s="1"/>
  <c r="Q12" i="6" s="1"/>
  <c r="R12" i="6" s="1"/>
  <c r="S12" i="6" s="1"/>
  <c r="T12" i="6" s="1"/>
  <c r="U12" i="6" s="1"/>
  <c r="I12" i="6"/>
  <c r="J12" i="6" s="1"/>
  <c r="K12" i="6" s="1"/>
  <c r="L12" i="6" s="1"/>
  <c r="M12" i="6" s="1"/>
  <c r="G12" i="6"/>
  <c r="H12" i="6" s="1"/>
  <c r="F12" i="6"/>
  <c r="E12" i="6"/>
  <c r="B4" i="6"/>
  <c r="B3" i="6"/>
  <c r="B2" i="6"/>
  <c r="AG72" i="5"/>
  <c r="T72" i="5"/>
  <c r="D72" i="5"/>
  <c r="AN63" i="5"/>
  <c r="AM63" i="5"/>
  <c r="AJ63" i="5"/>
  <c r="AQ61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D12" i="5"/>
  <c r="C12" i="5"/>
  <c r="B12" i="5"/>
  <c r="B4" i="5"/>
  <c r="B3" i="5"/>
  <c r="B2" i="5"/>
  <c r="R74" i="4"/>
  <c r="M74" i="4"/>
  <c r="D74" i="4"/>
  <c r="X14" i="4"/>
  <c r="X15" i="4"/>
  <c r="X16" i="4"/>
  <c r="X20" i="4"/>
  <c r="X23" i="4"/>
  <c r="X24" i="4"/>
  <c r="X26" i="4"/>
  <c r="X27" i="4"/>
  <c r="X28" i="4"/>
  <c r="X30" i="4"/>
  <c r="X31" i="4"/>
  <c r="X32" i="4"/>
  <c r="X34" i="4"/>
  <c r="X35" i="4"/>
  <c r="X36" i="4"/>
  <c r="X38" i="4"/>
  <c r="X39" i="4"/>
  <c r="X40" i="4"/>
  <c r="X42" i="4"/>
  <c r="X43" i="4"/>
  <c r="X44" i="4"/>
  <c r="X46" i="4"/>
  <c r="X47" i="4"/>
  <c r="X48" i="4"/>
  <c r="X50" i="4"/>
  <c r="X51" i="4"/>
  <c r="X52" i="4"/>
  <c r="X54" i="4"/>
  <c r="X55" i="4"/>
  <c r="X56" i="4"/>
  <c r="X58" i="4"/>
  <c r="X59" i="4"/>
  <c r="X60" i="4"/>
  <c r="X62" i="4"/>
  <c r="X13" i="4"/>
  <c r="E36" i="1"/>
  <c r="B36" i="1"/>
  <c r="D36" i="1"/>
  <c r="A36" i="1"/>
  <c r="O64" i="4"/>
  <c r="AO5" i="17" l="1"/>
  <c r="AO6" i="25"/>
  <c r="AO8" i="5"/>
  <c r="AO6" i="17"/>
  <c r="AO3" i="25"/>
  <c r="AO9" i="25"/>
  <c r="AO2" i="25"/>
  <c r="AO4" i="25"/>
  <c r="AO5" i="25"/>
  <c r="AO10" i="25"/>
  <c r="AO17" i="17"/>
  <c r="AO8" i="25"/>
  <c r="AO6" i="15"/>
  <c r="AO10" i="9"/>
  <c r="AO8" i="17"/>
  <c r="AO25" i="17"/>
  <c r="AO42" i="15"/>
  <c r="AO9" i="17"/>
  <c r="AO3" i="9"/>
  <c r="AO11" i="9"/>
  <c r="AO11" i="15"/>
  <c r="AO7" i="25"/>
  <c r="AO9" i="9"/>
  <c r="AO13" i="11"/>
  <c r="AO9" i="11"/>
  <c r="AO6" i="11"/>
  <c r="AO3" i="11"/>
  <c r="AO56" i="11"/>
  <c r="AO21" i="11"/>
  <c r="AO11" i="11"/>
  <c r="AO4" i="11"/>
  <c r="AO39" i="11"/>
  <c r="AO25" i="11"/>
  <c r="AO8" i="11"/>
  <c r="AO5" i="11"/>
  <c r="AO31" i="11"/>
  <c r="AO7" i="11"/>
  <c r="AO2" i="11"/>
  <c r="AO17" i="11"/>
  <c r="AO48" i="11"/>
  <c r="AO9" i="13"/>
  <c r="AO6" i="13"/>
  <c r="AO54" i="11"/>
  <c r="AO10" i="11"/>
  <c r="AO29" i="21"/>
  <c r="AO33" i="21"/>
  <c r="AO27" i="21"/>
  <c r="AO23" i="21"/>
  <c r="AO17" i="21"/>
  <c r="AO5" i="21"/>
  <c r="AO19" i="21"/>
  <c r="AO35" i="21"/>
  <c r="AO25" i="21"/>
  <c r="AO15" i="21"/>
  <c r="AO37" i="21"/>
  <c r="AO9" i="15"/>
  <c r="AO34" i="15"/>
  <c r="AO31" i="21"/>
  <c r="AO3" i="15"/>
  <c r="AO10" i="15"/>
  <c r="AO41" i="17"/>
  <c r="AO13" i="17"/>
  <c r="AO43" i="17"/>
  <c r="AO3" i="17"/>
  <c r="AD13" i="26"/>
  <c r="AO63" i="25"/>
  <c r="AG65" i="25"/>
  <c r="AO62" i="25"/>
  <c r="AO59" i="25"/>
  <c r="AO55" i="25"/>
  <c r="AO53" i="25"/>
  <c r="AO51" i="25"/>
  <c r="AO49" i="25"/>
  <c r="AO47" i="25"/>
  <c r="AO45" i="25"/>
  <c r="AO43" i="25"/>
  <c r="B8" i="26"/>
  <c r="AO58" i="25"/>
  <c r="AO61" i="25"/>
  <c r="AO57" i="25"/>
  <c r="AO54" i="25"/>
  <c r="AO52" i="25"/>
  <c r="AO50" i="25"/>
  <c r="AO48" i="25"/>
  <c r="AO46" i="25"/>
  <c r="AO44" i="25"/>
  <c r="AO60" i="25"/>
  <c r="AO41" i="25"/>
  <c r="AO39" i="25"/>
  <c r="AO37" i="25"/>
  <c r="AO35" i="25"/>
  <c r="AO33" i="25"/>
  <c r="AO31" i="25"/>
  <c r="AO29" i="25"/>
  <c r="AO27" i="25"/>
  <c r="AO56" i="25"/>
  <c r="AO42" i="25"/>
  <c r="AO40" i="25"/>
  <c r="AO38" i="25"/>
  <c r="AO36" i="25"/>
  <c r="AO34" i="25"/>
  <c r="AO32" i="25"/>
  <c r="AO30" i="25"/>
  <c r="AO28" i="25"/>
  <c r="AO26" i="25"/>
  <c r="E10" i="25"/>
  <c r="AO12" i="25"/>
  <c r="B14" i="25"/>
  <c r="B15" i="25" s="1"/>
  <c r="AO14" i="25"/>
  <c r="AO16" i="25"/>
  <c r="AO18" i="25"/>
  <c r="AO20" i="25"/>
  <c r="AO22" i="25"/>
  <c r="AO24" i="25"/>
  <c r="AO25" i="25"/>
  <c r="AO13" i="25"/>
  <c r="AO15" i="25"/>
  <c r="AO17" i="25"/>
  <c r="AO19" i="25"/>
  <c r="AO21" i="25"/>
  <c r="AO23" i="25"/>
  <c r="X21" i="26"/>
  <c r="X38" i="26"/>
  <c r="P13" i="26"/>
  <c r="AE13" i="26"/>
  <c r="X19" i="26"/>
  <c r="B19" i="26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X23" i="26"/>
  <c r="X25" i="26"/>
  <c r="E13" i="26"/>
  <c r="M13" i="26"/>
  <c r="R13" i="26"/>
  <c r="AA13" i="26"/>
  <c r="X39" i="26"/>
  <c r="X48" i="26"/>
  <c r="X44" i="26"/>
  <c r="X45" i="26"/>
  <c r="X49" i="26"/>
  <c r="X42" i="26"/>
  <c r="X46" i="26"/>
  <c r="X41" i="26"/>
  <c r="X43" i="26"/>
  <c r="X47" i="26"/>
  <c r="X50" i="26"/>
  <c r="X57" i="26"/>
  <c r="X53" i="26"/>
  <c r="X61" i="26"/>
  <c r="X52" i="26"/>
  <c r="X54" i="26"/>
  <c r="X56" i="26"/>
  <c r="X58" i="26"/>
  <c r="X60" i="26"/>
  <c r="X62" i="26"/>
  <c r="AO2" i="23"/>
  <c r="AO4" i="23"/>
  <c r="AO7" i="23"/>
  <c r="AO5" i="23"/>
  <c r="AO8" i="23"/>
  <c r="B13" i="23"/>
  <c r="AO13" i="23"/>
  <c r="AO3" i="23"/>
  <c r="AO6" i="23"/>
  <c r="AO9" i="23"/>
  <c r="AO10" i="23"/>
  <c r="AE13" i="20"/>
  <c r="B8" i="24"/>
  <c r="AO62" i="23"/>
  <c r="AO60" i="23"/>
  <c r="AO58" i="23"/>
  <c r="AO56" i="23"/>
  <c r="AO54" i="23"/>
  <c r="AO52" i="23"/>
  <c r="AO50" i="23"/>
  <c r="AO48" i="23"/>
  <c r="AG65" i="23"/>
  <c r="AO61" i="23"/>
  <c r="AO59" i="23"/>
  <c r="AO57" i="23"/>
  <c r="AO55" i="23"/>
  <c r="AO53" i="23"/>
  <c r="AO51" i="23"/>
  <c r="AO49" i="23"/>
  <c r="AO63" i="23"/>
  <c r="AO46" i="23"/>
  <c r="AO44" i="23"/>
  <c r="AO42" i="23"/>
  <c r="AO40" i="23"/>
  <c r="AO38" i="23"/>
  <c r="AO36" i="23"/>
  <c r="AO34" i="23"/>
  <c r="AO47" i="23"/>
  <c r="AO45" i="23"/>
  <c r="AO43" i="23"/>
  <c r="AO41" i="23"/>
  <c r="AO39" i="23"/>
  <c r="AO37" i="23"/>
  <c r="AO35" i="23"/>
  <c r="AO33" i="23"/>
  <c r="AO31" i="23"/>
  <c r="AO29" i="23"/>
  <c r="AO30" i="23"/>
  <c r="AO28" i="23"/>
  <c r="AO26" i="23"/>
  <c r="AO24" i="23"/>
  <c r="AO22" i="23"/>
  <c r="AO20" i="23"/>
  <c r="AO18" i="23"/>
  <c r="AO16" i="23"/>
  <c r="AO32" i="23"/>
  <c r="AO27" i="23"/>
  <c r="AO25" i="23"/>
  <c r="AO23" i="23"/>
  <c r="AO21" i="23"/>
  <c r="AO19" i="23"/>
  <c r="AO17" i="23"/>
  <c r="AO15" i="23"/>
  <c r="E10" i="23"/>
  <c r="AO12" i="23"/>
  <c r="AO14" i="23"/>
  <c r="X18" i="24"/>
  <c r="X16" i="24"/>
  <c r="X14" i="24"/>
  <c r="B14" i="24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X20" i="24"/>
  <c r="X36" i="24"/>
  <c r="X33" i="24"/>
  <c r="X37" i="24"/>
  <c r="X39" i="24"/>
  <c r="X42" i="24"/>
  <c r="D13" i="24"/>
  <c r="AD13" i="24" s="1"/>
  <c r="Z13" i="24"/>
  <c r="AA13" i="24" s="1"/>
  <c r="X22" i="24"/>
  <c r="X24" i="24"/>
  <c r="X26" i="24"/>
  <c r="X28" i="24"/>
  <c r="X30" i="24"/>
  <c r="X32" i="24"/>
  <c r="X34" i="24"/>
  <c r="X38" i="24"/>
  <c r="E13" i="24"/>
  <c r="M13" i="24"/>
  <c r="R13" i="24"/>
  <c r="X35" i="24"/>
  <c r="X40" i="24"/>
  <c r="X44" i="24"/>
  <c r="X46" i="24"/>
  <c r="X48" i="24"/>
  <c r="X50" i="24"/>
  <c r="X52" i="24"/>
  <c r="X56" i="24"/>
  <c r="X60" i="24"/>
  <c r="X51" i="24"/>
  <c r="X54" i="24"/>
  <c r="X58" i="24"/>
  <c r="X53" i="24"/>
  <c r="X55" i="24"/>
  <c r="X57" i="24"/>
  <c r="X59" i="24"/>
  <c r="X61" i="24"/>
  <c r="X62" i="24"/>
  <c r="AO8" i="21"/>
  <c r="AO13" i="21"/>
  <c r="AO21" i="21"/>
  <c r="AD13" i="18"/>
  <c r="P13" i="18"/>
  <c r="B14" i="21"/>
  <c r="AO3" i="21"/>
  <c r="AO6" i="21"/>
  <c r="AO9" i="21"/>
  <c r="AO10" i="21"/>
  <c r="AO11" i="21"/>
  <c r="AO62" i="21"/>
  <c r="AO60" i="21"/>
  <c r="AO58" i="21"/>
  <c r="AO56" i="21"/>
  <c r="AO54" i="21"/>
  <c r="B8" i="22"/>
  <c r="AG65" i="21"/>
  <c r="AO61" i="21"/>
  <c r="AO59" i="21"/>
  <c r="AO57" i="21"/>
  <c r="AO55" i="21"/>
  <c r="AO63" i="21"/>
  <c r="AO53" i="21"/>
  <c r="AO51" i="21"/>
  <c r="AO49" i="21"/>
  <c r="AO47" i="21"/>
  <c r="AO45" i="21"/>
  <c r="AO43" i="21"/>
  <c r="AO41" i="21"/>
  <c r="E10" i="21"/>
  <c r="AO12" i="21"/>
  <c r="AO14" i="21"/>
  <c r="AO16" i="21"/>
  <c r="AO18" i="21"/>
  <c r="AO20" i="21"/>
  <c r="AO22" i="21"/>
  <c r="AO24" i="21"/>
  <c r="AO26" i="21"/>
  <c r="AO28" i="21"/>
  <c r="AO30" i="21"/>
  <c r="AO32" i="21"/>
  <c r="AO34" i="21"/>
  <c r="AO38" i="21"/>
  <c r="AO42" i="21"/>
  <c r="AO44" i="21"/>
  <c r="AO46" i="21"/>
  <c r="AO48" i="21"/>
  <c r="AO50" i="21"/>
  <c r="AO52" i="21"/>
  <c r="AO2" i="21"/>
  <c r="AO4" i="21"/>
  <c r="AO7" i="21"/>
  <c r="AO39" i="21"/>
  <c r="D13" i="22"/>
  <c r="R13" i="22" s="1"/>
  <c r="Z13" i="22"/>
  <c r="AA13" i="22" s="1"/>
  <c r="X38" i="22"/>
  <c r="X46" i="22"/>
  <c r="M13" i="22"/>
  <c r="E13" i="22"/>
  <c r="X41" i="22"/>
  <c r="B13" i="22"/>
  <c r="X13" i="22"/>
  <c r="B14" i="22"/>
  <c r="B15" i="22" s="1"/>
  <c r="X14" i="22"/>
  <c r="B16" i="22"/>
  <c r="B17" i="22" s="1"/>
  <c r="X16" i="22"/>
  <c r="B18" i="22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X18" i="22"/>
  <c r="X20" i="22"/>
  <c r="X22" i="22"/>
  <c r="X24" i="22"/>
  <c r="X26" i="22"/>
  <c r="X49" i="22"/>
  <c r="X35" i="22"/>
  <c r="X37" i="22"/>
  <c r="X47" i="22"/>
  <c r="X33" i="22"/>
  <c r="X34" i="22"/>
  <c r="X36" i="22"/>
  <c r="X39" i="22"/>
  <c r="X40" i="22"/>
  <c r="X48" i="22"/>
  <c r="X51" i="22"/>
  <c r="X45" i="22"/>
  <c r="X43" i="22"/>
  <c r="X44" i="22"/>
  <c r="X54" i="22"/>
  <c r="X55" i="22"/>
  <c r="X53" i="22"/>
  <c r="X61" i="22"/>
  <c r="X59" i="22"/>
  <c r="X57" i="22"/>
  <c r="X58" i="22"/>
  <c r="X62" i="22"/>
  <c r="B8" i="20"/>
  <c r="AG65" i="19"/>
  <c r="AO61" i="19"/>
  <c r="AO59" i="19"/>
  <c r="AO63" i="19"/>
  <c r="AO62" i="19"/>
  <c r="AO54" i="19"/>
  <c r="AO52" i="19"/>
  <c r="AO50" i="19"/>
  <c r="AO48" i="19"/>
  <c r="AO46" i="19"/>
  <c r="AO44" i="19"/>
  <c r="AO42" i="19"/>
  <c r="AO60" i="19"/>
  <c r="AO58" i="19"/>
  <c r="AO56" i="19"/>
  <c r="AO55" i="19"/>
  <c r="AO53" i="19"/>
  <c r="AO51" i="19"/>
  <c r="AO49" i="19"/>
  <c r="AO47" i="19"/>
  <c r="AO45" i="19"/>
  <c r="AO43" i="19"/>
  <c r="AO57" i="19"/>
  <c r="AO40" i="19"/>
  <c r="AO38" i="19"/>
  <c r="AO36" i="19"/>
  <c r="AO34" i="19"/>
  <c r="AO32" i="19"/>
  <c r="AO30" i="19"/>
  <c r="AO28" i="19"/>
  <c r="AO26" i="19"/>
  <c r="AO24" i="19"/>
  <c r="AO22" i="19"/>
  <c r="AO41" i="19"/>
  <c r="AO39" i="19"/>
  <c r="AO37" i="19"/>
  <c r="AO35" i="19"/>
  <c r="AO33" i="19"/>
  <c r="AO31" i="19"/>
  <c r="AO29" i="19"/>
  <c r="AO27" i="19"/>
  <c r="AO25" i="19"/>
  <c r="AO23" i="19"/>
  <c r="E10" i="19"/>
  <c r="AO12" i="19"/>
  <c r="AO14" i="19"/>
  <c r="AO16" i="19"/>
  <c r="AO18" i="19"/>
  <c r="AO20" i="19"/>
  <c r="AO2" i="19"/>
  <c r="AO4" i="19"/>
  <c r="AO7" i="19"/>
  <c r="AO5" i="19"/>
  <c r="AO8" i="19"/>
  <c r="B13" i="19"/>
  <c r="AO13" i="19"/>
  <c r="AO15" i="19"/>
  <c r="AO17" i="19"/>
  <c r="AO19" i="19"/>
  <c r="AO21" i="19"/>
  <c r="AO3" i="19"/>
  <c r="AO6" i="19"/>
  <c r="AO9" i="19"/>
  <c r="AO10" i="19"/>
  <c r="AO11" i="19"/>
  <c r="E13" i="20"/>
  <c r="M13" i="20"/>
  <c r="R13" i="20"/>
  <c r="AA13" i="20"/>
  <c r="X30" i="20"/>
  <c r="X24" i="20"/>
  <c r="X28" i="20"/>
  <c r="X26" i="20"/>
  <c r="X39" i="20"/>
  <c r="Q13" i="20"/>
  <c r="AD13" i="20"/>
  <c r="B14" i="20"/>
  <c r="B15" i="20" s="1"/>
  <c r="X14" i="20"/>
  <c r="B16" i="20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X16" i="20"/>
  <c r="X18" i="20"/>
  <c r="X20" i="20"/>
  <c r="X22" i="20"/>
  <c r="X37" i="20"/>
  <c r="X56" i="20"/>
  <c r="X58" i="20"/>
  <c r="X51" i="20"/>
  <c r="X53" i="20"/>
  <c r="X55" i="20"/>
  <c r="X57" i="20"/>
  <c r="X59" i="20"/>
  <c r="X61" i="20"/>
  <c r="X60" i="20"/>
  <c r="X62" i="20"/>
  <c r="B14" i="17"/>
  <c r="AO10" i="17"/>
  <c r="AO11" i="17"/>
  <c r="AO19" i="17"/>
  <c r="AO27" i="17"/>
  <c r="AO35" i="17"/>
  <c r="AO62" i="17"/>
  <c r="B8" i="18"/>
  <c r="AO59" i="17"/>
  <c r="AO57" i="17"/>
  <c r="AO55" i="17"/>
  <c r="AO53" i="17"/>
  <c r="AO51" i="17"/>
  <c r="AO49" i="17"/>
  <c r="AG65" i="17"/>
  <c r="AO61" i="17"/>
  <c r="AO48" i="17"/>
  <c r="AO45" i="17"/>
  <c r="AO63" i="17"/>
  <c r="AO60" i="17"/>
  <c r="AO58" i="17"/>
  <c r="AO56" i="17"/>
  <c r="AO54" i="17"/>
  <c r="AO52" i="17"/>
  <c r="AO50" i="17"/>
  <c r="AO47" i="17"/>
  <c r="AO46" i="17"/>
  <c r="AO44" i="17"/>
  <c r="AO42" i="17"/>
  <c r="AO40" i="17"/>
  <c r="AO38" i="17"/>
  <c r="AO36" i="17"/>
  <c r="AO34" i="17"/>
  <c r="AO32" i="17"/>
  <c r="AO30" i="17"/>
  <c r="AO28" i="17"/>
  <c r="AO26" i="17"/>
  <c r="AO24" i="17"/>
  <c r="AO22" i="17"/>
  <c r="AO20" i="17"/>
  <c r="AO18" i="17"/>
  <c r="AO16" i="17"/>
  <c r="AO14" i="17"/>
  <c r="E10" i="17"/>
  <c r="AO12" i="17"/>
  <c r="AO21" i="17"/>
  <c r="AO29" i="17"/>
  <c r="AO37" i="17"/>
  <c r="AO2" i="17"/>
  <c r="AO4" i="17"/>
  <c r="AO7" i="17"/>
  <c r="AO15" i="17"/>
  <c r="AO23" i="17"/>
  <c r="AO31" i="17"/>
  <c r="AO39" i="17"/>
  <c r="X35" i="18"/>
  <c r="X22" i="18"/>
  <c r="X14" i="18"/>
  <c r="Q13" i="18"/>
  <c r="X28" i="18"/>
  <c r="X18" i="18"/>
  <c r="X26" i="18"/>
  <c r="X30" i="18"/>
  <c r="X38" i="18"/>
  <c r="X42" i="18"/>
  <c r="X44" i="18"/>
  <c r="X59" i="18"/>
  <c r="E13" i="18"/>
  <c r="M13" i="18"/>
  <c r="R13" i="18"/>
  <c r="AA13" i="18"/>
  <c r="AE13" i="18"/>
  <c r="X34" i="18"/>
  <c r="X36" i="18"/>
  <c r="B13" i="18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X13" i="18"/>
  <c r="X15" i="18"/>
  <c r="X17" i="18"/>
  <c r="X19" i="18"/>
  <c r="X21" i="18"/>
  <c r="X23" i="18"/>
  <c r="X25" i="18"/>
  <c r="X27" i="18"/>
  <c r="X33" i="18"/>
  <c r="X54" i="18"/>
  <c r="X57" i="18"/>
  <c r="X50" i="18"/>
  <c r="X32" i="18"/>
  <c r="X40" i="18"/>
  <c r="X46" i="18"/>
  <c r="X49" i="18"/>
  <c r="X47" i="18"/>
  <c r="X51" i="18"/>
  <c r="X55" i="18"/>
  <c r="X53" i="18"/>
  <c r="X61" i="18"/>
  <c r="X62" i="18"/>
  <c r="B8" i="16"/>
  <c r="AG65" i="15"/>
  <c r="AO63" i="15"/>
  <c r="AO61" i="15"/>
  <c r="AO59" i="15"/>
  <c r="AO62" i="15"/>
  <c r="AO58" i="15"/>
  <c r="AO57" i="15"/>
  <c r="AO55" i="15"/>
  <c r="AO53" i="15"/>
  <c r="AO51" i="15"/>
  <c r="AO49" i="15"/>
  <c r="AO47" i="15"/>
  <c r="AO45" i="15"/>
  <c r="AO43" i="15"/>
  <c r="AO41" i="15"/>
  <c r="AO39" i="15"/>
  <c r="AO37" i="15"/>
  <c r="AO35" i="15"/>
  <c r="AO60" i="15"/>
  <c r="E10" i="15"/>
  <c r="AO12" i="15"/>
  <c r="AO14" i="15"/>
  <c r="AO16" i="15"/>
  <c r="AO18" i="15"/>
  <c r="AO20" i="15"/>
  <c r="AO22" i="15"/>
  <c r="AO24" i="15"/>
  <c r="AO26" i="15"/>
  <c r="AO28" i="15"/>
  <c r="AO30" i="15"/>
  <c r="AO32" i="15"/>
  <c r="AO44" i="15"/>
  <c r="AO52" i="15"/>
  <c r="AO56" i="15"/>
  <c r="AO2" i="15"/>
  <c r="AO4" i="15"/>
  <c r="AO7" i="15"/>
  <c r="AO36" i="15"/>
  <c r="AO40" i="15"/>
  <c r="AO46" i="15"/>
  <c r="AO54" i="15"/>
  <c r="X43" i="16"/>
  <c r="AO5" i="15"/>
  <c r="AO8" i="15"/>
  <c r="B13" i="15"/>
  <c r="AO13" i="15"/>
  <c r="AO15" i="15"/>
  <c r="AO17" i="15"/>
  <c r="AO19" i="15"/>
  <c r="AO21" i="15"/>
  <c r="AO23" i="15"/>
  <c r="AO25" i="15"/>
  <c r="AO27" i="15"/>
  <c r="AO29" i="15"/>
  <c r="AO31" i="15"/>
  <c r="AO33" i="15"/>
  <c r="AO48" i="15"/>
  <c r="X20" i="16"/>
  <c r="X18" i="16"/>
  <c r="X16" i="16"/>
  <c r="X24" i="16"/>
  <c r="X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X22" i="16"/>
  <c r="X33" i="16"/>
  <c r="X37" i="16"/>
  <c r="X45" i="16"/>
  <c r="D13" i="16"/>
  <c r="R13" i="16" s="1"/>
  <c r="Z13" i="16"/>
  <c r="AA13" i="16" s="1"/>
  <c r="X26" i="16"/>
  <c r="X28" i="16"/>
  <c r="X29" i="16"/>
  <c r="X31" i="16"/>
  <c r="X35" i="16"/>
  <c r="X39" i="16"/>
  <c r="X57" i="16"/>
  <c r="E13" i="16"/>
  <c r="M13" i="16"/>
  <c r="X41" i="16"/>
  <c r="X53" i="16"/>
  <c r="X49" i="16"/>
  <c r="X47" i="16"/>
  <c r="X52" i="16"/>
  <c r="X61" i="16"/>
  <c r="X54" i="16"/>
  <c r="X56" i="16"/>
  <c r="X58" i="16"/>
  <c r="X60" i="16"/>
  <c r="X62" i="16"/>
  <c r="AO62" i="13"/>
  <c r="AO60" i="13"/>
  <c r="AO58" i="13"/>
  <c r="AG65" i="13"/>
  <c r="AO61" i="13"/>
  <c r="AO59" i="13"/>
  <c r="AO56" i="13"/>
  <c r="AO54" i="13"/>
  <c r="AO52" i="13"/>
  <c r="AO50" i="13"/>
  <c r="AO48" i="13"/>
  <c r="AO46" i="13"/>
  <c r="AO44" i="13"/>
  <c r="AO63" i="13"/>
  <c r="AO57" i="13"/>
  <c r="AO45" i="13"/>
  <c r="B8" i="14"/>
  <c r="R6" i="14" s="1"/>
  <c r="AO43" i="13"/>
  <c r="AO42" i="13"/>
  <c r="AO40" i="13"/>
  <c r="AO38" i="13"/>
  <c r="AO36" i="13"/>
  <c r="AO34" i="13"/>
  <c r="AO32" i="13"/>
  <c r="AO30" i="13"/>
  <c r="AO28" i="13"/>
  <c r="AO26" i="13"/>
  <c r="AO24" i="13"/>
  <c r="AO22" i="13"/>
  <c r="AO20" i="13"/>
  <c r="AO18" i="13"/>
  <c r="AO16" i="13"/>
  <c r="AO14" i="13"/>
  <c r="AO12" i="13"/>
  <c r="AO55" i="13"/>
  <c r="AO53" i="13"/>
  <c r="AO51" i="13"/>
  <c r="AO49" i="13"/>
  <c r="E10" i="13"/>
  <c r="B13" i="13"/>
  <c r="AO47" i="13"/>
  <c r="AO2" i="13"/>
  <c r="AO4" i="13"/>
  <c r="AO7" i="13"/>
  <c r="AO13" i="13"/>
  <c r="AO15" i="13"/>
  <c r="AO17" i="13"/>
  <c r="AO19" i="13"/>
  <c r="AO21" i="13"/>
  <c r="AO23" i="13"/>
  <c r="AO25" i="13"/>
  <c r="AO27" i="13"/>
  <c r="AO29" i="13"/>
  <c r="AO31" i="13"/>
  <c r="AO33" i="13"/>
  <c r="AO35" i="13"/>
  <c r="AO37" i="13"/>
  <c r="AO39" i="13"/>
  <c r="AO41" i="13"/>
  <c r="AO5" i="13"/>
  <c r="AO8" i="13"/>
  <c r="AO11" i="13"/>
  <c r="M13" i="14"/>
  <c r="X15" i="14"/>
  <c r="X19" i="14"/>
  <c r="X31" i="14"/>
  <c r="X39" i="14"/>
  <c r="Z13" i="14"/>
  <c r="AA13" i="14" s="1"/>
  <c r="D13" i="14"/>
  <c r="R13" i="14" s="1"/>
  <c r="C13" i="14"/>
  <c r="AF13" i="14"/>
  <c r="X13" i="14"/>
  <c r="B13" i="14"/>
  <c r="X17" i="14"/>
  <c r="X21" i="14"/>
  <c r="X44" i="14"/>
  <c r="X50" i="14"/>
  <c r="X53" i="14"/>
  <c r="X57" i="14"/>
  <c r="B14" i="14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X14" i="14"/>
  <c r="X16" i="14"/>
  <c r="X18" i="14"/>
  <c r="X20" i="14"/>
  <c r="X22" i="14"/>
  <c r="X23" i="14"/>
  <c r="X27" i="14"/>
  <c r="X35" i="14"/>
  <c r="X43" i="14"/>
  <c r="X48" i="14"/>
  <c r="X61" i="14"/>
  <c r="X42" i="14"/>
  <c r="X46" i="14"/>
  <c r="X24" i="14"/>
  <c r="X26" i="14"/>
  <c r="X28" i="14"/>
  <c r="X30" i="14"/>
  <c r="X32" i="14"/>
  <c r="X34" i="14"/>
  <c r="X36" i="14"/>
  <c r="X38" i="14"/>
  <c r="X40" i="14"/>
  <c r="X55" i="14"/>
  <c r="X59" i="14"/>
  <c r="B15" i="11"/>
  <c r="X50" i="12"/>
  <c r="B16" i="11"/>
  <c r="B14" i="11"/>
  <c r="AO33" i="11"/>
  <c r="AO41" i="11"/>
  <c r="AO45" i="11"/>
  <c r="AG65" i="11"/>
  <c r="AO63" i="11"/>
  <c r="AO61" i="11"/>
  <c r="AO59" i="11"/>
  <c r="AO57" i="11"/>
  <c r="AO55" i="11"/>
  <c r="AO53" i="11"/>
  <c r="AO51" i="11"/>
  <c r="AO49" i="11"/>
  <c r="AO47" i="11"/>
  <c r="B8" i="12"/>
  <c r="R6" i="12" s="1"/>
  <c r="AO46" i="11"/>
  <c r="AO44" i="11"/>
  <c r="AO42" i="11"/>
  <c r="AO40" i="11"/>
  <c r="AO38" i="11"/>
  <c r="AO36" i="11"/>
  <c r="AO34" i="11"/>
  <c r="AO32" i="11"/>
  <c r="AO30" i="11"/>
  <c r="AO28" i="11"/>
  <c r="AO26" i="11"/>
  <c r="AO24" i="11"/>
  <c r="AO22" i="11"/>
  <c r="AO20" i="11"/>
  <c r="AO18" i="11"/>
  <c r="AO16" i="11"/>
  <c r="AO14" i="11"/>
  <c r="AO62" i="11"/>
  <c r="E10" i="11"/>
  <c r="AO12" i="11"/>
  <c r="AO15" i="11"/>
  <c r="AO19" i="11"/>
  <c r="AO23" i="11"/>
  <c r="AO27" i="11"/>
  <c r="AO35" i="11"/>
  <c r="AO43" i="11"/>
  <c r="AO52" i="11"/>
  <c r="AO60" i="11"/>
  <c r="AO29" i="11"/>
  <c r="AO37" i="11"/>
  <c r="AO50" i="11"/>
  <c r="AO58" i="11"/>
  <c r="X16" i="12"/>
  <c r="X32" i="12"/>
  <c r="X35" i="12"/>
  <c r="Z13" i="12"/>
  <c r="AA13" i="12" s="1"/>
  <c r="D13" i="12"/>
  <c r="Q13" i="12" s="1"/>
  <c r="AF13" i="12"/>
  <c r="X13" i="12"/>
  <c r="B13" i="12"/>
  <c r="M13" i="12"/>
  <c r="X19" i="12"/>
  <c r="X14" i="12"/>
  <c r="B14" i="12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X25" i="12"/>
  <c r="X15" i="12"/>
  <c r="X17" i="12"/>
  <c r="X26" i="12"/>
  <c r="X39" i="12"/>
  <c r="X24" i="12"/>
  <c r="X29" i="12"/>
  <c r="X33" i="12"/>
  <c r="X22" i="12"/>
  <c r="X30" i="12"/>
  <c r="X37" i="12"/>
  <c r="X46" i="12"/>
  <c r="X18" i="12"/>
  <c r="X20" i="12"/>
  <c r="X21" i="12"/>
  <c r="X28" i="12"/>
  <c r="X31" i="12"/>
  <c r="X42" i="12"/>
  <c r="X43" i="12"/>
  <c r="X47" i="12"/>
  <c r="X40" i="12"/>
  <c r="X44" i="12"/>
  <c r="X48" i="12"/>
  <c r="X61" i="12"/>
  <c r="X34" i="12"/>
  <c r="X36" i="12"/>
  <c r="X38" i="12"/>
  <c r="X41" i="12"/>
  <c r="X45" i="12"/>
  <c r="X49" i="12"/>
  <c r="X53" i="12"/>
  <c r="X57" i="12"/>
  <c r="X51" i="12"/>
  <c r="X55" i="12"/>
  <c r="X59" i="12"/>
  <c r="X52" i="12"/>
  <c r="X54" i="12"/>
  <c r="X56" i="12"/>
  <c r="X58" i="12"/>
  <c r="X60" i="12"/>
  <c r="X62" i="12"/>
  <c r="AG65" i="9"/>
  <c r="AO61" i="9"/>
  <c r="AO59" i="9"/>
  <c r="AO57" i="9"/>
  <c r="AO55" i="9"/>
  <c r="AO60" i="9"/>
  <c r="AO56" i="9"/>
  <c r="AO53" i="9"/>
  <c r="AO51" i="9"/>
  <c r="AO49" i="9"/>
  <c r="B8" i="10"/>
  <c r="R6" i="10" s="1"/>
  <c r="AO63" i="9"/>
  <c r="AO62" i="9"/>
  <c r="AO58" i="9"/>
  <c r="AO54" i="9"/>
  <c r="AO52" i="9"/>
  <c r="AO50" i="9"/>
  <c r="AO46" i="9"/>
  <c r="AO41" i="9"/>
  <c r="AO39" i="9"/>
  <c r="AO37" i="9"/>
  <c r="AO35" i="9"/>
  <c r="AO33" i="9"/>
  <c r="AO31" i="9"/>
  <c r="AO29" i="9"/>
  <c r="AO27" i="9"/>
  <c r="AO25" i="9"/>
  <c r="AO23" i="9"/>
  <c r="AO21" i="9"/>
  <c r="AO19" i="9"/>
  <c r="AO17" i="9"/>
  <c r="AO15" i="9"/>
  <c r="AO13" i="9"/>
  <c r="AO45" i="9"/>
  <c r="AO42" i="9"/>
  <c r="AO48" i="9"/>
  <c r="AO44" i="9"/>
  <c r="AO40" i="9"/>
  <c r="AO38" i="9"/>
  <c r="AO36" i="9"/>
  <c r="AO34" i="9"/>
  <c r="AO32" i="9"/>
  <c r="AO30" i="9"/>
  <c r="AO28" i="9"/>
  <c r="AO26" i="9"/>
  <c r="AO24" i="9"/>
  <c r="AO22" i="9"/>
  <c r="AO20" i="9"/>
  <c r="AO18" i="9"/>
  <c r="AO16" i="9"/>
  <c r="AO14" i="9"/>
  <c r="AO12" i="9"/>
  <c r="E10" i="9"/>
  <c r="B13" i="9"/>
  <c r="AO2" i="9"/>
  <c r="AO4" i="9"/>
  <c r="AO7" i="9"/>
  <c r="AO43" i="9"/>
  <c r="AO47" i="9"/>
  <c r="AO5" i="9"/>
  <c r="AO8" i="9"/>
  <c r="X34" i="10"/>
  <c r="X21" i="10"/>
  <c r="X18" i="10"/>
  <c r="X20" i="10"/>
  <c r="X38" i="10"/>
  <c r="X59" i="10"/>
  <c r="E13" i="10"/>
  <c r="X16" i="10"/>
  <c r="X17" i="10"/>
  <c r="X23" i="10"/>
  <c r="X27" i="10"/>
  <c r="X31" i="10"/>
  <c r="X37" i="10"/>
  <c r="Z13" i="10"/>
  <c r="AA13" i="10" s="1"/>
  <c r="D13" i="10"/>
  <c r="X14" i="10"/>
  <c r="B14" i="10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X19" i="10"/>
  <c r="X30" i="10"/>
  <c r="X35" i="10"/>
  <c r="X51" i="10"/>
  <c r="X26" i="10"/>
  <c r="X29" i="10"/>
  <c r="X40" i="10"/>
  <c r="X49" i="10"/>
  <c r="X50" i="10"/>
  <c r="X45" i="10"/>
  <c r="X25" i="10"/>
  <c r="X33" i="10"/>
  <c r="X42" i="10"/>
  <c r="X46" i="10"/>
  <c r="X41" i="10"/>
  <c r="X44" i="10"/>
  <c r="X57" i="10"/>
  <c r="X48" i="10"/>
  <c r="X53" i="10"/>
  <c r="X55" i="10"/>
  <c r="X61" i="10"/>
  <c r="X52" i="10"/>
  <c r="X54" i="10"/>
  <c r="X56" i="10"/>
  <c r="X58" i="10"/>
  <c r="X60" i="10"/>
  <c r="X62" i="10"/>
  <c r="B17" i="8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X17" i="8"/>
  <c r="X25" i="8"/>
  <c r="X33" i="8"/>
  <c r="X37" i="8"/>
  <c r="X41" i="8"/>
  <c r="R13" i="8"/>
  <c r="AE13" i="8"/>
  <c r="X21" i="6"/>
  <c r="X33" i="6"/>
  <c r="X53" i="6"/>
  <c r="X61" i="6"/>
  <c r="X29" i="6"/>
  <c r="X17" i="6"/>
  <c r="X37" i="6"/>
  <c r="X45" i="6"/>
  <c r="X57" i="6"/>
  <c r="X61" i="4"/>
  <c r="X45" i="4"/>
  <c r="X41" i="4"/>
  <c r="X37" i="4"/>
  <c r="X21" i="4"/>
  <c r="AO5" i="7"/>
  <c r="AO8" i="7"/>
  <c r="B13" i="7"/>
  <c r="AO13" i="7"/>
  <c r="AO15" i="7"/>
  <c r="Q13" i="6"/>
  <c r="AO3" i="7"/>
  <c r="AO6" i="7"/>
  <c r="AO9" i="7"/>
  <c r="AO10" i="7"/>
  <c r="B8" i="8"/>
  <c r="R6" i="8" s="1"/>
  <c r="AG65" i="7"/>
  <c r="AO61" i="7"/>
  <c r="AO59" i="7"/>
  <c r="AO57" i="7"/>
  <c r="AO62" i="7"/>
  <c r="AO58" i="7"/>
  <c r="AO56" i="7"/>
  <c r="AO63" i="7"/>
  <c r="AO60" i="7"/>
  <c r="AO55" i="7"/>
  <c r="AO53" i="7"/>
  <c r="AO54" i="7"/>
  <c r="AO52" i="7"/>
  <c r="AO50" i="7"/>
  <c r="AO48" i="7"/>
  <c r="AO46" i="7"/>
  <c r="AO44" i="7"/>
  <c r="AO42" i="7"/>
  <c r="AO40" i="7"/>
  <c r="AO38" i="7"/>
  <c r="AO36" i="7"/>
  <c r="AO51" i="7"/>
  <c r="AO49" i="7"/>
  <c r="AO47" i="7"/>
  <c r="AO45" i="7"/>
  <c r="AO43" i="7"/>
  <c r="AO41" i="7"/>
  <c r="AO39" i="7"/>
  <c r="AO37" i="7"/>
  <c r="AO35" i="7"/>
  <c r="AO33" i="7"/>
  <c r="AO31" i="7"/>
  <c r="AO29" i="7"/>
  <c r="AO27" i="7"/>
  <c r="AO25" i="7"/>
  <c r="AO23" i="7"/>
  <c r="AO21" i="7"/>
  <c r="AO19" i="7"/>
  <c r="AO17" i="7"/>
  <c r="AO34" i="7"/>
  <c r="AO32" i="7"/>
  <c r="AO30" i="7"/>
  <c r="AO28" i="7"/>
  <c r="AO26" i="7"/>
  <c r="AO24" i="7"/>
  <c r="AO22" i="7"/>
  <c r="AO20" i="7"/>
  <c r="AO18" i="7"/>
  <c r="E10" i="7"/>
  <c r="AO12" i="7"/>
  <c r="AO14" i="7"/>
  <c r="AO16" i="7"/>
  <c r="AO2" i="7"/>
  <c r="AO4" i="7"/>
  <c r="AO7" i="7"/>
  <c r="Q13" i="8"/>
  <c r="AD13" i="8"/>
  <c r="AE13" i="6"/>
  <c r="AD13" i="6"/>
  <c r="AG65" i="5"/>
  <c r="AO61" i="5"/>
  <c r="AO59" i="5"/>
  <c r="AO57" i="5"/>
  <c r="AO63" i="5"/>
  <c r="AO62" i="5"/>
  <c r="B8" i="6"/>
  <c r="R6" i="6" s="1"/>
  <c r="AO60" i="5"/>
  <c r="AO56" i="5"/>
  <c r="AO54" i="5"/>
  <c r="AO52" i="5"/>
  <c r="AO50" i="5"/>
  <c r="AO48" i="5"/>
  <c r="AO46" i="5"/>
  <c r="AO44" i="5"/>
  <c r="AO42" i="5"/>
  <c r="AO55" i="5"/>
  <c r="AO51" i="5"/>
  <c r="AO58" i="5"/>
  <c r="AO45" i="5"/>
  <c r="AO40" i="5"/>
  <c r="AO38" i="5"/>
  <c r="AO36" i="5"/>
  <c r="AO34" i="5"/>
  <c r="AO47" i="5"/>
  <c r="AO43" i="5"/>
  <c r="AO41" i="5"/>
  <c r="AO29" i="5"/>
  <c r="AO26" i="5"/>
  <c r="AO7" i="5"/>
  <c r="AO4" i="5"/>
  <c r="AO2" i="5"/>
  <c r="AO39" i="5"/>
  <c r="AO31" i="5"/>
  <c r="AO28" i="5"/>
  <c r="AO23" i="5"/>
  <c r="AO22" i="5"/>
  <c r="AO20" i="5"/>
  <c r="AO18" i="5"/>
  <c r="AO16" i="5"/>
  <c r="AO14" i="5"/>
  <c r="AO49" i="5"/>
  <c r="AO37" i="5"/>
  <c r="AO33" i="5"/>
  <c r="AO30" i="5"/>
  <c r="AO25" i="5"/>
  <c r="AO11" i="5"/>
  <c r="AO10" i="5"/>
  <c r="AO9" i="5"/>
  <c r="AO6" i="5"/>
  <c r="AO3" i="5"/>
  <c r="AO53" i="5"/>
  <c r="AO35" i="5"/>
  <c r="AO32" i="5"/>
  <c r="AO27" i="5"/>
  <c r="AO24" i="5"/>
  <c r="AO21" i="5"/>
  <c r="E10" i="5"/>
  <c r="AO13" i="5"/>
  <c r="AO15" i="5"/>
  <c r="AO17" i="5"/>
  <c r="AO19" i="5"/>
  <c r="AO5" i="5"/>
  <c r="B13" i="5"/>
  <c r="P13" i="6"/>
  <c r="AF13" i="4"/>
  <c r="Z13" i="4"/>
  <c r="AA13" i="4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P3" i="2" l="1"/>
  <c r="Q13" i="22"/>
  <c r="B18" i="25"/>
  <c r="B16" i="25"/>
  <c r="F10" i="25"/>
  <c r="E11" i="25"/>
  <c r="V62" i="26"/>
  <c r="V60" i="26"/>
  <c r="V58" i="26"/>
  <c r="V56" i="26"/>
  <c r="V54" i="26"/>
  <c r="V52" i="26"/>
  <c r="V59" i="26"/>
  <c r="V51" i="26"/>
  <c r="V61" i="26"/>
  <c r="V53" i="26"/>
  <c r="V49" i="26"/>
  <c r="V55" i="26"/>
  <c r="V50" i="26"/>
  <c r="V47" i="26"/>
  <c r="V43" i="26"/>
  <c r="V41" i="26"/>
  <c r="V40" i="26"/>
  <c r="V37" i="26"/>
  <c r="V35" i="26"/>
  <c r="V33" i="26"/>
  <c r="V31" i="26"/>
  <c r="V29" i="26"/>
  <c r="V27" i="26"/>
  <c r="V46" i="26"/>
  <c r="V42" i="26"/>
  <c r="V57" i="26"/>
  <c r="V45" i="26"/>
  <c r="V36" i="26"/>
  <c r="V34" i="26"/>
  <c r="V32" i="26"/>
  <c r="V30" i="26"/>
  <c r="V28" i="26"/>
  <c r="V26" i="26"/>
  <c r="V24" i="26"/>
  <c r="V22" i="26"/>
  <c r="V20" i="26"/>
  <c r="V48" i="26"/>
  <c r="V38" i="26"/>
  <c r="V18" i="26"/>
  <c r="V16" i="26"/>
  <c r="V14" i="26"/>
  <c r="V9" i="26"/>
  <c r="V3" i="26"/>
  <c r="V11" i="26"/>
  <c r="V44" i="26"/>
  <c r="V17" i="26"/>
  <c r="V15" i="26"/>
  <c r="V13" i="26"/>
  <c r="V10" i="26"/>
  <c r="V8" i="26"/>
  <c r="V7" i="26"/>
  <c r="V6" i="26"/>
  <c r="V2" i="26"/>
  <c r="V21" i="26"/>
  <c r="R6" i="26"/>
  <c r="V25" i="26"/>
  <c r="V4" i="26"/>
  <c r="V23" i="26"/>
  <c r="V19" i="26"/>
  <c r="V12" i="26"/>
  <c r="V5" i="26"/>
  <c r="V39" i="26"/>
  <c r="R67" i="26"/>
  <c r="AB13" i="26"/>
  <c r="B17" i="25"/>
  <c r="P13" i="22"/>
  <c r="AB13" i="22" s="1"/>
  <c r="AE13" i="22"/>
  <c r="Q13" i="24"/>
  <c r="E11" i="23"/>
  <c r="F10" i="23"/>
  <c r="B14" i="23"/>
  <c r="P13" i="24"/>
  <c r="AE13" i="24"/>
  <c r="V62" i="24"/>
  <c r="R67" i="24"/>
  <c r="V61" i="24"/>
  <c r="V59" i="24"/>
  <c r="V57" i="24"/>
  <c r="V55" i="24"/>
  <c r="V53" i="24"/>
  <c r="V58" i="24"/>
  <c r="V54" i="24"/>
  <c r="V51" i="24"/>
  <c r="V49" i="24"/>
  <c r="V47" i="24"/>
  <c r="V45" i="24"/>
  <c r="V43" i="24"/>
  <c r="V41" i="24"/>
  <c r="V60" i="24"/>
  <c r="V56" i="24"/>
  <c r="V52" i="24"/>
  <c r="V38" i="24"/>
  <c r="V50" i="24"/>
  <c r="V48" i="24"/>
  <c r="V46" i="24"/>
  <c r="V44" i="24"/>
  <c r="V35" i="24"/>
  <c r="V31" i="24"/>
  <c r="V29" i="24"/>
  <c r="V27" i="24"/>
  <c r="V25" i="24"/>
  <c r="V23" i="24"/>
  <c r="V21" i="24"/>
  <c r="V19" i="24"/>
  <c r="V17" i="24"/>
  <c r="V15" i="24"/>
  <c r="V13" i="24"/>
  <c r="V10" i="24"/>
  <c r="V8" i="24"/>
  <c r="V7" i="24"/>
  <c r="V6" i="24"/>
  <c r="V40" i="24"/>
  <c r="V34" i="24"/>
  <c r="V12" i="24"/>
  <c r="R6" i="24"/>
  <c r="V5" i="24"/>
  <c r="V4" i="24"/>
  <c r="V39" i="24"/>
  <c r="V37" i="24"/>
  <c r="V33" i="24"/>
  <c r="V32" i="24"/>
  <c r="V30" i="24"/>
  <c r="V28" i="24"/>
  <c r="V26" i="24"/>
  <c r="V24" i="24"/>
  <c r="V22" i="24"/>
  <c r="V20" i="24"/>
  <c r="V42" i="24"/>
  <c r="V36" i="24"/>
  <c r="V14" i="24"/>
  <c r="V11" i="24"/>
  <c r="V2" i="24"/>
  <c r="V16" i="24"/>
  <c r="V18" i="24"/>
  <c r="V9" i="24"/>
  <c r="V3" i="24"/>
  <c r="B15" i="21"/>
  <c r="V62" i="22"/>
  <c r="V57" i="22"/>
  <c r="V56" i="22"/>
  <c r="V59" i="22"/>
  <c r="V58" i="22"/>
  <c r="V61" i="22"/>
  <c r="V60" i="22"/>
  <c r="V53" i="22"/>
  <c r="V52" i="22"/>
  <c r="V50" i="22"/>
  <c r="V43" i="22"/>
  <c r="V42" i="22"/>
  <c r="V35" i="22"/>
  <c r="V55" i="22"/>
  <c r="V51" i="22"/>
  <c r="V45" i="22"/>
  <c r="V44" i="22"/>
  <c r="V54" i="22"/>
  <c r="V48" i="22"/>
  <c r="V37" i="22"/>
  <c r="V33" i="22"/>
  <c r="V31" i="22"/>
  <c r="V29" i="22"/>
  <c r="V27" i="22"/>
  <c r="V25" i="22"/>
  <c r="V23" i="22"/>
  <c r="V21" i="22"/>
  <c r="V19" i="22"/>
  <c r="V17" i="22"/>
  <c r="V15" i="22"/>
  <c r="V13" i="22"/>
  <c r="V46" i="22"/>
  <c r="V40" i="22"/>
  <c r="V34" i="22"/>
  <c r="V41" i="22"/>
  <c r="V38" i="22"/>
  <c r="V32" i="22"/>
  <c r="V30" i="22"/>
  <c r="V28" i="22"/>
  <c r="V49" i="22"/>
  <c r="V39" i="22"/>
  <c r="V11" i="22"/>
  <c r="V47" i="22"/>
  <c r="V36" i="22"/>
  <c r="V26" i="22"/>
  <c r="V24" i="22"/>
  <c r="V22" i="22"/>
  <c r="V20" i="22"/>
  <c r="V18" i="22"/>
  <c r="V16" i="22"/>
  <c r="V14" i="22"/>
  <c r="V10" i="22"/>
  <c r="V8" i="22"/>
  <c r="V7" i="22"/>
  <c r="V6" i="22"/>
  <c r="V2" i="22"/>
  <c r="V12" i="22"/>
  <c r="R6" i="22"/>
  <c r="V5" i="22"/>
  <c r="V4" i="22"/>
  <c r="V9" i="22"/>
  <c r="V3" i="22"/>
  <c r="R67" i="22"/>
  <c r="AD13" i="22"/>
  <c r="F10" i="21"/>
  <c r="E11" i="21"/>
  <c r="F10" i="19"/>
  <c r="E11" i="19"/>
  <c r="V62" i="20"/>
  <c r="V60" i="20"/>
  <c r="R67" i="20"/>
  <c r="V61" i="20"/>
  <c r="V59" i="20"/>
  <c r="V57" i="20"/>
  <c r="V55" i="20"/>
  <c r="V53" i="20"/>
  <c r="V51" i="20"/>
  <c r="V56" i="20"/>
  <c r="V58" i="20"/>
  <c r="V49" i="20"/>
  <c r="V52" i="20"/>
  <c r="V54" i="20"/>
  <c r="V50" i="20"/>
  <c r="V48" i="20"/>
  <c r="V46" i="20"/>
  <c r="V44" i="20"/>
  <c r="V42" i="20"/>
  <c r="V40" i="20"/>
  <c r="V38" i="20"/>
  <c r="V36" i="20"/>
  <c r="V34" i="20"/>
  <c r="V32" i="20"/>
  <c r="V47" i="20"/>
  <c r="V45" i="20"/>
  <c r="V43" i="20"/>
  <c r="V41" i="20"/>
  <c r="V35" i="20"/>
  <c r="V33" i="20"/>
  <c r="V31" i="20"/>
  <c r="V29" i="20"/>
  <c r="V27" i="20"/>
  <c r="V25" i="20"/>
  <c r="V37" i="20"/>
  <c r="V12" i="20"/>
  <c r="R6" i="20"/>
  <c r="V5" i="20"/>
  <c r="V4" i="20"/>
  <c r="V26" i="20"/>
  <c r="V22" i="20"/>
  <c r="V20" i="20"/>
  <c r="V18" i="20"/>
  <c r="V16" i="20"/>
  <c r="V14" i="20"/>
  <c r="V9" i="20"/>
  <c r="V3" i="20"/>
  <c r="V28" i="20"/>
  <c r="V24" i="20"/>
  <c r="V11" i="20"/>
  <c r="V39" i="20"/>
  <c r="V30" i="20"/>
  <c r="V23" i="20"/>
  <c r="V21" i="20"/>
  <c r="V19" i="20"/>
  <c r="V17" i="20"/>
  <c r="V15" i="20"/>
  <c r="V13" i="20"/>
  <c r="V10" i="20"/>
  <c r="V8" i="20"/>
  <c r="V7" i="20"/>
  <c r="V6" i="20"/>
  <c r="V2" i="20"/>
  <c r="AB13" i="20"/>
  <c r="B14" i="19"/>
  <c r="AB13" i="18"/>
  <c r="Q13" i="14"/>
  <c r="B15" i="17"/>
  <c r="F10" i="17"/>
  <c r="E11" i="17"/>
  <c r="V61" i="18"/>
  <c r="V60" i="18"/>
  <c r="V53" i="18"/>
  <c r="V52" i="18"/>
  <c r="V62" i="18"/>
  <c r="V58" i="18"/>
  <c r="V51" i="18"/>
  <c r="V59" i="18"/>
  <c r="V56" i="18"/>
  <c r="V47" i="18"/>
  <c r="V45" i="18"/>
  <c r="V43" i="18"/>
  <c r="V41" i="18"/>
  <c r="V57" i="18"/>
  <c r="V54" i="18"/>
  <c r="V49" i="18"/>
  <c r="V48" i="18"/>
  <c r="V55" i="18"/>
  <c r="V46" i="18"/>
  <c r="V40" i="18"/>
  <c r="V39" i="18"/>
  <c r="V32" i="18"/>
  <c r="V31" i="18"/>
  <c r="V38" i="18"/>
  <c r="V34" i="18"/>
  <c r="V29" i="18"/>
  <c r="V11" i="18"/>
  <c r="V30" i="18"/>
  <c r="V27" i="18"/>
  <c r="V25" i="18"/>
  <c r="V23" i="18"/>
  <c r="V21" i="18"/>
  <c r="V19" i="18"/>
  <c r="V17" i="18"/>
  <c r="V15" i="18"/>
  <c r="V13" i="18"/>
  <c r="V10" i="18"/>
  <c r="V8" i="18"/>
  <c r="V7" i="18"/>
  <c r="V6" i="18"/>
  <c r="V2" i="18"/>
  <c r="V50" i="18"/>
  <c r="V44" i="18"/>
  <c r="V42" i="18"/>
  <c r="V37" i="18"/>
  <c r="V35" i="18"/>
  <c r="V24" i="18"/>
  <c r="V16" i="18"/>
  <c r="V9" i="18"/>
  <c r="V3" i="18"/>
  <c r="V36" i="18"/>
  <c r="V26" i="18"/>
  <c r="V18" i="18"/>
  <c r="V12" i="18"/>
  <c r="V33" i="18"/>
  <c r="V20" i="18"/>
  <c r="V5" i="18"/>
  <c r="V4" i="18"/>
  <c r="V28" i="18"/>
  <c r="V14" i="18"/>
  <c r="R6" i="18"/>
  <c r="R67" i="18"/>
  <c r="V22" i="18"/>
  <c r="P13" i="16"/>
  <c r="F10" i="15"/>
  <c r="E11" i="15"/>
  <c r="V62" i="16"/>
  <c r="V60" i="16"/>
  <c r="V58" i="16"/>
  <c r="V56" i="16"/>
  <c r="V54" i="16"/>
  <c r="V59" i="16"/>
  <c r="V52" i="16"/>
  <c r="V51" i="16"/>
  <c r="V50" i="16"/>
  <c r="V48" i="16"/>
  <c r="V46" i="16"/>
  <c r="V44" i="16"/>
  <c r="V42" i="16"/>
  <c r="V40" i="16"/>
  <c r="V38" i="16"/>
  <c r="V36" i="16"/>
  <c r="V34" i="16"/>
  <c r="V32" i="16"/>
  <c r="V30" i="16"/>
  <c r="V61" i="16"/>
  <c r="V55" i="16"/>
  <c r="V49" i="16"/>
  <c r="V53" i="16"/>
  <c r="V47" i="16"/>
  <c r="V57" i="16"/>
  <c r="V45" i="16"/>
  <c r="V37" i="16"/>
  <c r="V33" i="16"/>
  <c r="V27" i="16"/>
  <c r="V25" i="16"/>
  <c r="V23" i="16"/>
  <c r="V21" i="16"/>
  <c r="V19" i="16"/>
  <c r="V17" i="16"/>
  <c r="V15" i="16"/>
  <c r="V13" i="16"/>
  <c r="V10" i="16"/>
  <c r="V8" i="16"/>
  <c r="V7" i="16"/>
  <c r="V6" i="16"/>
  <c r="V2" i="16"/>
  <c r="V43" i="16"/>
  <c r="V12" i="16"/>
  <c r="R6" i="16"/>
  <c r="V5" i="16"/>
  <c r="V4" i="16"/>
  <c r="V41" i="16"/>
  <c r="V31" i="16"/>
  <c r="V29" i="16"/>
  <c r="V28" i="16"/>
  <c r="V26" i="16"/>
  <c r="V24" i="16"/>
  <c r="V35" i="16"/>
  <c r="V22" i="16"/>
  <c r="V14" i="16"/>
  <c r="V11" i="16"/>
  <c r="V16" i="16"/>
  <c r="V39" i="16"/>
  <c r="V18" i="16"/>
  <c r="V9" i="16"/>
  <c r="V3" i="16"/>
  <c r="V20" i="16"/>
  <c r="R67" i="16"/>
  <c r="AD13" i="12"/>
  <c r="P13" i="14"/>
  <c r="Q13" i="16"/>
  <c r="AE13" i="16"/>
  <c r="AE13" i="12"/>
  <c r="AD13" i="16"/>
  <c r="B14" i="15"/>
  <c r="V62" i="14"/>
  <c r="V60" i="14"/>
  <c r="V58" i="14"/>
  <c r="V56" i="14"/>
  <c r="V54" i="14"/>
  <c r="V51" i="14"/>
  <c r="V47" i="14"/>
  <c r="V45" i="14"/>
  <c r="V59" i="14"/>
  <c r="V55" i="14"/>
  <c r="V48" i="14"/>
  <c r="V44" i="14"/>
  <c r="V61" i="14"/>
  <c r="V57" i="14"/>
  <c r="V53" i="14"/>
  <c r="V50" i="14"/>
  <c r="V46" i="14"/>
  <c r="V42" i="14"/>
  <c r="V40" i="14"/>
  <c r="V38" i="14"/>
  <c r="V36" i="14"/>
  <c r="V34" i="14"/>
  <c r="V32" i="14"/>
  <c r="V30" i="14"/>
  <c r="V28" i="14"/>
  <c r="V26" i="14"/>
  <c r="V24" i="14"/>
  <c r="V49" i="14"/>
  <c r="V41" i="14"/>
  <c r="V33" i="14"/>
  <c r="V25" i="14"/>
  <c r="V22" i="14"/>
  <c r="V21" i="14"/>
  <c r="V12" i="14"/>
  <c r="V9" i="14"/>
  <c r="V52" i="14"/>
  <c r="V35" i="14"/>
  <c r="V27" i="14"/>
  <c r="V23" i="14"/>
  <c r="V20" i="14"/>
  <c r="V18" i="14"/>
  <c r="V16" i="14"/>
  <c r="V14" i="14"/>
  <c r="V2" i="14"/>
  <c r="V43" i="14"/>
  <c r="V37" i="14"/>
  <c r="V29" i="14"/>
  <c r="V11" i="14"/>
  <c r="V8" i="14"/>
  <c r="V7" i="14"/>
  <c r="V6" i="14"/>
  <c r="V5" i="14"/>
  <c r="V4" i="14"/>
  <c r="V31" i="14"/>
  <c r="V17" i="14"/>
  <c r="V13" i="14"/>
  <c r="V3" i="14"/>
  <c r="V19" i="14"/>
  <c r="V15" i="14"/>
  <c r="V10" i="14"/>
  <c r="V39" i="14"/>
  <c r="R67" i="14"/>
  <c r="AE13" i="14"/>
  <c r="B14" i="13"/>
  <c r="AD13" i="14"/>
  <c r="F10" i="13"/>
  <c r="E11" i="13"/>
  <c r="E11" i="11"/>
  <c r="F10" i="11"/>
  <c r="B17" i="11"/>
  <c r="B19" i="11"/>
  <c r="B18" i="11"/>
  <c r="R13" i="12"/>
  <c r="P13" i="12"/>
  <c r="V62" i="12"/>
  <c r="V60" i="12"/>
  <c r="V58" i="12"/>
  <c r="V56" i="12"/>
  <c r="V54" i="12"/>
  <c r="V52" i="12"/>
  <c r="V50" i="12"/>
  <c r="V59" i="12"/>
  <c r="V55" i="12"/>
  <c r="V51" i="12"/>
  <c r="V61" i="12"/>
  <c r="V49" i="12"/>
  <c r="V45" i="12"/>
  <c r="V41" i="12"/>
  <c r="V48" i="12"/>
  <c r="V44" i="12"/>
  <c r="V38" i="12"/>
  <c r="V36" i="12"/>
  <c r="V34" i="12"/>
  <c r="V47" i="12"/>
  <c r="V43" i="12"/>
  <c r="V40" i="12"/>
  <c r="V31" i="12"/>
  <c r="V27" i="12"/>
  <c r="V20" i="12"/>
  <c r="V19" i="12"/>
  <c r="V12" i="12"/>
  <c r="V9" i="12"/>
  <c r="V53" i="12"/>
  <c r="V37" i="12"/>
  <c r="V33" i="12"/>
  <c r="V30" i="12"/>
  <c r="V22" i="12"/>
  <c r="V21" i="12"/>
  <c r="V18" i="12"/>
  <c r="V16" i="12"/>
  <c r="V57" i="12"/>
  <c r="V42" i="12"/>
  <c r="V29" i="12"/>
  <c r="V24" i="12"/>
  <c r="V23" i="12"/>
  <c r="V11" i="12"/>
  <c r="V8" i="12"/>
  <c r="V7" i="12"/>
  <c r="V6" i="12"/>
  <c r="V5" i="12"/>
  <c r="V4" i="12"/>
  <c r="V46" i="12"/>
  <c r="V17" i="12"/>
  <c r="V15" i="12"/>
  <c r="V10" i="12"/>
  <c r="V32" i="12"/>
  <c r="V26" i="12"/>
  <c r="V14" i="12"/>
  <c r="V3" i="12"/>
  <c r="V35" i="12"/>
  <c r="V25" i="12"/>
  <c r="V13" i="12"/>
  <c r="V28" i="12"/>
  <c r="V39" i="12"/>
  <c r="V2" i="12"/>
  <c r="R67" i="12"/>
  <c r="AE13" i="10"/>
  <c r="R13" i="10"/>
  <c r="AD13" i="10"/>
  <c r="B14" i="9"/>
  <c r="V62" i="10"/>
  <c r="V60" i="10"/>
  <c r="V58" i="10"/>
  <c r="V56" i="10"/>
  <c r="V54" i="10"/>
  <c r="V52" i="10"/>
  <c r="R67" i="10"/>
  <c r="V48" i="10"/>
  <c r="V47" i="10"/>
  <c r="V59" i="10"/>
  <c r="V49" i="10"/>
  <c r="V42" i="10"/>
  <c r="V61" i="10"/>
  <c r="V57" i="10"/>
  <c r="V50" i="10"/>
  <c r="V45" i="10"/>
  <c r="V39" i="10"/>
  <c r="V33" i="10"/>
  <c r="V32" i="10"/>
  <c r="V25" i="10"/>
  <c r="V24" i="10"/>
  <c r="V12" i="10"/>
  <c r="V44" i="10"/>
  <c r="V41" i="10"/>
  <c r="V38" i="10"/>
  <c r="V55" i="10"/>
  <c r="V53" i="10"/>
  <c r="V51" i="10"/>
  <c r="V46" i="10"/>
  <c r="V34" i="10"/>
  <c r="V27" i="10"/>
  <c r="V22" i="10"/>
  <c r="V37" i="10"/>
  <c r="V29" i="10"/>
  <c r="V28" i="10"/>
  <c r="V21" i="10"/>
  <c r="V14" i="10"/>
  <c r="V13" i="10"/>
  <c r="V2" i="10"/>
  <c r="V35" i="10"/>
  <c r="V30" i="10"/>
  <c r="V16" i="10"/>
  <c r="V15" i="10"/>
  <c r="V11" i="10"/>
  <c r="V8" i="10"/>
  <c r="V7" i="10"/>
  <c r="V6" i="10"/>
  <c r="V5" i="10"/>
  <c r="V4" i="10"/>
  <c r="V36" i="10"/>
  <c r="V31" i="10"/>
  <c r="V26" i="10"/>
  <c r="V23" i="10"/>
  <c r="V18" i="10"/>
  <c r="V17" i="10"/>
  <c r="V10" i="10"/>
  <c r="V3" i="10"/>
  <c r="V20" i="10"/>
  <c r="V19" i="10"/>
  <c r="V9" i="10"/>
  <c r="V43" i="10"/>
  <c r="V40" i="10"/>
  <c r="P13" i="10"/>
  <c r="Q13" i="10"/>
  <c r="F10" i="9"/>
  <c r="E11" i="9"/>
  <c r="B14" i="7"/>
  <c r="F10" i="7"/>
  <c r="E11" i="7"/>
  <c r="AB13" i="8"/>
  <c r="V59" i="8"/>
  <c r="V55" i="8"/>
  <c r="V51" i="8"/>
  <c r="V47" i="8"/>
  <c r="V43" i="8"/>
  <c r="V62" i="8"/>
  <c r="V58" i="8"/>
  <c r="V54" i="8"/>
  <c r="V50" i="8"/>
  <c r="V46" i="8"/>
  <c r="V42" i="8"/>
  <c r="V61" i="8"/>
  <c r="V57" i="8"/>
  <c r="V53" i="8"/>
  <c r="V49" i="8"/>
  <c r="V45" i="8"/>
  <c r="V41" i="8"/>
  <c r="R67" i="8"/>
  <c r="V60" i="8"/>
  <c r="V56" i="8"/>
  <c r="V52" i="8"/>
  <c r="V48" i="8"/>
  <c r="V44" i="8"/>
  <c r="V40" i="8"/>
  <c r="V36" i="8"/>
  <c r="V32" i="8"/>
  <c r="V28" i="8"/>
  <c r="V24" i="8"/>
  <c r="V20" i="8"/>
  <c r="V39" i="8"/>
  <c r="V35" i="8"/>
  <c r="V31" i="8"/>
  <c r="V27" i="8"/>
  <c r="V23" i="8"/>
  <c r="V19" i="8"/>
  <c r="V38" i="8"/>
  <c r="V34" i="8"/>
  <c r="V30" i="8"/>
  <c r="V26" i="8"/>
  <c r="V22" i="8"/>
  <c r="V18" i="8"/>
  <c r="V37" i="8"/>
  <c r="V33" i="8"/>
  <c r="V29" i="8"/>
  <c r="V25" i="8"/>
  <c r="V21" i="8"/>
  <c r="V14" i="8"/>
  <c r="V10" i="8"/>
  <c r="V17" i="8"/>
  <c r="V13" i="8"/>
  <c r="V12" i="8"/>
  <c r="V9" i="8"/>
  <c r="V2" i="8"/>
  <c r="V16" i="8"/>
  <c r="V15" i="8"/>
  <c r="V11" i="8"/>
  <c r="V8" i="8"/>
  <c r="V7" i="8"/>
  <c r="V6" i="8"/>
  <c r="V5" i="8"/>
  <c r="V4" i="8"/>
  <c r="V3" i="8"/>
  <c r="AB13" i="6"/>
  <c r="V59" i="6"/>
  <c r="V55" i="6"/>
  <c r="V51" i="6"/>
  <c r="V47" i="6"/>
  <c r="V43" i="6"/>
  <c r="V39" i="6"/>
  <c r="V35" i="6"/>
  <c r="V62" i="6"/>
  <c r="V58" i="6"/>
  <c r="V54" i="6"/>
  <c r="V50" i="6"/>
  <c r="V46" i="6"/>
  <c r="V42" i="6"/>
  <c r="V38" i="6"/>
  <c r="V34" i="6"/>
  <c r="V61" i="6"/>
  <c r="V57" i="6"/>
  <c r="V53" i="6"/>
  <c r="V49" i="6"/>
  <c r="V45" i="6"/>
  <c r="V41" i="6"/>
  <c r="V52" i="6"/>
  <c r="V44" i="6"/>
  <c r="V36" i="6"/>
  <c r="V31" i="6"/>
  <c r="V27" i="6"/>
  <c r="V23" i="6"/>
  <c r="V19" i="6"/>
  <c r="V15" i="6"/>
  <c r="V11" i="6"/>
  <c r="V8" i="6"/>
  <c r="V7" i="6"/>
  <c r="V6" i="6"/>
  <c r="V5" i="6"/>
  <c r="V4" i="6"/>
  <c r="V56" i="6"/>
  <c r="V40" i="6"/>
  <c r="V30" i="6"/>
  <c r="V26" i="6"/>
  <c r="V60" i="6"/>
  <c r="V28" i="6"/>
  <c r="V20" i="6"/>
  <c r="V16" i="6"/>
  <c r="V14" i="6"/>
  <c r="V13" i="6"/>
  <c r="V9" i="6"/>
  <c r="V25" i="6"/>
  <c r="V22" i="6"/>
  <c r="V21" i="6"/>
  <c r="V12" i="6"/>
  <c r="V3" i="6"/>
  <c r="V33" i="6"/>
  <c r="V18" i="6"/>
  <c r="V17" i="6"/>
  <c r="V29" i="6"/>
  <c r="V10" i="6"/>
  <c r="R67" i="6"/>
  <c r="V48" i="6"/>
  <c r="V37" i="6"/>
  <c r="V32" i="6"/>
  <c r="V24" i="6"/>
  <c r="V2" i="6"/>
  <c r="B14" i="5"/>
  <c r="F10" i="5"/>
  <c r="E11" i="5"/>
  <c r="AB13" i="14" l="1"/>
  <c r="G10" i="25"/>
  <c r="F11" i="25"/>
  <c r="B19" i="25"/>
  <c r="B20" i="25" s="1"/>
  <c r="AB13" i="24"/>
  <c r="B15" i="23"/>
  <c r="G10" i="23"/>
  <c r="F11" i="23"/>
  <c r="B16" i="21"/>
  <c r="F11" i="21"/>
  <c r="G10" i="21"/>
  <c r="B15" i="19"/>
  <c r="G10" i="19"/>
  <c r="F11" i="19"/>
  <c r="F11" i="17"/>
  <c r="G10" i="17"/>
  <c r="B16" i="17"/>
  <c r="G10" i="15"/>
  <c r="F11" i="15"/>
  <c r="B15" i="15"/>
  <c r="AB13" i="16"/>
  <c r="G10" i="13"/>
  <c r="F11" i="13"/>
  <c r="B15" i="13"/>
  <c r="B20" i="11"/>
  <c r="G10" i="11"/>
  <c r="F11" i="11"/>
  <c r="AB13" i="12"/>
  <c r="B21" i="11"/>
  <c r="G10" i="9"/>
  <c r="F11" i="9"/>
  <c r="AB13" i="10"/>
  <c r="B15" i="9"/>
  <c r="F11" i="7"/>
  <c r="G10" i="7"/>
  <c r="B15" i="7"/>
  <c r="B15" i="5"/>
  <c r="F11" i="5"/>
  <c r="G10" i="5"/>
  <c r="M13" i="4"/>
  <c r="E12" i="4"/>
  <c r="E13" i="4"/>
  <c r="D13" i="4"/>
  <c r="C13" i="4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B4" i="4"/>
  <c r="B3" i="4"/>
  <c r="B2" i="4"/>
  <c r="B7" i="3"/>
  <c r="B8" i="4" s="1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12" i="3"/>
  <c r="D72" i="3"/>
  <c r="T72" i="3"/>
  <c r="AG72" i="3"/>
  <c r="V3" i="4" l="1"/>
  <c r="R6" i="4"/>
  <c r="R67" i="4"/>
  <c r="B21" i="25"/>
  <c r="B22" i="25"/>
  <c r="G11" i="25"/>
  <c r="H10" i="25"/>
  <c r="B16" i="23"/>
  <c r="H10" i="23"/>
  <c r="G11" i="23"/>
  <c r="B17" i="21"/>
  <c r="H10" i="21"/>
  <c r="G11" i="21"/>
  <c r="B16" i="19"/>
  <c r="H10" i="19"/>
  <c r="G11" i="19"/>
  <c r="H10" i="17"/>
  <c r="G11" i="17"/>
  <c r="B17" i="17"/>
  <c r="B16" i="15"/>
  <c r="G11" i="15"/>
  <c r="H10" i="15"/>
  <c r="B16" i="13"/>
  <c r="G11" i="13"/>
  <c r="H10" i="13"/>
  <c r="H10" i="11"/>
  <c r="G11" i="11"/>
  <c r="B24" i="11"/>
  <c r="B22" i="11"/>
  <c r="B23" i="11"/>
  <c r="B16" i="9"/>
  <c r="G11" i="9"/>
  <c r="H10" i="9"/>
  <c r="B16" i="7"/>
  <c r="AD13" i="4"/>
  <c r="AE13" i="4"/>
  <c r="H10" i="7"/>
  <c r="G11" i="7"/>
  <c r="H10" i="5"/>
  <c r="G11" i="5"/>
  <c r="B16" i="5"/>
  <c r="P13" i="4"/>
  <c r="R13" i="4"/>
  <c r="Q13" i="4"/>
  <c r="V62" i="4"/>
  <c r="V58" i="4"/>
  <c r="V54" i="4"/>
  <c r="V50" i="4"/>
  <c r="V46" i="4"/>
  <c r="V42" i="4"/>
  <c r="V38" i="4"/>
  <c r="V34" i="4"/>
  <c r="V30" i="4"/>
  <c r="V26" i="4"/>
  <c r="V22" i="4"/>
  <c r="V18" i="4"/>
  <c r="V14" i="4"/>
  <c r="V10" i="4"/>
  <c r="V6" i="4"/>
  <c r="V61" i="4"/>
  <c r="V57" i="4"/>
  <c r="V53" i="4"/>
  <c r="V49" i="4"/>
  <c r="V45" i="4"/>
  <c r="V41" i="4"/>
  <c r="V37" i="4"/>
  <c r="V33" i="4"/>
  <c r="V29" i="4"/>
  <c r="V25" i="4"/>
  <c r="V21" i="4"/>
  <c r="V17" i="4"/>
  <c r="V13" i="4"/>
  <c r="V9" i="4"/>
  <c r="V5" i="4"/>
  <c r="V60" i="4"/>
  <c r="V56" i="4"/>
  <c r="V52" i="4"/>
  <c r="V48" i="4"/>
  <c r="V44" i="4"/>
  <c r="V40" i="4"/>
  <c r="V36" i="4"/>
  <c r="V32" i="4"/>
  <c r="V28" i="4"/>
  <c r="V24" i="4"/>
  <c r="V20" i="4"/>
  <c r="V16" i="4"/>
  <c r="V12" i="4"/>
  <c r="V8" i="4"/>
  <c r="V4" i="4"/>
  <c r="V2" i="4"/>
  <c r="V59" i="4"/>
  <c r="V55" i="4"/>
  <c r="V51" i="4"/>
  <c r="V47" i="4"/>
  <c r="V43" i="4"/>
  <c r="V39" i="4"/>
  <c r="V35" i="4"/>
  <c r="V31" i="4"/>
  <c r="V27" i="4"/>
  <c r="V23" i="4"/>
  <c r="V19" i="4"/>
  <c r="V15" i="4"/>
  <c r="V11" i="4"/>
  <c r="V7" i="4"/>
  <c r="AG65" i="3"/>
  <c r="AM63" i="3"/>
  <c r="AN63" i="3"/>
  <c r="AJ63" i="3"/>
  <c r="A16" i="1"/>
  <c r="D12" i="3"/>
  <c r="C12" i="3"/>
  <c r="B12" i="3"/>
  <c r="B13" i="3" s="1"/>
  <c r="B14" i="3" s="1"/>
  <c r="B15" i="3" s="1"/>
  <c r="B2" i="3"/>
  <c r="A17" i="1" l="1"/>
  <c r="I10" i="25"/>
  <c r="H11" i="25"/>
  <c r="B23" i="25"/>
  <c r="I10" i="23"/>
  <c r="H11" i="23"/>
  <c r="B17" i="23"/>
  <c r="I10" i="21"/>
  <c r="H11" i="21"/>
  <c r="B18" i="21"/>
  <c r="B17" i="19"/>
  <c r="H11" i="19"/>
  <c r="I10" i="19"/>
  <c r="B18" i="17"/>
  <c r="I10" i="17"/>
  <c r="H11" i="17"/>
  <c r="I10" i="15"/>
  <c r="H11" i="15"/>
  <c r="B17" i="15"/>
  <c r="I10" i="13"/>
  <c r="H11" i="13"/>
  <c r="B17" i="13"/>
  <c r="B25" i="11"/>
  <c r="B26" i="11"/>
  <c r="I10" i="11"/>
  <c r="H11" i="11"/>
  <c r="I10" i="9"/>
  <c r="H11" i="9"/>
  <c r="B17" i="9"/>
  <c r="I10" i="7"/>
  <c r="H11" i="7"/>
  <c r="B17" i="7"/>
  <c r="H11" i="5"/>
  <c r="I10" i="5"/>
  <c r="B17" i="5"/>
  <c r="AB13" i="4"/>
  <c r="Q3" i="2" s="1"/>
  <c r="AO31" i="3"/>
  <c r="AO15" i="3"/>
  <c r="AO47" i="3"/>
  <c r="AO57" i="3"/>
  <c r="AO56" i="3"/>
  <c r="AO44" i="3"/>
  <c r="AO28" i="3"/>
  <c r="AO12" i="3"/>
  <c r="AO63" i="3"/>
  <c r="AO52" i="3"/>
  <c r="AO39" i="3"/>
  <c r="AO23" i="3"/>
  <c r="AO7" i="3"/>
  <c r="AO61" i="3"/>
  <c r="AO51" i="3"/>
  <c r="AO36" i="3"/>
  <c r="AO20" i="3"/>
  <c r="AO4" i="3"/>
  <c r="AO60" i="3"/>
  <c r="AO55" i="3"/>
  <c r="AO49" i="3"/>
  <c r="AO43" i="3"/>
  <c r="AO35" i="3"/>
  <c r="AO27" i="3"/>
  <c r="AO19" i="3"/>
  <c r="AO11" i="3"/>
  <c r="AO3" i="3"/>
  <c r="AO59" i="3"/>
  <c r="AO53" i="3"/>
  <c r="AO48" i="3"/>
  <c r="AO40" i="3"/>
  <c r="AO32" i="3"/>
  <c r="AO24" i="3"/>
  <c r="AO16" i="3"/>
  <c r="AO8" i="3"/>
  <c r="AO62" i="3"/>
  <c r="AO58" i="3"/>
  <c r="AO54" i="3"/>
  <c r="AO50" i="3"/>
  <c r="AO46" i="3"/>
  <c r="AO42" i="3"/>
  <c r="AO38" i="3"/>
  <c r="AO34" i="3"/>
  <c r="AO30" i="3"/>
  <c r="AO26" i="3"/>
  <c r="AO22" i="3"/>
  <c r="AO18" i="3"/>
  <c r="AO14" i="3"/>
  <c r="AO10" i="3"/>
  <c r="AO6" i="3"/>
  <c r="AO2" i="3"/>
  <c r="AO45" i="3"/>
  <c r="AO41" i="3"/>
  <c r="AO37" i="3"/>
  <c r="AO33" i="3"/>
  <c r="AO29" i="3"/>
  <c r="AO25" i="3"/>
  <c r="AO21" i="3"/>
  <c r="AO17" i="3"/>
  <c r="AO13" i="3"/>
  <c r="AO9" i="3"/>
  <c r="AO5" i="3"/>
  <c r="B16" i="3"/>
  <c r="B17" i="3" s="1"/>
  <c r="E10" i="3"/>
  <c r="B4" i="3"/>
  <c r="B3" i="3"/>
  <c r="A43" i="1"/>
  <c r="A44" i="1" s="1"/>
  <c r="A45" i="1" s="1"/>
  <c r="A46" i="1" s="1"/>
  <c r="A47" i="1" s="1"/>
  <c r="A42" i="1"/>
  <c r="A4" i="2"/>
  <c r="A18" i="1"/>
  <c r="A19" i="1" s="1"/>
  <c r="A20" i="1" s="1"/>
  <c r="A21" i="1" s="1"/>
  <c r="H46" i="9" s="1"/>
  <c r="H22" i="5" l="1"/>
  <c r="H29" i="5"/>
  <c r="H27" i="5"/>
  <c r="H52" i="5"/>
  <c r="H50" i="5"/>
  <c r="H55" i="5"/>
  <c r="H14" i="7"/>
  <c r="H17" i="7"/>
  <c r="H33" i="7"/>
  <c r="H30" i="7"/>
  <c r="H46" i="7"/>
  <c r="H45" i="7"/>
  <c r="H55" i="7"/>
  <c r="H12" i="5"/>
  <c r="H31" i="5"/>
  <c r="H36" i="5"/>
  <c r="H38" i="5"/>
  <c r="H37" i="5"/>
  <c r="H43" i="5"/>
  <c r="H61" i="5"/>
  <c r="H21" i="7"/>
  <c r="H18" i="7"/>
  <c r="H34" i="7"/>
  <c r="H50" i="7"/>
  <c r="H49" i="7"/>
  <c r="H61" i="7"/>
  <c r="H16" i="5"/>
  <c r="H42" i="5"/>
  <c r="H17" i="5"/>
  <c r="H28" i="5"/>
  <c r="H41" i="5"/>
  <c r="H47" i="5"/>
  <c r="H60" i="5"/>
  <c r="H25" i="7"/>
  <c r="H22" i="7"/>
  <c r="H38" i="7"/>
  <c r="H37" i="7"/>
  <c r="H53" i="7"/>
  <c r="H60" i="7"/>
  <c r="H20" i="5"/>
  <c r="H21" i="5"/>
  <c r="H40" i="5"/>
  <c r="H44" i="5"/>
  <c r="H51" i="5"/>
  <c r="H13" i="7"/>
  <c r="H29" i="7"/>
  <c r="H26" i="7"/>
  <c r="H42" i="7"/>
  <c r="H41" i="7"/>
  <c r="H56" i="7"/>
  <c r="G53" i="21"/>
  <c r="H14" i="5"/>
  <c r="H13" i="5"/>
  <c r="H34" i="5"/>
  <c r="H24" i="5"/>
  <c r="H15" i="5"/>
  <c r="H23" i="5"/>
  <c r="H25" i="5"/>
  <c r="H46" i="5"/>
  <c r="H39" i="5"/>
  <c r="H48" i="5"/>
  <c r="H45" i="5"/>
  <c r="H53" i="5"/>
  <c r="H58" i="5"/>
  <c r="H12" i="7"/>
  <c r="H19" i="7"/>
  <c r="H27" i="7"/>
  <c r="H35" i="7"/>
  <c r="H24" i="7"/>
  <c r="H32" i="7"/>
  <c r="H40" i="7"/>
  <c r="H48" i="7"/>
  <c r="H39" i="7"/>
  <c r="H47" i="7"/>
  <c r="H54" i="7"/>
  <c r="H57" i="7"/>
  <c r="H12" i="9"/>
  <c r="H17" i="9"/>
  <c r="H25" i="9"/>
  <c r="H33" i="9"/>
  <c r="H41" i="9"/>
  <c r="H48" i="9"/>
  <c r="H20" i="9"/>
  <c r="H28" i="9"/>
  <c r="H36" i="9"/>
  <c r="H44" i="9"/>
  <c r="H53" i="9"/>
  <c r="H54" i="9"/>
  <c r="H58" i="9"/>
  <c r="H12" i="11"/>
  <c r="H32" i="11"/>
  <c r="H26" i="11"/>
  <c r="H61" i="11"/>
  <c r="H51" i="11"/>
  <c r="H19" i="11"/>
  <c r="H27" i="11"/>
  <c r="H35" i="11"/>
  <c r="H43" i="11"/>
  <c r="H50" i="11"/>
  <c r="H58" i="11"/>
  <c r="H12" i="13"/>
  <c r="H16" i="13"/>
  <c r="H24" i="13"/>
  <c r="H32" i="13"/>
  <c r="H40" i="13"/>
  <c r="H52" i="13"/>
  <c r="H15" i="13"/>
  <c r="H23" i="13"/>
  <c r="H31" i="13"/>
  <c r="H39" i="13"/>
  <c r="H45" i="13"/>
  <c r="H53" i="13"/>
  <c r="H57" i="13"/>
  <c r="H59" i="15"/>
  <c r="H15" i="15"/>
  <c r="H23" i="15"/>
  <c r="H31" i="15"/>
  <c r="H35" i="15"/>
  <c r="H12" i="15"/>
  <c r="H20" i="15"/>
  <c r="H28" i="15"/>
  <c r="H47" i="15"/>
  <c r="H36" i="15"/>
  <c r="H44" i="15"/>
  <c r="H52" i="15"/>
  <c r="H60" i="15"/>
  <c r="H16" i="17"/>
  <c r="H42" i="17"/>
  <c r="H28" i="17"/>
  <c r="H38" i="17"/>
  <c r="H21" i="17"/>
  <c r="H29" i="17"/>
  <c r="H37" i="17"/>
  <c r="H45" i="17"/>
  <c r="H55" i="17"/>
  <c r="H44" i="17"/>
  <c r="H52" i="17"/>
  <c r="H60" i="17"/>
  <c r="H13" i="19"/>
  <c r="H21" i="19"/>
  <c r="H18" i="19"/>
  <c r="H24" i="19"/>
  <c r="H32" i="19"/>
  <c r="H40" i="19"/>
  <c r="H29" i="19"/>
  <c r="H37" i="19"/>
  <c r="H44" i="19"/>
  <c r="H52" i="19"/>
  <c r="H61" i="19"/>
  <c r="H49" i="19"/>
  <c r="H58" i="19"/>
  <c r="H14" i="21"/>
  <c r="H22" i="21"/>
  <c r="H30" i="21"/>
  <c r="H34" i="21"/>
  <c r="H17" i="21"/>
  <c r="H25" i="21"/>
  <c r="H33" i="21"/>
  <c r="H43" i="21"/>
  <c r="H51" i="21"/>
  <c r="H38" i="21"/>
  <c r="H48" i="21"/>
  <c r="H56" i="21"/>
  <c r="H57" i="21"/>
  <c r="H12" i="23"/>
  <c r="H13" i="23"/>
  <c r="H20" i="23"/>
  <c r="H28" i="23"/>
  <c r="H19" i="23"/>
  <c r="H27" i="23"/>
  <c r="H34" i="23"/>
  <c r="H42" i="23"/>
  <c r="H37" i="23"/>
  <c r="H45" i="23"/>
  <c r="H52" i="23"/>
  <c r="H60" i="23"/>
  <c r="H55" i="23"/>
  <c r="H21" i="25"/>
  <c r="H16" i="25"/>
  <c r="H32" i="25"/>
  <c r="H44" i="25"/>
  <c r="G36" i="11"/>
  <c r="G22" i="9"/>
  <c r="G15" i="13"/>
  <c r="G46" i="9"/>
  <c r="G34" i="7"/>
  <c r="G33" i="5"/>
  <c r="G50" i="5"/>
  <c r="G19" i="15"/>
  <c r="G32" i="17"/>
  <c r="G51" i="19"/>
  <c r="G21" i="23"/>
  <c r="G27" i="25"/>
  <c r="G25" i="15"/>
  <c r="G21" i="17"/>
  <c r="G38" i="19"/>
  <c r="H19" i="9"/>
  <c r="H27" i="9"/>
  <c r="H35" i="9"/>
  <c r="H43" i="9"/>
  <c r="H14" i="9"/>
  <c r="H22" i="9"/>
  <c r="H30" i="9"/>
  <c r="H38" i="9"/>
  <c r="H45" i="9"/>
  <c r="H57" i="9"/>
  <c r="H55" i="9"/>
  <c r="H60" i="9"/>
  <c r="H16" i="11"/>
  <c r="H57" i="11"/>
  <c r="H40" i="11"/>
  <c r="H13" i="11"/>
  <c r="H34" i="11"/>
  <c r="H28" i="11"/>
  <c r="H59" i="11"/>
  <c r="H21" i="11"/>
  <c r="H29" i="11"/>
  <c r="H37" i="11"/>
  <c r="H45" i="11"/>
  <c r="H52" i="11"/>
  <c r="H60" i="11"/>
  <c r="H18" i="13"/>
  <c r="H26" i="13"/>
  <c r="H34" i="13"/>
  <c r="H42" i="13"/>
  <c r="H54" i="13"/>
  <c r="H17" i="13"/>
  <c r="H25" i="13"/>
  <c r="H33" i="13"/>
  <c r="H41" i="13"/>
  <c r="H47" i="13"/>
  <c r="H55" i="13"/>
  <c r="H59" i="13"/>
  <c r="H49" i="15"/>
  <c r="H17" i="15"/>
  <c r="H25" i="15"/>
  <c r="H33" i="15"/>
  <c r="H39" i="15"/>
  <c r="H14" i="15"/>
  <c r="H22" i="15"/>
  <c r="H30" i="15"/>
  <c r="H55" i="15"/>
  <c r="H38" i="15"/>
  <c r="H46" i="15"/>
  <c r="H54" i="15"/>
  <c r="H12" i="17"/>
  <c r="H32" i="17"/>
  <c r="H18" i="17"/>
  <c r="H36" i="17"/>
  <c r="H15" i="17"/>
  <c r="H23" i="17"/>
  <c r="H31" i="17"/>
  <c r="H39" i="17"/>
  <c r="H49" i="17"/>
  <c r="H57" i="17"/>
  <c r="H46" i="17"/>
  <c r="H54" i="17"/>
  <c r="H15" i="19"/>
  <c r="H12" i="19"/>
  <c r="H20" i="19"/>
  <c r="H26" i="19"/>
  <c r="H34" i="19"/>
  <c r="H23" i="19"/>
  <c r="H31" i="19"/>
  <c r="H39" i="19"/>
  <c r="H46" i="19"/>
  <c r="H54" i="19"/>
  <c r="H43" i="19"/>
  <c r="H51" i="19"/>
  <c r="H59" i="19"/>
  <c r="H16" i="21"/>
  <c r="H24" i="21"/>
  <c r="H32" i="21"/>
  <c r="H19" i="21"/>
  <c r="H27" i="21"/>
  <c r="H35" i="21"/>
  <c r="H45" i="21"/>
  <c r="H53" i="21"/>
  <c r="H42" i="21"/>
  <c r="H50" i="21"/>
  <c r="H58" i="21"/>
  <c r="H59" i="21"/>
  <c r="H14" i="23"/>
  <c r="H15" i="23"/>
  <c r="H22" i="23"/>
  <c r="H31" i="23"/>
  <c r="H21" i="23"/>
  <c r="H29" i="23"/>
  <c r="H36" i="23"/>
  <c r="H44" i="23"/>
  <c r="H39" i="23"/>
  <c r="H47" i="23"/>
  <c r="H54" i="23"/>
  <c r="H49" i="23"/>
  <c r="H59" i="23"/>
  <c r="H13" i="25"/>
  <c r="H23" i="25"/>
  <c r="H24" i="25"/>
  <c r="H40" i="25"/>
  <c r="H52" i="25"/>
  <c r="G41" i="11"/>
  <c r="G27" i="9"/>
  <c r="G42" i="11"/>
  <c r="G20" i="9"/>
  <c r="G23" i="7"/>
  <c r="G29" i="13"/>
  <c r="G43" i="5"/>
  <c r="G15" i="7"/>
  <c r="G43" i="7"/>
  <c r="G31" i="9"/>
  <c r="G56" i="5"/>
  <c r="G49" i="5"/>
  <c r="G38" i="5"/>
  <c r="G27" i="7"/>
  <c r="G37" i="7"/>
  <c r="G50" i="7"/>
  <c r="G39" i="9"/>
  <c r="G32" i="9"/>
  <c r="G58" i="9"/>
  <c r="G21" i="11"/>
  <c r="G43" i="11"/>
  <c r="G56" i="11"/>
  <c r="G19" i="13"/>
  <c r="G25" i="5"/>
  <c r="G40" i="5"/>
  <c r="G59" i="7"/>
  <c r="G37" i="9"/>
  <c r="G42" i="9"/>
  <c r="G49" i="9"/>
  <c r="G39" i="11"/>
  <c r="G32" i="11"/>
  <c r="G53" i="11"/>
  <c r="E58" i="25"/>
  <c r="E33" i="25"/>
  <c r="E15" i="25"/>
  <c r="E60" i="23"/>
  <c r="E40" i="23"/>
  <c r="E19" i="23"/>
  <c r="E16" i="23"/>
  <c r="E57" i="21"/>
  <c r="E27" i="21"/>
  <c r="E16" i="21"/>
  <c r="E53" i="19"/>
  <c r="G35" i="5"/>
  <c r="G54" i="5"/>
  <c r="G17" i="7"/>
  <c r="G58" i="7"/>
  <c r="G29" i="5"/>
  <c r="G46" i="5"/>
  <c r="G44" i="5"/>
  <c r="G59" i="5"/>
  <c r="G35" i="7"/>
  <c r="G45" i="7"/>
  <c r="G55" i="7"/>
  <c r="G29" i="9"/>
  <c r="G40" i="9"/>
  <c r="G47" i="9"/>
  <c r="G31" i="11"/>
  <c r="G30" i="11"/>
  <c r="G51" i="11"/>
  <c r="G27" i="13"/>
  <c r="G16" i="5"/>
  <c r="G29" i="7"/>
  <c r="G56" i="7"/>
  <c r="G18" i="9"/>
  <c r="G57" i="9"/>
  <c r="G37" i="11"/>
  <c r="G16" i="11"/>
  <c r="G40" i="11"/>
  <c r="G61" i="11"/>
  <c r="E49" i="25"/>
  <c r="E42" i="25"/>
  <c r="E38" i="25"/>
  <c r="E52" i="23"/>
  <c r="E32" i="23"/>
  <c r="E30" i="23"/>
  <c r="E52" i="21"/>
  <c r="E51" i="21"/>
  <c r="E19" i="21"/>
  <c r="E60" i="19"/>
  <c r="E45" i="19"/>
  <c r="E23" i="19"/>
  <c r="E35" i="19"/>
  <c r="E49" i="17"/>
  <c r="E17" i="17"/>
  <c r="E14" i="17"/>
  <c r="E49" i="15"/>
  <c r="E21" i="15"/>
  <c r="E39" i="15"/>
  <c r="E59" i="13"/>
  <c r="E59" i="25"/>
  <c r="E39" i="25"/>
  <c r="E21" i="25"/>
  <c r="E16" i="25"/>
  <c r="E46" i="23"/>
  <c r="E25" i="23"/>
  <c r="E15" i="23"/>
  <c r="E56" i="21"/>
  <c r="E25" i="21"/>
  <c r="E14" i="21"/>
  <c r="E51" i="19"/>
  <c r="E26" i="19"/>
  <c r="E15" i="19"/>
  <c r="E55" i="17"/>
  <c r="E23" i="17"/>
  <c r="E36" i="17"/>
  <c r="E55" i="15"/>
  <c r="E27" i="15"/>
  <c r="E28" i="15"/>
  <c r="E56" i="13"/>
  <c r="E29" i="13"/>
  <c r="E30" i="13"/>
  <c r="E48" i="25"/>
  <c r="E26" i="25"/>
  <c r="E56" i="23"/>
  <c r="E36" i="23"/>
  <c r="E37" i="23"/>
  <c r="E13" i="23"/>
  <c r="E55" i="21"/>
  <c r="E23" i="21"/>
  <c r="E20" i="21"/>
  <c r="E44" i="19"/>
  <c r="E32" i="19"/>
  <c r="E40" i="25"/>
  <c r="E54" i="21"/>
  <c r="E59" i="19"/>
  <c r="E52" i="17"/>
  <c r="E20" i="17"/>
  <c r="E23" i="15"/>
  <c r="E53" i="13"/>
  <c r="E15" i="13"/>
  <c r="E49" i="13"/>
  <c r="E49" i="11"/>
  <c r="E17" i="11"/>
  <c r="E18" i="11"/>
  <c r="E59" i="9"/>
  <c r="E25" i="9"/>
  <c r="E32" i="9"/>
  <c r="E61" i="7"/>
  <c r="E44" i="7"/>
  <c r="E30" i="7"/>
  <c r="E58" i="5"/>
  <c r="E53" i="5"/>
  <c r="E47" i="5"/>
  <c r="E14" i="25"/>
  <c r="E46" i="21"/>
  <c r="E50" i="19"/>
  <c r="E61" i="17"/>
  <c r="E22" i="17"/>
  <c r="E33" i="15"/>
  <c r="E44" i="15"/>
  <c r="E23" i="13"/>
  <c r="E16" i="13"/>
  <c r="E47" i="11"/>
  <c r="E44" i="11"/>
  <c r="E14" i="11"/>
  <c r="E55" i="9"/>
  <c r="E23" i="9"/>
  <c r="E24" i="9"/>
  <c r="E60" i="7"/>
  <c r="E42" i="7"/>
  <c r="E28" i="7"/>
  <c r="E55" i="5"/>
  <c r="E44" i="5"/>
  <c r="E36" i="25"/>
  <c r="E21" i="23"/>
  <c r="E55" i="19"/>
  <c r="E60" i="17"/>
  <c r="E32" i="17"/>
  <c r="E31" i="15"/>
  <c r="E60" i="13"/>
  <c r="E19" i="13"/>
  <c r="E14" i="13"/>
  <c r="E45" i="11"/>
  <c r="E36" i="11"/>
  <c r="E32" i="11"/>
  <c r="E53" i="9"/>
  <c r="E21" i="9"/>
  <c r="E34" i="9"/>
  <c r="E37" i="7"/>
  <c r="E25" i="7"/>
  <c r="E17" i="7"/>
  <c r="E46" i="5"/>
  <c r="E42" i="5"/>
  <c r="E38" i="5"/>
  <c r="E34" i="23"/>
  <c r="E29" i="21"/>
  <c r="E12" i="19"/>
  <c r="E37" i="17"/>
  <c r="E26" i="17"/>
  <c r="E52" i="15"/>
  <c r="E51" i="11"/>
  <c r="E27" i="9"/>
  <c r="E41" i="5"/>
  <c r="E20" i="13"/>
  <c r="E22" i="11"/>
  <c r="E59" i="7"/>
  <c r="E19" i="5"/>
  <c r="E61" i="13"/>
  <c r="E61" i="9"/>
  <c r="E32" i="7"/>
  <c r="E36" i="5"/>
  <c r="E17" i="13"/>
  <c r="E20" i="5"/>
  <c r="E46" i="11"/>
  <c r="E30" i="9"/>
  <c r="E24" i="7"/>
  <c r="F51" i="25"/>
  <c r="F41" i="25"/>
  <c r="F26" i="25"/>
  <c r="F54" i="23"/>
  <c r="F36" i="23"/>
  <c r="F20" i="23"/>
  <c r="G37" i="5"/>
  <c r="G36" i="5"/>
  <c r="G33" i="7"/>
  <c r="G48" i="7"/>
  <c r="G13" i="5"/>
  <c r="G14" i="5"/>
  <c r="G58" i="5"/>
  <c r="G12" i="7"/>
  <c r="G22" i="7"/>
  <c r="G52" i="7"/>
  <c r="G35" i="9"/>
  <c r="G16" i="9"/>
  <c r="G60" i="9"/>
  <c r="G61" i="9"/>
  <c r="G15" i="11"/>
  <c r="G38" i="11"/>
  <c r="G59" i="11"/>
  <c r="G41" i="13"/>
  <c r="G53" i="5"/>
  <c r="G24" i="7"/>
  <c r="G17" i="9"/>
  <c r="G26" i="9"/>
  <c r="G52" i="9"/>
  <c r="G29" i="11"/>
  <c r="G24" i="11"/>
  <c r="G50" i="11"/>
  <c r="G21" i="13"/>
  <c r="E46" i="25"/>
  <c r="E28" i="25"/>
  <c r="E32" i="25"/>
  <c r="E57" i="23"/>
  <c r="E43" i="23"/>
  <c r="E22" i="23"/>
  <c r="E44" i="21"/>
  <c r="E43" i="21"/>
  <c r="E32" i="21"/>
  <c r="E56" i="19"/>
  <c r="E37" i="19"/>
  <c r="E16" i="19"/>
  <c r="E58" i="17"/>
  <c r="E41" i="17"/>
  <c r="E24" i="17"/>
  <c r="E34" i="17"/>
  <c r="E50" i="15"/>
  <c r="E13" i="15"/>
  <c r="E30" i="15"/>
  <c r="E50" i="13"/>
  <c r="E55" i="25"/>
  <c r="E31" i="25"/>
  <c r="E13" i="25"/>
  <c r="E58" i="23"/>
  <c r="E38" i="23"/>
  <c r="E17" i="23"/>
  <c r="E50" i="21"/>
  <c r="E49" i="21"/>
  <c r="E17" i="21"/>
  <c r="E58" i="19"/>
  <c r="E43" i="19"/>
  <c r="E22" i="19"/>
  <c r="E27" i="19"/>
  <c r="E47" i="17"/>
  <c r="E15" i="17"/>
  <c r="E12" i="17"/>
  <c r="E47" i="15"/>
  <c r="E19" i="15"/>
  <c r="E22" i="15"/>
  <c r="E48" i="13"/>
  <c r="E21" i="13"/>
  <c r="E57" i="25"/>
  <c r="E37" i="25"/>
  <c r="E19" i="25"/>
  <c r="E61" i="23"/>
  <c r="E47" i="23"/>
  <c r="E26" i="23"/>
  <c r="E48" i="21"/>
  <c r="E47" i="21"/>
  <c r="E15" i="21"/>
  <c r="E12" i="21"/>
  <c r="E49" i="19"/>
  <c r="E60" i="25"/>
  <c r="E59" i="23"/>
  <c r="E53" i="21"/>
  <c r="E39" i="19"/>
  <c r="E51" i="17"/>
  <c r="E60" i="15"/>
  <c r="E54" i="15"/>
  <c r="E46" i="13"/>
  <c r="E36" i="13"/>
  <c r="E58" i="11"/>
  <c r="E41" i="11"/>
  <c r="E24" i="11"/>
  <c r="E15" i="11"/>
  <c r="E49" i="9"/>
  <c r="E17" i="9"/>
  <c r="E58" i="9"/>
  <c r="E49" i="7"/>
  <c r="E36" i="7"/>
  <c r="E22" i="7"/>
  <c r="E57" i="5"/>
  <c r="E48" i="5"/>
  <c r="E26" i="5"/>
  <c r="E51" i="23"/>
  <c r="E45" i="21"/>
  <c r="E38" i="19"/>
  <c r="E45" i="17"/>
  <c r="E46" i="17"/>
  <c r="E17" i="15"/>
  <c r="E51" i="13"/>
  <c r="E45" i="13"/>
  <c r="E56" i="11"/>
  <c r="E39" i="11"/>
  <c r="E20" i="11"/>
  <c r="E13" i="11"/>
  <c r="E47" i="9"/>
  <c r="E15" i="9"/>
  <c r="E42" i="9"/>
  <c r="E47" i="7"/>
  <c r="E35" i="7"/>
  <c r="E20" i="7"/>
  <c r="E37" i="5"/>
  <c r="E23" i="5"/>
  <c r="E44" i="25"/>
  <c r="E38" i="21"/>
  <c r="E30" i="19"/>
  <c r="G20" i="5"/>
  <c r="G51" i="5"/>
  <c r="G28" i="7"/>
  <c r="G61" i="7"/>
  <c r="G21" i="5"/>
  <c r="G22" i="5"/>
  <c r="G30" i="5"/>
  <c r="G19" i="7"/>
  <c r="G30" i="7"/>
  <c r="G42" i="7"/>
  <c r="G41" i="9"/>
  <c r="G24" i="9"/>
  <c r="G50" i="9"/>
  <c r="G14" i="11"/>
  <c r="G23" i="11"/>
  <c r="G46" i="11"/>
  <c r="G48" i="13"/>
  <c r="G15" i="5"/>
  <c r="G24" i="5"/>
  <c r="G39" i="7"/>
  <c r="G15" i="9"/>
  <c r="G34" i="9"/>
  <c r="G59" i="9"/>
  <c r="G22" i="11"/>
  <c r="G47" i="11"/>
  <c r="G58" i="11"/>
  <c r="E61" i="25"/>
  <c r="E41" i="25"/>
  <c r="E23" i="25"/>
  <c r="E12" i="25"/>
  <c r="E49" i="23"/>
  <c r="E27" i="23"/>
  <c r="E33" i="23"/>
  <c r="E61" i="21"/>
  <c r="E35" i="21"/>
  <c r="E24" i="21"/>
  <c r="E48" i="19"/>
  <c r="E36" i="19"/>
  <c r="E33" i="19"/>
  <c r="E50" i="17"/>
  <c r="E33" i="17"/>
  <c r="E38" i="17"/>
  <c r="E58" i="15"/>
  <c r="E41" i="15"/>
  <c r="E40" i="15"/>
  <c r="E32" i="15"/>
  <c r="E58" i="13"/>
  <c r="E47" i="25"/>
  <c r="E34" i="25"/>
  <c r="E30" i="25"/>
  <c r="E50" i="23"/>
  <c r="E48" i="23"/>
  <c r="E28" i="23"/>
  <c r="E42" i="21"/>
  <c r="E41" i="21"/>
  <c r="E30" i="21"/>
  <c r="E54" i="19"/>
  <c r="E42" i="19"/>
  <c r="E14" i="19"/>
  <c r="E56" i="17"/>
  <c r="E39" i="17"/>
  <c r="E16" i="17"/>
  <c r="E18" i="17"/>
  <c r="E42" i="15"/>
  <c r="E36" i="15"/>
  <c r="E24" i="15"/>
  <c r="E47" i="13"/>
  <c r="E13" i="13"/>
  <c r="E53" i="25"/>
  <c r="E29" i="25"/>
  <c r="E22" i="25"/>
  <c r="E53" i="23"/>
  <c r="E31" i="23"/>
  <c r="E18" i="23"/>
  <c r="E40" i="21"/>
  <c r="E39" i="21"/>
  <c r="E36" i="21"/>
  <c r="E57" i="19"/>
  <c r="E41" i="19"/>
  <c r="E35" i="25"/>
  <c r="E45" i="23"/>
  <c r="E21" i="21"/>
  <c r="E29" i="19"/>
  <c r="E35" i="17"/>
  <c r="E51" i="15"/>
  <c r="E26" i="15"/>
  <c r="E35" i="13"/>
  <c r="E26" i="13"/>
  <c r="E50" i="11"/>
  <c r="E33" i="11"/>
  <c r="E42" i="11"/>
  <c r="E57" i="9"/>
  <c r="E41" i="9"/>
  <c r="E28" i="9"/>
  <c r="E18" i="9"/>
  <c r="E41" i="7"/>
  <c r="E29" i="7"/>
  <c r="E13" i="7"/>
  <c r="E39" i="5"/>
  <c r="E24" i="5"/>
  <c r="E51" i="25"/>
  <c r="E29" i="23"/>
  <c r="E13" i="21"/>
  <c r="E20" i="19"/>
  <c r="E29" i="17"/>
  <c r="E59" i="15"/>
  <c r="E46" i="15"/>
  <c r="E44" i="13"/>
  <c r="E34" i="13"/>
  <c r="E48" i="11"/>
  <c r="E31" i="11"/>
  <c r="E34" i="11"/>
  <c r="E54" i="9"/>
  <c r="E39" i="9"/>
  <c r="E20" i="9"/>
  <c r="E12" i="9"/>
  <c r="E39" i="7"/>
  <c r="E27" i="7"/>
  <c r="E14" i="7"/>
  <c r="E29" i="5"/>
  <c r="E15" i="5"/>
  <c r="E20" i="25"/>
  <c r="E37" i="21"/>
  <c r="E18" i="19"/>
  <c r="E43" i="17"/>
  <c r="E56" i="15"/>
  <c r="E20" i="15"/>
  <c r="E43" i="13"/>
  <c r="E32" i="13"/>
  <c r="E61" i="11"/>
  <c r="E29" i="11"/>
  <c r="E27" i="11"/>
  <c r="E52" i="9"/>
  <c r="E37" i="9"/>
  <c r="E38" i="9"/>
  <c r="E55" i="7"/>
  <c r="E40" i="7"/>
  <c r="E26" i="7"/>
  <c r="E61" i="5"/>
  <c r="E27" i="5"/>
  <c r="E13" i="5"/>
  <c r="E25" i="25"/>
  <c r="E12" i="23"/>
  <c r="E47" i="19"/>
  <c r="E54" i="17"/>
  <c r="E13" i="17"/>
  <c r="E38" i="15"/>
  <c r="E41" i="13"/>
  <c r="E12" i="11"/>
  <c r="E31" i="7"/>
  <c r="E12" i="5"/>
  <c r="E43" i="11"/>
  <c r="E19" i="9"/>
  <c r="E23" i="7"/>
  <c r="E18" i="5"/>
  <c r="E52" i="11"/>
  <c r="E52" i="7"/>
  <c r="E25" i="5"/>
  <c r="E43" i="5"/>
  <c r="E28" i="5"/>
  <c r="E40" i="13"/>
  <c r="E50" i="9"/>
  <c r="E51" i="7"/>
  <c r="E22" i="5"/>
  <c r="F56" i="25"/>
  <c r="F42" i="25"/>
  <c r="F20" i="25"/>
  <c r="F53" i="23"/>
  <c r="F35" i="23"/>
  <c r="F21" i="23"/>
  <c r="E28" i="19"/>
  <c r="E44" i="17"/>
  <c r="E57" i="13"/>
  <c r="E24" i="25"/>
  <c r="E60" i="21"/>
  <c r="E34" i="19"/>
  <c r="E30" i="17"/>
  <c r="E55" i="13"/>
  <c r="E52" i="25"/>
  <c r="E14" i="23"/>
  <c r="E52" i="19"/>
  <c r="E34" i="21"/>
  <c r="E14" i="15"/>
  <c r="E38" i="11"/>
  <c r="E22" i="9"/>
  <c r="E16" i="7"/>
  <c r="E41" i="23"/>
  <c r="E45" i="15"/>
  <c r="E55" i="11"/>
  <c r="E31" i="9"/>
  <c r="E19" i="7"/>
  <c r="E42" i="23"/>
  <c r="E27" i="17"/>
  <c r="E16" i="15"/>
  <c r="E22" i="13"/>
  <c r="E25" i="11"/>
  <c r="E44" i="9"/>
  <c r="E16" i="9"/>
  <c r="E33" i="7"/>
  <c r="E52" i="5"/>
  <c r="E40" i="5"/>
  <c r="E58" i="21"/>
  <c r="E53" i="17"/>
  <c r="E25" i="15"/>
  <c r="E56" i="9"/>
  <c r="E27" i="13"/>
  <c r="E40" i="9"/>
  <c r="E54" i="5"/>
  <c r="E46" i="7"/>
  <c r="E30" i="5"/>
  <c r="E59" i="11"/>
  <c r="E38" i="7"/>
  <c r="F48" i="25"/>
  <c r="F12" i="25"/>
  <c r="F28" i="23"/>
  <c r="F59" i="21"/>
  <c r="F44" i="21"/>
  <c r="F33" i="21"/>
  <c r="F56" i="19"/>
  <c r="F57" i="19"/>
  <c r="F29" i="19"/>
  <c r="F57" i="17"/>
  <c r="F40" i="17"/>
  <c r="F23" i="17"/>
  <c r="F13" i="17"/>
  <c r="F39" i="15"/>
  <c r="F36" i="15"/>
  <c r="F12" i="15"/>
  <c r="F40" i="13"/>
  <c r="F55" i="13"/>
  <c r="F54" i="25"/>
  <c r="F40" i="25"/>
  <c r="F18" i="25"/>
  <c r="F51" i="23"/>
  <c r="F33" i="23"/>
  <c r="F19" i="23"/>
  <c r="F49" i="21"/>
  <c r="F32" i="21"/>
  <c r="F31" i="21"/>
  <c r="F54" i="19"/>
  <c r="F40" i="19"/>
  <c r="F27" i="19"/>
  <c r="F45" i="17"/>
  <c r="F30" i="17"/>
  <c r="F21" i="17"/>
  <c r="F59" i="15"/>
  <c r="F33" i="15"/>
  <c r="F34" i="15"/>
  <c r="F61" i="13"/>
  <c r="F30" i="13"/>
  <c r="F43" i="13"/>
  <c r="F13" i="13"/>
  <c r="F32" i="11"/>
  <c r="F55" i="25"/>
  <c r="E17" i="19"/>
  <c r="E57" i="15"/>
  <c r="E39" i="13"/>
  <c r="E55" i="23"/>
  <c r="E33" i="21"/>
  <c r="E25" i="19"/>
  <c r="E61" i="15"/>
  <c r="E37" i="13"/>
  <c r="E18" i="25"/>
  <c r="E59" i="21"/>
  <c r="E40" i="19"/>
  <c r="E31" i="19"/>
  <c r="E25" i="13"/>
  <c r="E19" i="11"/>
  <c r="E58" i="7"/>
  <c r="E31" i="5"/>
  <c r="E26" i="21"/>
  <c r="E18" i="15"/>
  <c r="E30" i="11"/>
  <c r="E14" i="9"/>
  <c r="E56" i="5"/>
  <c r="E18" i="21"/>
  <c r="E42" i="17"/>
  <c r="E54" i="13"/>
  <c r="E54" i="11"/>
  <c r="E16" i="11"/>
  <c r="E45" i="9"/>
  <c r="E54" i="7"/>
  <c r="E34" i="7"/>
  <c r="E35" i="5"/>
  <c r="E43" i="25"/>
  <c r="E61" i="19"/>
  <c r="E21" i="17"/>
  <c r="E12" i="15"/>
  <c r="E43" i="7"/>
  <c r="E60" i="11"/>
  <c r="E57" i="7"/>
  <c r="E12" i="13"/>
  <c r="E60" i="5"/>
  <c r="E36" i="9"/>
  <c r="E23" i="11"/>
  <c r="E45" i="5"/>
  <c r="F33" i="25"/>
  <c r="F61" i="23"/>
  <c r="F29" i="23"/>
  <c r="F51" i="21"/>
  <c r="F34" i="21"/>
  <c r="F35" i="21"/>
  <c r="F48" i="19"/>
  <c r="F34" i="19"/>
  <c r="F19" i="19"/>
  <c r="F48" i="17"/>
  <c r="F32" i="17"/>
  <c r="F29" i="17"/>
  <c r="F61" i="15"/>
  <c r="F48" i="15"/>
  <c r="F44" i="15"/>
  <c r="F58" i="13"/>
  <c r="F32" i="13"/>
  <c r="F59" i="25"/>
  <c r="F46" i="25"/>
  <c r="F32" i="25"/>
  <c r="F60" i="23"/>
  <c r="F42" i="23"/>
  <c r="F26" i="23"/>
  <c r="F15" i="23"/>
  <c r="F39" i="21"/>
  <c r="F24" i="21"/>
  <c r="F23" i="21"/>
  <c r="F46" i="19"/>
  <c r="F32" i="19"/>
  <c r="F17" i="19"/>
  <c r="F54" i="17"/>
  <c r="F22" i="17"/>
  <c r="F35" i="17"/>
  <c r="F53" i="15"/>
  <c r="F25" i="15"/>
  <c r="F26" i="15"/>
  <c r="F52" i="13"/>
  <c r="F22" i="13"/>
  <c r="F35" i="13"/>
  <c r="F57" i="11"/>
  <c r="F24" i="11"/>
  <c r="F47" i="25"/>
  <c r="F37" i="25"/>
  <c r="F23" i="25"/>
  <c r="F58" i="23"/>
  <c r="F40" i="23"/>
  <c r="F24" i="23"/>
  <c r="F13" i="23"/>
  <c r="F48" i="21"/>
  <c r="F14" i="21"/>
  <c r="F13" i="21"/>
  <c r="F53" i="19"/>
  <c r="F41" i="19"/>
  <c r="F23" i="19"/>
  <c r="F60" i="17"/>
  <c r="F28" i="17"/>
  <c r="F27" i="17"/>
  <c r="F35" i="15"/>
  <c r="F46" i="15"/>
  <c r="F16" i="15"/>
  <c r="F45" i="13"/>
  <c r="F12" i="13"/>
  <c r="F57" i="25"/>
  <c r="F27" i="25"/>
  <c r="F13" i="25"/>
  <c r="F48" i="23"/>
  <c r="F45" i="23"/>
  <c r="F32" i="23"/>
  <c r="F53" i="21"/>
  <c r="F36" i="21"/>
  <c r="F40" i="21"/>
  <c r="F50" i="19"/>
  <c r="F36" i="19"/>
  <c r="F21" i="19"/>
  <c r="F59" i="17"/>
  <c r="F42" i="17"/>
  <c r="F31" i="17"/>
  <c r="F52" i="15"/>
  <c r="F33" i="13"/>
  <c r="F30" i="11"/>
  <c r="F14" i="11"/>
  <c r="F31" i="11"/>
  <c r="F46" i="9"/>
  <c r="F49" i="9"/>
  <c r="F18" i="9"/>
  <c r="F54" i="7"/>
  <c r="F39" i="7"/>
  <c r="F26" i="7"/>
  <c r="F50" i="5"/>
  <c r="F41" i="5"/>
  <c r="F32" i="5"/>
  <c r="F56" i="5"/>
  <c r="F28" i="5"/>
  <c r="F19" i="17"/>
  <c r="F18" i="13"/>
  <c r="F47" i="13"/>
  <c r="F28" i="11"/>
  <c r="F12" i="11"/>
  <c r="F56" i="9"/>
  <c r="F25" i="9"/>
  <c r="F32" i="9"/>
  <c r="F57" i="7"/>
  <c r="F45" i="7"/>
  <c r="F15" i="7"/>
  <c r="F16" i="5"/>
  <c r="F23" i="5"/>
  <c r="F22" i="15"/>
  <c r="F29" i="13"/>
  <c r="F36" i="11"/>
  <c r="F19" i="11"/>
  <c r="F52" i="11"/>
  <c r="F39" i="9"/>
  <c r="F48" i="9"/>
  <c r="F14" i="9"/>
  <c r="F48" i="7"/>
  <c r="F35" i="7"/>
  <c r="F22" i="7"/>
  <c r="F46" i="5"/>
  <c r="F29" i="5"/>
  <c r="F25" i="5"/>
  <c r="F21" i="9"/>
  <c r="F33" i="7"/>
  <c r="F49" i="5"/>
  <c r="F37" i="17"/>
  <c r="F14" i="15"/>
  <c r="F37" i="13"/>
  <c r="F44" i="11"/>
  <c r="F35" i="11"/>
  <c r="F25" i="11"/>
  <c r="E57" i="17"/>
  <c r="E29" i="15"/>
  <c r="E56" i="25"/>
  <c r="E35" i="23"/>
  <c r="E22" i="21"/>
  <c r="E48" i="17"/>
  <c r="E37" i="15"/>
  <c r="E38" i="13"/>
  <c r="E44" i="23"/>
  <c r="E31" i="21"/>
  <c r="E17" i="25"/>
  <c r="E19" i="17"/>
  <c r="E18" i="13"/>
  <c r="E48" i="9"/>
  <c r="E53" i="7"/>
  <c r="E17" i="5"/>
  <c r="E21" i="19"/>
  <c r="E33" i="13"/>
  <c r="E40" i="11"/>
  <c r="E56" i="7"/>
  <c r="E51" i="5"/>
  <c r="E19" i="19"/>
  <c r="E43" i="15"/>
  <c r="E31" i="13"/>
  <c r="E53" i="11"/>
  <c r="E26" i="11"/>
  <c r="E29" i="9"/>
  <c r="E45" i="7"/>
  <c r="E18" i="7"/>
  <c r="E49" i="5"/>
  <c r="E54" i="23"/>
  <c r="E24" i="19"/>
  <c r="E28" i="17"/>
  <c r="E28" i="13"/>
  <c r="E15" i="7"/>
  <c r="E28" i="11"/>
  <c r="E33" i="5"/>
  <c r="E35" i="11"/>
  <c r="E16" i="5"/>
  <c r="E14" i="5"/>
  <c r="E35" i="9"/>
  <c r="E34" i="5"/>
  <c r="F34" i="25"/>
  <c r="F44" i="23"/>
  <c r="F12" i="23"/>
  <c r="F43" i="21"/>
  <c r="F26" i="21"/>
  <c r="F25" i="21"/>
  <c r="F58" i="19"/>
  <c r="F26" i="19"/>
  <c r="F20" i="19"/>
  <c r="F56" i="17"/>
  <c r="F24" i="17"/>
  <c r="F43" i="17"/>
  <c r="F55" i="15"/>
  <c r="F27" i="15"/>
  <c r="F28" i="15"/>
  <c r="F54" i="13"/>
  <c r="F24" i="13"/>
  <c r="F49" i="25"/>
  <c r="F39" i="25"/>
  <c r="F25" i="25"/>
  <c r="F52" i="23"/>
  <c r="F34" i="23"/>
  <c r="F18" i="23"/>
  <c r="F58" i="21"/>
  <c r="F50" i="21"/>
  <c r="F16" i="21"/>
  <c r="F15" i="21"/>
  <c r="F55" i="19"/>
  <c r="F24" i="19"/>
  <c r="F18" i="19"/>
  <c r="F46" i="17"/>
  <c r="F49" i="17"/>
  <c r="F33" i="17"/>
  <c r="F45" i="15"/>
  <c r="F17" i="15"/>
  <c r="F18" i="15"/>
  <c r="F44" i="13"/>
  <c r="F14" i="13"/>
  <c r="F27" i="13"/>
  <c r="F49" i="11"/>
  <c r="F16" i="11"/>
  <c r="F61" i="25"/>
  <c r="E25" i="17"/>
  <c r="E35" i="15"/>
  <c r="E27" i="25"/>
  <c r="E20" i="23"/>
  <c r="E46" i="19"/>
  <c r="E31" i="17"/>
  <c r="E34" i="15"/>
  <c r="E45" i="25"/>
  <c r="E23" i="23"/>
  <c r="E28" i="21"/>
  <c r="E24" i="23"/>
  <c r="E48" i="15"/>
  <c r="E57" i="11"/>
  <c r="E33" i="9"/>
  <c r="E21" i="7"/>
  <c r="E50" i="25"/>
  <c r="E40" i="17"/>
  <c r="E24" i="13"/>
  <c r="E46" i="9"/>
  <c r="E50" i="7"/>
  <c r="E54" i="25"/>
  <c r="E59" i="17"/>
  <c r="E15" i="15"/>
  <c r="E42" i="13"/>
  <c r="E37" i="11"/>
  <c r="E60" i="9"/>
  <c r="E13" i="9"/>
  <c r="E48" i="7"/>
  <c r="E12" i="7"/>
  <c r="E21" i="5"/>
  <c r="E39" i="23"/>
  <c r="E13" i="19"/>
  <c r="E53" i="15"/>
  <c r="E21" i="11"/>
  <c r="E32" i="5"/>
  <c r="E51" i="9"/>
  <c r="E50" i="5"/>
  <c r="E43" i="9"/>
  <c r="E59" i="5"/>
  <c r="E52" i="13"/>
  <c r="E26" i="9"/>
  <c r="F43" i="25"/>
  <c r="F19" i="25"/>
  <c r="F43" i="23"/>
  <c r="F60" i="21"/>
  <c r="F52" i="21"/>
  <c r="F18" i="21"/>
  <c r="F17" i="21"/>
  <c r="F49" i="19"/>
  <c r="F37" i="19"/>
  <c r="F12" i="19"/>
  <c r="F47" i="17"/>
  <c r="F16" i="17"/>
  <c r="F41" i="17"/>
  <c r="F47" i="15"/>
  <c r="F19" i="15"/>
  <c r="F20" i="15"/>
  <c r="F46" i="13"/>
  <c r="F16" i="13"/>
  <c r="F58" i="25"/>
  <c r="F31" i="25"/>
  <c r="F17" i="25"/>
  <c r="F59" i="23"/>
  <c r="F41" i="23"/>
  <c r="F27" i="23"/>
  <c r="F57" i="21"/>
  <c r="F42" i="21"/>
  <c r="F41" i="21"/>
  <c r="F61" i="19"/>
  <c r="F47" i="19"/>
  <c r="F35" i="19"/>
  <c r="F55" i="17"/>
  <c r="F38" i="17"/>
  <c r="F15" i="17"/>
  <c r="F25" i="17"/>
  <c r="F37" i="15"/>
  <c r="F54" i="15"/>
  <c r="F42" i="15"/>
  <c r="F38" i="13"/>
  <c r="F53" i="13"/>
  <c r="F19" i="13"/>
  <c r="F40" i="11"/>
  <c r="F29" i="11"/>
  <c r="F52" i="25"/>
  <c r="F38" i="25"/>
  <c r="F24" i="25"/>
  <c r="F57" i="23"/>
  <c r="F39" i="23"/>
  <c r="F25" i="23"/>
  <c r="F55" i="21"/>
  <c r="F30" i="21"/>
  <c r="F29" i="21"/>
  <c r="F52" i="19"/>
  <c r="F38" i="19"/>
  <c r="F25" i="19"/>
  <c r="F61" i="17"/>
  <c r="F44" i="17"/>
  <c r="F39" i="17"/>
  <c r="F51" i="15"/>
  <c r="F23" i="15"/>
  <c r="F32" i="15"/>
  <c r="F59" i="13"/>
  <c r="F28" i="13"/>
  <c r="F53" i="25"/>
  <c r="F60" i="25"/>
  <c r="F28" i="25"/>
  <c r="F14" i="25"/>
  <c r="F46" i="23"/>
  <c r="F30" i="23"/>
  <c r="F14" i="23"/>
  <c r="F54" i="21"/>
  <c r="F20" i="21"/>
  <c r="F19" i="21"/>
  <c r="F51" i="19"/>
  <c r="F39" i="19"/>
  <c r="F22" i="19"/>
  <c r="F58" i="17"/>
  <c r="F26" i="17"/>
  <c r="F41" i="15"/>
  <c r="F56" i="13"/>
  <c r="F53" i="11"/>
  <c r="F37" i="11"/>
  <c r="F17" i="11"/>
  <c r="F60" i="9"/>
  <c r="F27" i="9"/>
  <c r="F34" i="9"/>
  <c r="F61" i="7"/>
  <c r="F36" i="7"/>
  <c r="F23" i="7"/>
  <c r="F12" i="7"/>
  <c r="F45" i="5"/>
  <c r="F18" i="5"/>
  <c r="F37" i="7"/>
  <c r="F36" i="5"/>
  <c r="F21" i="5"/>
  <c r="F30" i="15"/>
  <c r="F31" i="13"/>
  <c r="F51" i="11"/>
  <c r="F56" i="11"/>
  <c r="F21" i="11"/>
  <c r="F41" i="9"/>
  <c r="F45" i="9"/>
  <c r="F16" i="9"/>
  <c r="F42" i="7"/>
  <c r="F21" i="7"/>
  <c r="F60" i="5"/>
  <c r="F13" i="5"/>
  <c r="F29" i="15"/>
  <c r="F57" i="13"/>
  <c r="F59" i="11"/>
  <c r="F54" i="11"/>
  <c r="F33" i="11"/>
  <c r="F53" i="9"/>
  <c r="F23" i="9"/>
  <c r="F30" i="9"/>
  <c r="F58" i="7"/>
  <c r="F51" i="7"/>
  <c r="F19" i="7"/>
  <c r="F13" i="7"/>
  <c r="F42" i="5"/>
  <c r="F22" i="5"/>
  <c r="F19" i="5"/>
  <c r="F46" i="7"/>
  <c r="F20" i="7"/>
  <c r="F20" i="5"/>
  <c r="F49" i="15"/>
  <c r="F34" i="13"/>
  <c r="F15" i="13"/>
  <c r="F22" i="11"/>
  <c r="F50" i="11"/>
  <c r="F44" i="25"/>
  <c r="F16" i="25"/>
  <c r="F31" i="23"/>
  <c r="F47" i="21"/>
  <c r="F21" i="21"/>
  <c r="F30" i="19"/>
  <c r="F53" i="17"/>
  <c r="F14" i="17"/>
  <c r="F15" i="15"/>
  <c r="F50" i="13"/>
  <c r="F45" i="25"/>
  <c r="F21" i="25"/>
  <c r="F38" i="23"/>
  <c r="F61" i="21"/>
  <c r="F12" i="21"/>
  <c r="F43" i="19"/>
  <c r="F14" i="19"/>
  <c r="F18" i="17"/>
  <c r="F26" i="13"/>
  <c r="F27" i="11"/>
  <c r="F58" i="9"/>
  <c r="F26" i="9"/>
  <c r="F47" i="7"/>
  <c r="F59" i="5"/>
  <c r="F33" i="5"/>
  <c r="F58" i="5"/>
  <c r="F48" i="13"/>
  <c r="F38" i="11"/>
  <c r="F59" i="9"/>
  <c r="F40" i="9"/>
  <c r="F52" i="7"/>
  <c r="F34" i="5"/>
  <c r="F40" i="15"/>
  <c r="F46" i="11"/>
  <c r="F60" i="11"/>
  <c r="F15" i="9"/>
  <c r="F55" i="7"/>
  <c r="F30" i="7"/>
  <c r="F47" i="5"/>
  <c r="F12" i="5"/>
  <c r="F52" i="5"/>
  <c r="F21" i="15"/>
  <c r="F55" i="11"/>
  <c r="F39" i="11"/>
  <c r="F50" i="9"/>
  <c r="F44" i="9"/>
  <c r="F56" i="7"/>
  <c r="F25" i="7"/>
  <c r="F44" i="5"/>
  <c r="G60" i="25"/>
  <c r="G42" i="25"/>
  <c r="G24" i="25"/>
  <c r="G19" i="25"/>
  <c r="G47" i="23"/>
  <c r="G22" i="23"/>
  <c r="G15" i="23"/>
  <c r="G49" i="21"/>
  <c r="G36" i="21"/>
  <c r="G29" i="21"/>
  <c r="G49" i="19"/>
  <c r="G41" i="19"/>
  <c r="G34" i="19"/>
  <c r="G47" i="17"/>
  <c r="G30" i="17"/>
  <c r="G19" i="17"/>
  <c r="G56" i="15"/>
  <c r="G47" i="15"/>
  <c r="G38" i="15"/>
  <c r="G58" i="13"/>
  <c r="G28" i="13"/>
  <c r="G56" i="25"/>
  <c r="G32" i="25"/>
  <c r="G53" i="25"/>
  <c r="G60" i="23"/>
  <c r="G46" i="23"/>
  <c r="G25" i="23"/>
  <c r="G59" i="21"/>
  <c r="G50" i="21"/>
  <c r="G18" i="21"/>
  <c r="G61" i="19"/>
  <c r="G48" i="19"/>
  <c r="G23" i="19"/>
  <c r="G16" i="19"/>
  <c r="G52" i="17"/>
  <c r="G20" i="17"/>
  <c r="G17" i="17"/>
  <c r="G46" i="15"/>
  <c r="G26" i="15"/>
  <c r="G29" i="15"/>
  <c r="G57" i="13"/>
  <c r="G26" i="13"/>
  <c r="G31" i="13"/>
  <c r="G43" i="25"/>
  <c r="G37" i="25"/>
  <c r="G15" i="25"/>
  <c r="G58" i="23"/>
  <c r="G44" i="23"/>
  <c r="G23" i="23"/>
  <c r="G45" i="21"/>
  <c r="G32" i="21"/>
  <c r="G25" i="21"/>
  <c r="G45" i="19"/>
  <c r="G37" i="19"/>
  <c r="G24" i="19"/>
  <c r="G51" i="17"/>
  <c r="G34" i="17"/>
  <c r="G35" i="17"/>
  <c r="G57" i="15"/>
  <c r="G32" i="15"/>
  <c r="G27" i="15"/>
  <c r="G61" i="13"/>
  <c r="G40" i="13"/>
  <c r="G60" i="13"/>
  <c r="G49" i="25"/>
  <c r="G29" i="25"/>
  <c r="G17" i="25"/>
  <c r="G48" i="23"/>
  <c r="G24" i="23"/>
  <c r="G34" i="23"/>
  <c r="G43" i="21"/>
  <c r="G30" i="21"/>
  <c r="G23" i="21"/>
  <c r="G43" i="19"/>
  <c r="G35" i="19"/>
  <c r="G20" i="19"/>
  <c r="G56" i="17"/>
  <c r="G24" i="17"/>
  <c r="G33" i="17"/>
  <c r="G42" i="15"/>
  <c r="G22" i="15"/>
  <c r="G13" i="15"/>
  <c r="G50" i="13"/>
  <c r="G30" i="13"/>
  <c r="G35" i="13"/>
  <c r="G31" i="5"/>
  <c r="G14" i="7"/>
  <c r="G47" i="7"/>
  <c r="G55" i="5"/>
  <c r="G52" i="5"/>
  <c r="G48" i="5"/>
  <c r="G61" i="5"/>
  <c r="G31" i="7"/>
  <c r="G41" i="7"/>
  <c r="G51" i="7"/>
  <c r="G23" i="9"/>
  <c r="G28" i="9"/>
  <c r="G54" i="9"/>
  <c r="G17" i="11"/>
  <c r="G27" i="11"/>
  <c r="G52" i="11"/>
  <c r="G23" i="13"/>
  <c r="G45" i="5"/>
  <c r="G54" i="7"/>
  <c r="G33" i="9"/>
  <c r="G30" i="9"/>
  <c r="G55" i="9"/>
  <c r="G13" i="11"/>
  <c r="G20" i="11"/>
  <c r="G44" i="11"/>
  <c r="G13" i="13"/>
  <c r="H58" i="25"/>
  <c r="H50" i="25"/>
  <c r="H61" i="25"/>
  <c r="H53" i="25"/>
  <c r="H45" i="25"/>
  <c r="H38" i="25"/>
  <c r="H30" i="25"/>
  <c r="H39" i="25"/>
  <c r="H31" i="25"/>
  <c r="H22" i="25"/>
  <c r="F29" i="25"/>
  <c r="F50" i="23"/>
  <c r="F16" i="23"/>
  <c r="F38" i="21"/>
  <c r="F59" i="19"/>
  <c r="F33" i="19"/>
  <c r="F52" i="17"/>
  <c r="F58" i="15"/>
  <c r="F56" i="15"/>
  <c r="F36" i="13"/>
  <c r="F50" i="25"/>
  <c r="F22" i="25"/>
  <c r="F37" i="23"/>
  <c r="F45" i="21"/>
  <c r="F27" i="21"/>
  <c r="F28" i="19"/>
  <c r="F51" i="17"/>
  <c r="F12" i="17"/>
  <c r="F23" i="13"/>
  <c r="F47" i="11"/>
  <c r="F35" i="9"/>
  <c r="F47" i="9"/>
  <c r="F31" i="7"/>
  <c r="F55" i="5"/>
  <c r="F15" i="5"/>
  <c r="F30" i="5"/>
  <c r="F41" i="13"/>
  <c r="F18" i="11"/>
  <c r="F54" i="9"/>
  <c r="F24" i="9"/>
  <c r="F29" i="7"/>
  <c r="F27" i="5"/>
  <c r="F42" i="13"/>
  <c r="F26" i="11"/>
  <c r="F57" i="9"/>
  <c r="F38" i="9"/>
  <c r="F40" i="7"/>
  <c r="F16" i="7"/>
  <c r="F57" i="5"/>
  <c r="F28" i="9"/>
  <c r="F43" i="5"/>
  <c r="F60" i="13"/>
  <c r="F34" i="11"/>
  <c r="F48" i="11"/>
  <c r="F37" i="9"/>
  <c r="F36" i="9"/>
  <c r="F53" i="7"/>
  <c r="F28" i="7"/>
  <c r="F40" i="5"/>
  <c r="G57" i="25"/>
  <c r="G34" i="25"/>
  <c r="G16" i="25"/>
  <c r="G57" i="23"/>
  <c r="G39" i="23"/>
  <c r="G38" i="23"/>
  <c r="G14" i="23"/>
  <c r="G41" i="21"/>
  <c r="G28" i="21"/>
  <c r="G21" i="21"/>
  <c r="G60" i="19"/>
  <c r="G33" i="19"/>
  <c r="G18" i="19"/>
  <c r="G54" i="17"/>
  <c r="G22" i="17"/>
  <c r="G25" i="17"/>
  <c r="G48" i="15"/>
  <c r="G28" i="15"/>
  <c r="G43" i="15"/>
  <c r="G51" i="13"/>
  <c r="G20" i="13"/>
  <c r="G48" i="25"/>
  <c r="G45" i="25"/>
  <c r="G23" i="25"/>
  <c r="G52" i="23"/>
  <c r="G28" i="23"/>
  <c r="G17" i="23"/>
  <c r="G55" i="21"/>
  <c r="G42" i="21"/>
  <c r="G35" i="21"/>
  <c r="G55" i="19"/>
  <c r="G40" i="19"/>
  <c r="G17" i="19"/>
  <c r="G61" i="17"/>
  <c r="G44" i="17"/>
  <c r="G29" i="17"/>
  <c r="G31" i="17"/>
  <c r="G49" i="15"/>
  <c r="G18" i="15"/>
  <c r="G31" i="15"/>
  <c r="G49" i="13"/>
  <c r="G18" i="13"/>
  <c r="G61" i="25"/>
  <c r="G38" i="25"/>
  <c r="G20" i="25"/>
  <c r="G13" i="25"/>
  <c r="G50" i="23"/>
  <c r="G26" i="23"/>
  <c r="G42" i="23"/>
  <c r="G37" i="21"/>
  <c r="G24" i="21"/>
  <c r="G17" i="21"/>
  <c r="G54" i="19"/>
  <c r="G29" i="19"/>
  <c r="G22" i="19"/>
  <c r="G58" i="17"/>
  <c r="G26" i="17"/>
  <c r="G41" i="17"/>
  <c r="G52" i="15"/>
  <c r="G24" i="15"/>
  <c r="G21" i="15"/>
  <c r="G52" i="13"/>
  <c r="G32" i="13"/>
  <c r="G59" i="25"/>
  <c r="G36" i="25"/>
  <c r="G18" i="25"/>
  <c r="G59" i="23"/>
  <c r="G41" i="23"/>
  <c r="G16" i="23"/>
  <c r="G61" i="21"/>
  <c r="G54" i="21"/>
  <c r="G22" i="21"/>
  <c r="G15" i="21"/>
  <c r="G52" i="19"/>
  <c r="G27" i="19"/>
  <c r="G12" i="19"/>
  <c r="G48" i="17"/>
  <c r="G16" i="17"/>
  <c r="G23" i="17"/>
  <c r="G40" i="15"/>
  <c r="G14" i="15"/>
  <c r="G15" i="15"/>
  <c r="G53" i="13"/>
  <c r="G22" i="13"/>
  <c r="G41" i="5"/>
  <c r="G47" i="5"/>
  <c r="G21" i="7"/>
  <c r="G44" i="7"/>
  <c r="G17" i="5"/>
  <c r="G18" i="5"/>
  <c r="G26" i="5"/>
  <c r="G13" i="7"/>
  <c r="G18" i="7"/>
  <c r="G49" i="7"/>
  <c r="G60" i="7"/>
  <c r="G13" i="9"/>
  <c r="G36" i="9"/>
  <c r="G43" i="9"/>
  <c r="G25" i="11"/>
  <c r="G48" i="11"/>
  <c r="G60" i="11"/>
  <c r="G33" i="13"/>
  <c r="G28" i="5"/>
  <c r="G40" i="7"/>
  <c r="G21" i="9"/>
  <c r="G38" i="9"/>
  <c r="G45" i="9"/>
  <c r="G18" i="11"/>
  <c r="G35" i="11"/>
  <c r="G54" i="11"/>
  <c r="G17" i="13"/>
  <c r="H56" i="25"/>
  <c r="H48" i="25"/>
  <c r="H57" i="25"/>
  <c r="H51" i="25"/>
  <c r="H43" i="25"/>
  <c r="H36" i="25"/>
  <c r="H28" i="25"/>
  <c r="H37" i="25"/>
  <c r="H29" i="25"/>
  <c r="H20" i="25"/>
  <c r="H12" i="25"/>
  <c r="H19" i="25"/>
  <c r="H57" i="23"/>
  <c r="F30" i="25"/>
  <c r="F49" i="23"/>
  <c r="F17" i="23"/>
  <c r="F22" i="21"/>
  <c r="F44" i="19"/>
  <c r="F15" i="19"/>
  <c r="F36" i="17"/>
  <c r="F43" i="15"/>
  <c r="F24" i="15"/>
  <c r="F20" i="13"/>
  <c r="F35" i="25"/>
  <c r="F56" i="23"/>
  <c r="F22" i="23"/>
  <c r="F46" i="21"/>
  <c r="F60" i="19"/>
  <c r="F31" i="19"/>
  <c r="F50" i="17"/>
  <c r="F13" i="15"/>
  <c r="F42" i="11"/>
  <c r="F13" i="11"/>
  <c r="F19" i="9"/>
  <c r="F60" i="7"/>
  <c r="F34" i="7"/>
  <c r="F38" i="5"/>
  <c r="F32" i="7"/>
  <c r="F37" i="5"/>
  <c r="F21" i="13"/>
  <c r="F23" i="11"/>
  <c r="F33" i="9"/>
  <c r="F59" i="7"/>
  <c r="F24" i="7"/>
  <c r="F26" i="5"/>
  <c r="F39" i="13"/>
  <c r="F43" i="11"/>
  <c r="F52" i="9"/>
  <c r="F22" i="9"/>
  <c r="F43" i="7"/>
  <c r="F54" i="5"/>
  <c r="F14" i="5"/>
  <c r="F49" i="7"/>
  <c r="F17" i="5"/>
  <c r="F49" i="13"/>
  <c r="F45" i="11"/>
  <c r="F55" i="9"/>
  <c r="F29" i="9"/>
  <c r="F20" i="9"/>
  <c r="F38" i="7"/>
  <c r="F14" i="7"/>
  <c r="F39" i="5"/>
  <c r="G50" i="25"/>
  <c r="G51" i="25"/>
  <c r="G31" i="25"/>
  <c r="G49" i="23"/>
  <c r="G31" i="23"/>
  <c r="G27" i="23"/>
  <c r="G60" i="21"/>
  <c r="G52" i="21"/>
  <c r="G20" i="21"/>
  <c r="G13" i="21"/>
  <c r="G50" i="19"/>
  <c r="G25" i="19"/>
  <c r="G28" i="19"/>
  <c r="G46" i="17"/>
  <c r="G37" i="17"/>
  <c r="G39" i="17"/>
  <c r="G58" i="15"/>
  <c r="G20" i="15"/>
  <c r="G51" i="15"/>
  <c r="G46" i="13"/>
  <c r="G12" i="13"/>
  <c r="G47" i="25"/>
  <c r="G22" i="25"/>
  <c r="G21" i="25"/>
  <c r="G45" i="23"/>
  <c r="G20" i="23"/>
  <c r="G13" i="23"/>
  <c r="G47" i="21"/>
  <c r="G34" i="21"/>
  <c r="G27" i="21"/>
  <c r="G47" i="19"/>
  <c r="G39" i="19"/>
  <c r="G32" i="19"/>
  <c r="G53" i="17"/>
  <c r="G36" i="17"/>
  <c r="G43" i="17"/>
  <c r="G59" i="15"/>
  <c r="G36" i="15"/>
  <c r="G53" i="15"/>
  <c r="G33" i="15"/>
  <c r="G42" i="13"/>
  <c r="G44" i="13"/>
  <c r="G54" i="25"/>
  <c r="G30" i="25"/>
  <c r="G12" i="25"/>
  <c r="G61" i="23"/>
  <c r="G43" i="23"/>
  <c r="G18" i="23"/>
  <c r="G58" i="21"/>
  <c r="G48" i="21"/>
  <c r="G16" i="21"/>
  <c r="G59" i="19"/>
  <c r="G46" i="19"/>
  <c r="G30" i="19"/>
  <c r="G14" i="19"/>
  <c r="G50" i="17"/>
  <c r="G18" i="17"/>
  <c r="G13" i="17"/>
  <c r="G44" i="15"/>
  <c r="G16" i="15"/>
  <c r="G23" i="15"/>
  <c r="G55" i="13"/>
  <c r="G24" i="13"/>
  <c r="G52" i="25"/>
  <c r="G28" i="25"/>
  <c r="G39" i="25"/>
  <c r="G51" i="23"/>
  <c r="G33" i="23"/>
  <c r="G29" i="23"/>
  <c r="G57" i="21"/>
  <c r="G46" i="21"/>
  <c r="G14" i="21"/>
  <c r="G57" i="19"/>
  <c r="G44" i="19"/>
  <c r="G21" i="19"/>
  <c r="G57" i="17"/>
  <c r="G40" i="17"/>
  <c r="G14" i="17"/>
  <c r="G60" i="15"/>
  <c r="G55" i="15"/>
  <c r="G39" i="15"/>
  <c r="G17" i="15"/>
  <c r="G45" i="13"/>
  <c r="G14" i="13"/>
  <c r="G23" i="5"/>
  <c r="G32" i="5"/>
  <c r="G36" i="7"/>
  <c r="G57" i="7"/>
  <c r="G27" i="5"/>
  <c r="G39" i="5"/>
  <c r="G34" i="5"/>
  <c r="G16" i="7"/>
  <c r="G26" i="7"/>
  <c r="G38" i="7"/>
  <c r="G19" i="9"/>
  <c r="G12" i="9"/>
  <c r="G44" i="9"/>
  <c r="G51" i="9"/>
  <c r="G33" i="11"/>
  <c r="G34" i="11"/>
  <c r="G55" i="11"/>
  <c r="G19" i="5"/>
  <c r="G25" i="7"/>
  <c r="G53" i="7"/>
  <c r="G14" i="9"/>
  <c r="G56" i="9"/>
  <c r="G53" i="9"/>
  <c r="G26" i="11"/>
  <c r="G28" i="11"/>
  <c r="G49" i="11"/>
  <c r="G25" i="13"/>
  <c r="H54" i="25"/>
  <c r="H46" i="25"/>
  <c r="H60" i="25"/>
  <c r="H49" i="25"/>
  <c r="H42" i="25"/>
  <c r="H34" i="25"/>
  <c r="H26" i="25"/>
  <c r="H35" i="25"/>
  <c r="H27" i="25"/>
  <c r="H18" i="25"/>
  <c r="F15" i="25"/>
  <c r="F47" i="23"/>
  <c r="F56" i="21"/>
  <c r="F37" i="21"/>
  <c r="F45" i="19"/>
  <c r="F16" i="19"/>
  <c r="F20" i="17"/>
  <c r="F31" i="15"/>
  <c r="F50" i="15"/>
  <c r="F51" i="13"/>
  <c r="F36" i="25"/>
  <c r="F55" i="23"/>
  <c r="F23" i="23"/>
  <c r="F28" i="21"/>
  <c r="F42" i="19"/>
  <c r="F13" i="19"/>
  <c r="F34" i="17"/>
  <c r="F38" i="15"/>
  <c r="F20" i="11"/>
  <c r="F61" i="9"/>
  <c r="F42" i="9"/>
  <c r="F44" i="7"/>
  <c r="F18" i="7"/>
  <c r="F31" i="5"/>
  <c r="F51" i="5"/>
  <c r="F60" i="15"/>
  <c r="F61" i="11"/>
  <c r="F41" i="11"/>
  <c r="F17" i="9"/>
  <c r="F50" i="7"/>
  <c r="F48" i="5"/>
  <c r="F57" i="15"/>
  <c r="F17" i="13"/>
  <c r="F58" i="11"/>
  <c r="F31" i="9"/>
  <c r="F12" i="9"/>
  <c r="F27" i="7"/>
  <c r="F53" i="5"/>
  <c r="F24" i="5"/>
  <c r="F17" i="7"/>
  <c r="F17" i="17"/>
  <c r="F25" i="13"/>
  <c r="F15" i="11"/>
  <c r="F51" i="9"/>
  <c r="F13" i="9"/>
  <c r="F43" i="9"/>
  <c r="F41" i="7"/>
  <c r="F61" i="5"/>
  <c r="F35" i="5"/>
  <c r="G55" i="25"/>
  <c r="G26" i="25"/>
  <c r="G25" i="25"/>
  <c r="G54" i="23"/>
  <c r="G30" i="23"/>
  <c r="G19" i="23"/>
  <c r="G56" i="21"/>
  <c r="G44" i="21"/>
  <c r="G12" i="21"/>
  <c r="G58" i="19"/>
  <c r="G42" i="19"/>
  <c r="G19" i="19"/>
  <c r="G55" i="17"/>
  <c r="G38" i="17"/>
  <c r="G12" i="17"/>
  <c r="G61" i="15"/>
  <c r="G37" i="15"/>
  <c r="G12" i="15"/>
  <c r="G56" i="13"/>
  <c r="G36" i="13"/>
  <c r="G58" i="25"/>
  <c r="G40" i="25"/>
  <c r="G14" i="25"/>
  <c r="G55" i="23"/>
  <c r="G37" i="23"/>
  <c r="G40" i="23"/>
  <c r="G12" i="23"/>
  <c r="G39" i="21"/>
  <c r="G26" i="21"/>
  <c r="G19" i="21"/>
  <c r="G56" i="19"/>
  <c r="G31" i="19"/>
  <c r="G26" i="19"/>
  <c r="G60" i="17"/>
  <c r="G28" i="17"/>
  <c r="G45" i="17"/>
  <c r="G54" i="15"/>
  <c r="G34" i="15"/>
  <c r="G35" i="15"/>
  <c r="G54" i="13"/>
  <c r="G34" i="13"/>
  <c r="G39" i="13"/>
  <c r="G46" i="25"/>
  <c r="G35" i="25"/>
  <c r="G41" i="25"/>
  <c r="G43" i="13"/>
  <c r="G30" i="15"/>
  <c r="G49" i="17"/>
  <c r="G31" i="21"/>
  <c r="G36" i="23"/>
  <c r="G44" i="25"/>
  <c r="G45" i="15"/>
  <c r="G42" i="17"/>
  <c r="G53" i="19"/>
  <c r="G32" i="23"/>
  <c r="H18" i="5"/>
  <c r="H26" i="5"/>
  <c r="H59" i="5"/>
  <c r="H32" i="5"/>
  <c r="H19" i="5"/>
  <c r="H30" i="5"/>
  <c r="H33" i="5"/>
  <c r="H35" i="5"/>
  <c r="H56" i="5"/>
  <c r="H54" i="5"/>
  <c r="H49" i="5"/>
  <c r="H57" i="5"/>
  <c r="H16" i="7"/>
  <c r="H15" i="7"/>
  <c r="H23" i="7"/>
  <c r="H31" i="7"/>
  <c r="H20" i="7"/>
  <c r="H28" i="7"/>
  <c r="H36" i="7"/>
  <c r="H44" i="7"/>
  <c r="H51" i="7"/>
  <c r="H43" i="7"/>
  <c r="H52" i="7"/>
  <c r="H59" i="7"/>
  <c r="H58" i="7"/>
  <c r="H13" i="9"/>
  <c r="H21" i="9"/>
  <c r="H29" i="9"/>
  <c r="H37" i="9"/>
  <c r="H47" i="9"/>
  <c r="H16" i="9"/>
  <c r="H24" i="9"/>
  <c r="H32" i="9"/>
  <c r="H40" i="9"/>
  <c r="H49" i="9"/>
  <c r="H50" i="9"/>
  <c r="H59" i="9"/>
  <c r="H20" i="11"/>
  <c r="H30" i="11"/>
  <c r="H14" i="11"/>
  <c r="H46" i="11"/>
  <c r="H18" i="11"/>
  <c r="H42" i="11"/>
  <c r="H36" i="11"/>
  <c r="H15" i="11"/>
  <c r="H23" i="11"/>
  <c r="H31" i="11"/>
  <c r="H39" i="11"/>
  <c r="H47" i="11"/>
  <c r="H54" i="11"/>
  <c r="H46" i="13"/>
  <c r="H20" i="13"/>
  <c r="H28" i="13"/>
  <c r="H36" i="13"/>
  <c r="H48" i="13"/>
  <c r="H56" i="13"/>
  <c r="H19" i="13"/>
  <c r="H27" i="13"/>
  <c r="H35" i="13"/>
  <c r="H43" i="13"/>
  <c r="H49" i="13"/>
  <c r="H58" i="13"/>
  <c r="H61" i="13"/>
  <c r="H41" i="15"/>
  <c r="H19" i="15"/>
  <c r="H27" i="15"/>
  <c r="H43" i="15"/>
  <c r="H45" i="15"/>
  <c r="H16" i="15"/>
  <c r="H24" i="15"/>
  <c r="H32" i="15"/>
  <c r="H58" i="15"/>
  <c r="H40" i="15"/>
  <c r="H48" i="15"/>
  <c r="H56" i="15"/>
  <c r="H14" i="17"/>
  <c r="H40" i="17"/>
  <c r="H26" i="17"/>
  <c r="H13" i="17"/>
  <c r="H22" i="17"/>
  <c r="H17" i="17"/>
  <c r="H25" i="17"/>
  <c r="H33" i="17"/>
  <c r="H41" i="17"/>
  <c r="H51" i="17"/>
  <c r="H59" i="17"/>
  <c r="H47" i="17"/>
  <c r="H56" i="17"/>
  <c r="H17" i="19"/>
  <c r="H14" i="19"/>
  <c r="H22" i="19"/>
  <c r="H28" i="19"/>
  <c r="H36" i="19"/>
  <c r="H25" i="19"/>
  <c r="H33" i="19"/>
  <c r="H41" i="19"/>
  <c r="H48" i="19"/>
  <c r="H56" i="19"/>
  <c r="H45" i="19"/>
  <c r="H53" i="19"/>
  <c r="H60" i="19"/>
  <c r="H18" i="21"/>
  <c r="H26" i="21"/>
  <c r="H13" i="21"/>
  <c r="H21" i="21"/>
  <c r="H29" i="21"/>
  <c r="H37" i="21"/>
  <c r="H47" i="21"/>
  <c r="H39" i="21"/>
  <c r="H44" i="21"/>
  <c r="H52" i="21"/>
  <c r="H60" i="21"/>
  <c r="H61" i="21"/>
  <c r="H16" i="23"/>
  <c r="H24" i="23"/>
  <c r="H33" i="23"/>
  <c r="H23" i="23"/>
  <c r="H30" i="23"/>
  <c r="H38" i="23"/>
  <c r="H46" i="23"/>
  <c r="H41" i="23"/>
  <c r="H48" i="23"/>
  <c r="H56" i="23"/>
  <c r="H51" i="23"/>
  <c r="H61" i="23"/>
  <c r="H15" i="25"/>
  <c r="H25" i="25"/>
  <c r="H33" i="25"/>
  <c r="H47" i="25"/>
  <c r="G37" i="13"/>
  <c r="G45" i="11"/>
  <c r="G20" i="7"/>
  <c r="G19" i="11"/>
  <c r="G25" i="9"/>
  <c r="G42" i="5"/>
  <c r="G32" i="7"/>
  <c r="G38" i="13"/>
  <c r="G50" i="15"/>
  <c r="G13" i="19"/>
  <c r="G38" i="21"/>
  <c r="G56" i="23"/>
  <c r="G16" i="13"/>
  <c r="G41" i="15"/>
  <c r="G59" i="17"/>
  <c r="G33" i="21"/>
  <c r="G35" i="23"/>
  <c r="H15" i="9"/>
  <c r="H23" i="9"/>
  <c r="H31" i="9"/>
  <c r="H39" i="9"/>
  <c r="H61" i="9"/>
  <c r="H18" i="9"/>
  <c r="H26" i="9"/>
  <c r="H34" i="9"/>
  <c r="H42" i="9"/>
  <c r="H51" i="9"/>
  <c r="H52" i="9"/>
  <c r="H56" i="9"/>
  <c r="H38" i="11"/>
  <c r="H49" i="11"/>
  <c r="H24" i="11"/>
  <c r="H55" i="11"/>
  <c r="H22" i="11"/>
  <c r="H53" i="11"/>
  <c r="H44" i="11"/>
  <c r="H17" i="11"/>
  <c r="H25" i="11"/>
  <c r="H33" i="11"/>
  <c r="H41" i="11"/>
  <c r="H48" i="11"/>
  <c r="H56" i="11"/>
  <c r="H14" i="13"/>
  <c r="H22" i="13"/>
  <c r="H30" i="13"/>
  <c r="H38" i="13"/>
  <c r="H50" i="13"/>
  <c r="H13" i="13"/>
  <c r="H21" i="13"/>
  <c r="H29" i="13"/>
  <c r="H37" i="13"/>
  <c r="H44" i="13"/>
  <c r="H51" i="13"/>
  <c r="H60" i="13"/>
  <c r="H37" i="15"/>
  <c r="H13" i="15"/>
  <c r="H21" i="15"/>
  <c r="H29" i="15"/>
  <c r="H51" i="15"/>
  <c r="H53" i="15"/>
  <c r="H18" i="15"/>
  <c r="H26" i="15"/>
  <c r="H34" i="15"/>
  <c r="H61" i="15"/>
  <c r="H42" i="15"/>
  <c r="H50" i="15"/>
  <c r="H57" i="15"/>
  <c r="H24" i="17"/>
  <c r="H48" i="17"/>
  <c r="H34" i="17"/>
  <c r="H20" i="17"/>
  <c r="H30" i="17"/>
  <c r="H19" i="17"/>
  <c r="H27" i="17"/>
  <c r="H35" i="17"/>
  <c r="H43" i="17"/>
  <c r="H53" i="17"/>
  <c r="H61" i="17"/>
  <c r="H50" i="17"/>
  <c r="H58" i="17"/>
  <c r="H19" i="19"/>
  <c r="H16" i="19"/>
  <c r="H30" i="19"/>
  <c r="H38" i="19"/>
  <c r="H27" i="19"/>
  <c r="H35" i="19"/>
  <c r="H42" i="19"/>
  <c r="H50" i="19"/>
  <c r="H57" i="19"/>
  <c r="H47" i="19"/>
  <c r="H55" i="19"/>
  <c r="H12" i="21"/>
  <c r="H20" i="21"/>
  <c r="H28" i="21"/>
  <c r="H40" i="21"/>
  <c r="H15" i="21"/>
  <c r="H23" i="21"/>
  <c r="H31" i="21"/>
  <c r="H41" i="21"/>
  <c r="H49" i="21"/>
  <c r="H36" i="21"/>
  <c r="H46" i="21"/>
  <c r="H54" i="21"/>
  <c r="H55" i="21"/>
  <c r="H18" i="23"/>
  <c r="H26" i="23"/>
  <c r="H17" i="23"/>
  <c r="H25" i="23"/>
  <c r="H32" i="23"/>
  <c r="H40" i="23"/>
  <c r="H35" i="23"/>
  <c r="H43" i="23"/>
  <c r="H50" i="23"/>
  <c r="H58" i="23"/>
  <c r="H53" i="23"/>
  <c r="H59" i="25"/>
  <c r="H17" i="25"/>
  <c r="H14" i="25"/>
  <c r="H41" i="25"/>
  <c r="H55" i="25"/>
  <c r="G57" i="11"/>
  <c r="G48" i="9"/>
  <c r="G12" i="5"/>
  <c r="G12" i="11"/>
  <c r="G46" i="7"/>
  <c r="G57" i="5"/>
  <c r="G60" i="5"/>
  <c r="G59" i="13"/>
  <c r="G27" i="17"/>
  <c r="G36" i="19"/>
  <c r="G51" i="21"/>
  <c r="G33" i="25"/>
  <c r="G47" i="13"/>
  <c r="G15" i="17"/>
  <c r="G15" i="19"/>
  <c r="G40" i="21"/>
  <c r="G53" i="2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D37" i="26"/>
  <c r="P20" i="26"/>
  <c r="AF17" i="26"/>
  <c r="D15" i="26"/>
  <c r="R15" i="26" s="1"/>
  <c r="Z14" i="26"/>
  <c r="AA14" i="26" s="1"/>
  <c r="C44" i="25"/>
  <c r="C40" i="25"/>
  <c r="C36" i="25"/>
  <c r="C32" i="25"/>
  <c r="C28" i="25"/>
  <c r="C24" i="25"/>
  <c r="C20" i="25"/>
  <c r="C16" i="25"/>
  <c r="D13" i="25"/>
  <c r="C55" i="24"/>
  <c r="Z49" i="24"/>
  <c r="AA49" i="24" s="1"/>
  <c r="Z43" i="24"/>
  <c r="AA43" i="24" s="1"/>
  <c r="D41" i="24"/>
  <c r="E35" i="24"/>
  <c r="D32" i="24"/>
  <c r="P32" i="24" s="1"/>
  <c r="M57" i="26"/>
  <c r="Q54" i="26"/>
  <c r="C52" i="26"/>
  <c r="M48" i="26"/>
  <c r="C43" i="26"/>
  <c r="Q39" i="26"/>
  <c r="AF35" i="26"/>
  <c r="AF33" i="26"/>
  <c r="AF29" i="26"/>
  <c r="AD26" i="26"/>
  <c r="Q25" i="26"/>
  <c r="C24" i="26"/>
  <c r="Q22" i="26"/>
  <c r="D20" i="26"/>
  <c r="D17" i="26"/>
  <c r="Q17" i="26" s="1"/>
  <c r="AF15" i="26"/>
  <c r="C61" i="25"/>
  <c r="C57" i="25"/>
  <c r="C53" i="25"/>
  <c r="C49" i="25"/>
  <c r="C45" i="25"/>
  <c r="C41" i="25"/>
  <c r="C37" i="25"/>
  <c r="C33" i="25"/>
  <c r="D30" i="25"/>
  <c r="C29" i="25"/>
  <c r="D26" i="25"/>
  <c r="C25" i="25"/>
  <c r="D22" i="25"/>
  <c r="C21" i="25"/>
  <c r="D18" i="25"/>
  <c r="C17" i="25"/>
  <c r="D14" i="25"/>
  <c r="C13" i="25"/>
  <c r="E58" i="24"/>
  <c r="M56" i="24"/>
  <c r="AE52" i="24"/>
  <c r="R51" i="24"/>
  <c r="C60" i="26"/>
  <c r="E59" i="26"/>
  <c r="D58" i="26"/>
  <c r="Q58" i="26" s="1"/>
  <c r="C56" i="26"/>
  <c r="P54" i="26"/>
  <c r="E53" i="26"/>
  <c r="Q52" i="26"/>
  <c r="AE44" i="26"/>
  <c r="AD41" i="26"/>
  <c r="C41" i="26"/>
  <c r="R40" i="26"/>
  <c r="AF36" i="26"/>
  <c r="D36" i="26"/>
  <c r="Q36" i="26" s="1"/>
  <c r="D34" i="26"/>
  <c r="AD34" i="26" s="1"/>
  <c r="Z33" i="26"/>
  <c r="AA33" i="26" s="1"/>
  <c r="AF32" i="26"/>
  <c r="D32" i="26"/>
  <c r="Q32" i="26" s="1"/>
  <c r="Z31" i="26"/>
  <c r="AA31" i="26" s="1"/>
  <c r="AF30" i="26"/>
  <c r="D30" i="26"/>
  <c r="AD30" i="26" s="1"/>
  <c r="Z56" i="26"/>
  <c r="AA56" i="26" s="1"/>
  <c r="AD54" i="26"/>
  <c r="P52" i="26"/>
  <c r="C47" i="26"/>
  <c r="M42" i="26"/>
  <c r="Z36" i="26"/>
  <c r="AA36" i="26" s="1"/>
  <c r="Z35" i="26"/>
  <c r="AA35" i="26" s="1"/>
  <c r="Z29" i="26"/>
  <c r="AA29" i="26" s="1"/>
  <c r="AF27" i="26"/>
  <c r="C26" i="26"/>
  <c r="P22" i="26"/>
  <c r="AF20" i="26"/>
  <c r="D16" i="26"/>
  <c r="AD16" i="26" s="1"/>
  <c r="C55" i="25"/>
  <c r="C51" i="25"/>
  <c r="C47" i="25"/>
  <c r="C43" i="25"/>
  <c r="C39" i="25"/>
  <c r="C35" i="25"/>
  <c r="C31" i="25"/>
  <c r="C27" i="25"/>
  <c r="C23" i="25"/>
  <c r="C19" i="25"/>
  <c r="C15" i="25"/>
  <c r="C59" i="24"/>
  <c r="M52" i="24"/>
  <c r="D49" i="24"/>
  <c r="P49" i="24" s="1"/>
  <c r="AF47" i="24"/>
  <c r="C47" i="24"/>
  <c r="AD45" i="24"/>
  <c r="P45" i="24"/>
  <c r="AF43" i="24"/>
  <c r="AF31" i="24"/>
  <c r="Z30" i="24"/>
  <c r="AA30" i="24" s="1"/>
  <c r="D28" i="24"/>
  <c r="P28" i="24" s="1"/>
  <c r="C27" i="24"/>
  <c r="Q26" i="24"/>
  <c r="AF23" i="24"/>
  <c r="D22" i="24"/>
  <c r="P21" i="24"/>
  <c r="Q20" i="24"/>
  <c r="D60" i="23"/>
  <c r="D56" i="23"/>
  <c r="C55" i="23"/>
  <c r="D52" i="23"/>
  <c r="C51" i="23"/>
  <c r="D48" i="23"/>
  <c r="C47" i="23"/>
  <c r="D44" i="23"/>
  <c r="C43" i="23"/>
  <c r="D40" i="23"/>
  <c r="C39" i="23"/>
  <c r="D36" i="23"/>
  <c r="C35" i="23"/>
  <c r="D32" i="23"/>
  <c r="C31" i="23"/>
  <c r="D28" i="23"/>
  <c r="C27" i="23"/>
  <c r="D24" i="23"/>
  <c r="C23" i="23"/>
  <c r="D20" i="23"/>
  <c r="C19" i="23"/>
  <c r="D16" i="23"/>
  <c r="C15" i="23"/>
  <c r="Z62" i="26"/>
  <c r="AA62" i="26" s="1"/>
  <c r="C58" i="26"/>
  <c r="D54" i="26"/>
  <c r="C49" i="26"/>
  <c r="M44" i="26"/>
  <c r="E40" i="26"/>
  <c r="C34" i="26"/>
  <c r="AD32" i="26"/>
  <c r="C30" i="26"/>
  <c r="Z26" i="26"/>
  <c r="AA26" i="26" s="1"/>
  <c r="AD22" i="26"/>
  <c r="D22" i="26"/>
  <c r="D18" i="26"/>
  <c r="C17" i="26"/>
  <c r="AF14" i="26"/>
  <c r="D60" i="25"/>
  <c r="D56" i="25"/>
  <c r="D52" i="25"/>
  <c r="D48" i="25"/>
  <c r="D44" i="25"/>
  <c r="D40" i="25"/>
  <c r="D36" i="25"/>
  <c r="D32" i="25"/>
  <c r="D28" i="25"/>
  <c r="D24" i="25"/>
  <c r="D20" i="25"/>
  <c r="D16" i="25"/>
  <c r="C61" i="24"/>
  <c r="C53" i="24"/>
  <c r="C49" i="24"/>
  <c r="Z47" i="24"/>
  <c r="AA47" i="24" s="1"/>
  <c r="Z45" i="24"/>
  <c r="AA45" i="24" s="1"/>
  <c r="D45" i="24"/>
  <c r="Q41" i="24"/>
  <c r="Q40" i="24"/>
  <c r="P38" i="24"/>
  <c r="C35" i="24"/>
  <c r="D30" i="24"/>
  <c r="AD30" i="24" s="1"/>
  <c r="C29" i="24"/>
  <c r="D26" i="24"/>
  <c r="P25" i="24"/>
  <c r="Z24" i="24"/>
  <c r="AA24" i="24" s="1"/>
  <c r="AD22" i="24"/>
  <c r="C21" i="24"/>
  <c r="D20" i="24"/>
  <c r="P19" i="24"/>
  <c r="AF17" i="24"/>
  <c r="Z16" i="24"/>
  <c r="AA16" i="24" s="1"/>
  <c r="AF15" i="24"/>
  <c r="E14" i="24"/>
  <c r="C60" i="23"/>
  <c r="D57" i="23"/>
  <c r="C56" i="23"/>
  <c r="D53" i="23"/>
  <c r="C52" i="23"/>
  <c r="D49" i="23"/>
  <c r="C48" i="23"/>
  <c r="D45" i="23"/>
  <c r="C44" i="23"/>
  <c r="D41" i="23"/>
  <c r="C40" i="23"/>
  <c r="D37" i="23"/>
  <c r="C36" i="23"/>
  <c r="D33" i="23"/>
  <c r="C32" i="23"/>
  <c r="D29" i="23"/>
  <c r="C28" i="23"/>
  <c r="D25" i="23"/>
  <c r="C24" i="23"/>
  <c r="D21" i="23"/>
  <c r="C20" i="23"/>
  <c r="D17" i="23"/>
  <c r="C16" i="23"/>
  <c r="D13" i="23"/>
  <c r="P61" i="22"/>
  <c r="C61" i="22"/>
  <c r="M60" i="22"/>
  <c r="Z59" i="22"/>
  <c r="AA59" i="22" s="1"/>
  <c r="R41" i="26"/>
  <c r="Q37" i="26"/>
  <c r="C36" i="26"/>
  <c r="D28" i="26"/>
  <c r="Q28" i="26" s="1"/>
  <c r="Z22" i="26"/>
  <c r="AA22" i="26" s="1"/>
  <c r="Q20" i="26"/>
  <c r="AD18" i="26"/>
  <c r="Z15" i="26"/>
  <c r="AA15" i="26" s="1"/>
  <c r="C58" i="25"/>
  <c r="C54" i="25"/>
  <c r="C50" i="25"/>
  <c r="C46" i="25"/>
  <c r="C42" i="25"/>
  <c r="C38" i="25"/>
  <c r="C34" i="25"/>
  <c r="C30" i="25"/>
  <c r="C26" i="25"/>
  <c r="C22" i="25"/>
  <c r="C18" i="25"/>
  <c r="C14" i="25"/>
  <c r="P55" i="24"/>
  <c r="P51" i="24"/>
  <c r="AF49" i="24"/>
  <c r="D43" i="24"/>
  <c r="Q43" i="24" s="1"/>
  <c r="AF41" i="24"/>
  <c r="P41" i="24"/>
  <c r="Z32" i="24"/>
  <c r="AA32" i="24" s="1"/>
  <c r="C31" i="24"/>
  <c r="AF27" i="24"/>
  <c r="AD26" i="24"/>
  <c r="C25" i="24"/>
  <c r="D24" i="24"/>
  <c r="AD24" i="24" s="1"/>
  <c r="P23" i="24"/>
  <c r="Z22" i="24"/>
  <c r="AA22" i="24" s="1"/>
  <c r="AF21" i="24"/>
  <c r="C19" i="24"/>
  <c r="E16" i="24"/>
  <c r="C61" i="23"/>
  <c r="D58" i="23"/>
  <c r="C57" i="23"/>
  <c r="D54" i="23"/>
  <c r="C53" i="23"/>
  <c r="D50" i="23"/>
  <c r="C49" i="23"/>
  <c r="D46" i="23"/>
  <c r="C45" i="23"/>
  <c r="D42" i="23"/>
  <c r="C41" i="23"/>
  <c r="D38" i="23"/>
  <c r="C37" i="23"/>
  <c r="D34" i="23"/>
  <c r="C33" i="23"/>
  <c r="D30" i="23"/>
  <c r="C29" i="23"/>
  <c r="D26" i="23"/>
  <c r="C25" i="23"/>
  <c r="D22" i="23"/>
  <c r="C21" i="23"/>
  <c r="D18" i="23"/>
  <c r="C17" i="23"/>
  <c r="D14" i="23"/>
  <c r="C13" i="23"/>
  <c r="C32" i="26"/>
  <c r="AF24" i="26"/>
  <c r="Z18" i="26"/>
  <c r="AA18" i="26" s="1"/>
  <c r="D51" i="25"/>
  <c r="D35" i="25"/>
  <c r="D19" i="25"/>
  <c r="C57" i="24"/>
  <c r="E51" i="24"/>
  <c r="Q45" i="24"/>
  <c r="C43" i="24"/>
  <c r="R39" i="24"/>
  <c r="Z28" i="24"/>
  <c r="AA28" i="24" s="1"/>
  <c r="Z26" i="24"/>
  <c r="AA26" i="24" s="1"/>
  <c r="C17" i="24"/>
  <c r="D59" i="23"/>
  <c r="C54" i="23"/>
  <c r="D51" i="23"/>
  <c r="C46" i="23"/>
  <c r="D43" i="23"/>
  <c r="C38" i="23"/>
  <c r="D35" i="23"/>
  <c r="C30" i="23"/>
  <c r="D27" i="23"/>
  <c r="C22" i="23"/>
  <c r="D19" i="23"/>
  <c r="C14" i="23"/>
  <c r="M61" i="22"/>
  <c r="AF60" i="22"/>
  <c r="M58" i="22"/>
  <c r="C57" i="22"/>
  <c r="E56" i="22"/>
  <c r="C54" i="22"/>
  <c r="E53" i="22"/>
  <c r="AF52" i="22"/>
  <c r="M52" i="22"/>
  <c r="Z51" i="22"/>
  <c r="AA51" i="22" s="1"/>
  <c r="M50" i="22"/>
  <c r="AE45" i="22"/>
  <c r="E45" i="22"/>
  <c r="AE44" i="22"/>
  <c r="D43" i="22"/>
  <c r="Q43" i="22" s="1"/>
  <c r="AE42" i="22"/>
  <c r="E42" i="22"/>
  <c r="R40" i="22"/>
  <c r="R39" i="22"/>
  <c r="C39" i="22"/>
  <c r="Q37" i="22"/>
  <c r="E36" i="22"/>
  <c r="D35" i="22"/>
  <c r="P35" i="22" s="1"/>
  <c r="E33" i="22"/>
  <c r="AF32" i="22"/>
  <c r="D31" i="22"/>
  <c r="P31" i="22" s="1"/>
  <c r="Z30" i="22"/>
  <c r="AA30" i="22" s="1"/>
  <c r="AF29" i="22"/>
  <c r="C29" i="22"/>
  <c r="Z27" i="22"/>
  <c r="AA27" i="22" s="1"/>
  <c r="D26" i="22"/>
  <c r="Z25" i="22"/>
  <c r="AA25" i="22" s="1"/>
  <c r="D25" i="22"/>
  <c r="Z24" i="22"/>
  <c r="AA24" i="22" s="1"/>
  <c r="AF23" i="22"/>
  <c r="Q23" i="22"/>
  <c r="D22" i="22"/>
  <c r="Z21" i="22"/>
  <c r="AA21" i="22" s="1"/>
  <c r="D21" i="22"/>
  <c r="Z20" i="22"/>
  <c r="AA20" i="22" s="1"/>
  <c r="AF19" i="22"/>
  <c r="Q19" i="22"/>
  <c r="D18" i="22"/>
  <c r="Z16" i="22"/>
  <c r="AA16" i="22" s="1"/>
  <c r="AF15" i="22"/>
  <c r="D60" i="21"/>
  <c r="C59" i="21"/>
  <c r="D56" i="21"/>
  <c r="C55" i="21"/>
  <c r="D52" i="21"/>
  <c r="C51" i="21"/>
  <c r="D48" i="21"/>
  <c r="C47" i="21"/>
  <c r="D44" i="21"/>
  <c r="C43" i="21"/>
  <c r="D39" i="21"/>
  <c r="C38" i="21"/>
  <c r="D32" i="21"/>
  <c r="D31" i="21"/>
  <c r="C30" i="21"/>
  <c r="D26" i="21"/>
  <c r="D25" i="21"/>
  <c r="C24" i="21"/>
  <c r="C23" i="21"/>
  <c r="D20" i="21"/>
  <c r="D19" i="21"/>
  <c r="C18" i="21"/>
  <c r="C17" i="21"/>
  <c r="D13" i="21"/>
  <c r="D26" i="26"/>
  <c r="C20" i="26"/>
  <c r="D47" i="25"/>
  <c r="D31" i="25"/>
  <c r="D15" i="25"/>
  <c r="C41" i="24"/>
  <c r="AF29" i="24"/>
  <c r="Q22" i="24"/>
  <c r="AD20" i="24"/>
  <c r="C15" i="24"/>
  <c r="AE61" i="22"/>
  <c r="E61" i="22"/>
  <c r="M59" i="22"/>
  <c r="C58" i="22"/>
  <c r="D53" i="22"/>
  <c r="P53" i="22" s="1"/>
  <c r="AE52" i="22"/>
  <c r="E52" i="22"/>
  <c r="R51" i="22"/>
  <c r="E50" i="22"/>
  <c r="Z45" i="22"/>
  <c r="AA45" i="22" s="1"/>
  <c r="D45" i="22"/>
  <c r="M44" i="22"/>
  <c r="Z43" i="22"/>
  <c r="AA43" i="22" s="1"/>
  <c r="C43" i="22"/>
  <c r="C42" i="22"/>
  <c r="M40" i="22"/>
  <c r="Q39" i="22"/>
  <c r="E37" i="22"/>
  <c r="C36" i="22"/>
  <c r="D33" i="22"/>
  <c r="Q33" i="22" s="1"/>
  <c r="Z32" i="22"/>
  <c r="AA32" i="22" s="1"/>
  <c r="AF31" i="22"/>
  <c r="C31" i="22"/>
  <c r="Z29" i="22"/>
  <c r="AA29" i="22" s="1"/>
  <c r="D28" i="22"/>
  <c r="R28" i="22" s="1"/>
  <c r="AE26" i="22"/>
  <c r="C25" i="22"/>
  <c r="M24" i="22"/>
  <c r="AD23" i="22"/>
  <c r="P23" i="22"/>
  <c r="AE22" i="22"/>
  <c r="C21" i="22"/>
  <c r="M20" i="22"/>
  <c r="AD19" i="22"/>
  <c r="P19" i="22"/>
  <c r="AE18" i="22"/>
  <c r="D17" i="22"/>
  <c r="AD17" i="22" s="1"/>
  <c r="M16" i="22"/>
  <c r="Z14" i="22"/>
  <c r="AA14" i="22" s="1"/>
  <c r="D61" i="21"/>
  <c r="C60" i="21"/>
  <c r="D57" i="21"/>
  <c r="C56" i="21"/>
  <c r="D53" i="21"/>
  <c r="C52" i="21"/>
  <c r="D49" i="21"/>
  <c r="C48" i="21"/>
  <c r="D45" i="21"/>
  <c r="C44" i="21"/>
  <c r="D41" i="21"/>
  <c r="D40" i="21"/>
  <c r="C39" i="21"/>
  <c r="D34" i="21"/>
  <c r="D33" i="21"/>
  <c r="C32" i="21"/>
  <c r="C31" i="21"/>
  <c r="D28" i="21"/>
  <c r="D27" i="21"/>
  <c r="C26" i="21"/>
  <c r="C25" i="21"/>
  <c r="D21" i="21"/>
  <c r="C20" i="21"/>
  <c r="C19" i="21"/>
  <c r="D14" i="21"/>
  <c r="C13" i="21"/>
  <c r="R61" i="26"/>
  <c r="P45" i="26"/>
  <c r="AF34" i="26"/>
  <c r="AF28" i="26"/>
  <c r="D27" i="26"/>
  <c r="Q27" i="26" s="1"/>
  <c r="D59" i="25"/>
  <c r="D43" i="25"/>
  <c r="D27" i="25"/>
  <c r="R52" i="24"/>
  <c r="AF45" i="24"/>
  <c r="E34" i="24"/>
  <c r="AF25" i="24"/>
  <c r="D16" i="24"/>
  <c r="P16" i="24" s="1"/>
  <c r="C58" i="23"/>
  <c r="D55" i="23"/>
  <c r="C50" i="23"/>
  <c r="D47" i="23"/>
  <c r="C42" i="23"/>
  <c r="D39" i="23"/>
  <c r="C34" i="23"/>
  <c r="D31" i="23"/>
  <c r="C26" i="23"/>
  <c r="D23" i="23"/>
  <c r="C18" i="23"/>
  <c r="D15" i="23"/>
  <c r="Z61" i="22"/>
  <c r="AA61" i="22" s="1"/>
  <c r="D61" i="22"/>
  <c r="E60" i="22"/>
  <c r="D59" i="22"/>
  <c r="AE59" i="22" s="1"/>
  <c r="AF56" i="22"/>
  <c r="Q55" i="22"/>
  <c r="Z53" i="22"/>
  <c r="AA53" i="22" s="1"/>
  <c r="C53" i="22"/>
  <c r="C52" i="22"/>
  <c r="C50" i="22"/>
  <c r="P45" i="22"/>
  <c r="E44" i="22"/>
  <c r="M43" i="22"/>
  <c r="R42" i="22"/>
  <c r="P39" i="22"/>
  <c r="M34" i="22"/>
  <c r="Z33" i="22"/>
  <c r="AA33" i="22" s="1"/>
  <c r="C33" i="22"/>
  <c r="Z31" i="22"/>
  <c r="AA31" i="22" s="1"/>
  <c r="D30" i="22"/>
  <c r="Q30" i="22" s="1"/>
  <c r="AF28" i="22"/>
  <c r="D27" i="22"/>
  <c r="R27" i="22" s="1"/>
  <c r="Z26" i="22"/>
  <c r="AA26" i="22" s="1"/>
  <c r="AF25" i="22"/>
  <c r="Q25" i="22"/>
  <c r="D24" i="22"/>
  <c r="Q24" i="22" s="1"/>
  <c r="Z23" i="22"/>
  <c r="AA23" i="22" s="1"/>
  <c r="D23" i="22"/>
  <c r="Z22" i="22"/>
  <c r="AA22" i="22" s="1"/>
  <c r="AF21" i="22"/>
  <c r="Q21" i="22"/>
  <c r="D20" i="22"/>
  <c r="Z19" i="22"/>
  <c r="AA19" i="22" s="1"/>
  <c r="D19" i="22"/>
  <c r="Z18" i="22"/>
  <c r="AA18" i="22" s="1"/>
  <c r="AF17" i="22"/>
  <c r="C17" i="22"/>
  <c r="D16" i="22"/>
  <c r="Q16" i="22" s="1"/>
  <c r="Z15" i="22"/>
  <c r="AA15" i="22" s="1"/>
  <c r="D15" i="22"/>
  <c r="P15" i="22" s="1"/>
  <c r="M14" i="22"/>
  <c r="C61" i="21"/>
  <c r="D58" i="21"/>
  <c r="C57" i="21"/>
  <c r="D54" i="21"/>
  <c r="C53" i="21"/>
  <c r="D50" i="21"/>
  <c r="C49" i="21"/>
  <c r="D46" i="21"/>
  <c r="C45" i="21"/>
  <c r="D42" i="21"/>
  <c r="C41" i="21"/>
  <c r="C40" i="21"/>
  <c r="D37" i="21"/>
  <c r="D36" i="21"/>
  <c r="D35" i="21"/>
  <c r="Z17" i="26"/>
  <c r="AA17" i="26" s="1"/>
  <c r="D14" i="26"/>
  <c r="Q14" i="26" s="1"/>
  <c r="D39" i="25"/>
  <c r="D47" i="24"/>
  <c r="Q47" i="24" s="1"/>
  <c r="AF19" i="24"/>
  <c r="M53" i="22"/>
  <c r="M45" i="22"/>
  <c r="D32" i="22"/>
  <c r="P32" i="22" s="1"/>
  <c r="AF30" i="22"/>
  <c r="D29" i="22"/>
  <c r="AD29" i="22" s="1"/>
  <c r="M22" i="22"/>
  <c r="P21" i="22"/>
  <c r="D14" i="22"/>
  <c r="R14" i="22" s="1"/>
  <c r="D59" i="21"/>
  <c r="C54" i="21"/>
  <c r="D51" i="21"/>
  <c r="C46" i="21"/>
  <c r="D43" i="21"/>
  <c r="D38" i="21"/>
  <c r="C35" i="21"/>
  <c r="D29" i="21"/>
  <c r="D22" i="21"/>
  <c r="D18" i="21"/>
  <c r="C14" i="21"/>
  <c r="C61" i="20"/>
  <c r="D59" i="20"/>
  <c r="Q59" i="20" s="1"/>
  <c r="Z57" i="20"/>
  <c r="AA57" i="20" s="1"/>
  <c r="P55" i="20"/>
  <c r="AF54" i="20"/>
  <c r="E52" i="20"/>
  <c r="Q51" i="20"/>
  <c r="C50" i="20"/>
  <c r="D48" i="20"/>
  <c r="P48" i="20" s="1"/>
  <c r="AD45" i="20"/>
  <c r="AF44" i="20"/>
  <c r="Q44" i="20"/>
  <c r="AD42" i="20"/>
  <c r="P42" i="20"/>
  <c r="AD41" i="20"/>
  <c r="AD40" i="20"/>
  <c r="D40" i="20"/>
  <c r="AF38" i="20"/>
  <c r="Q38" i="20"/>
  <c r="D36" i="20"/>
  <c r="Q36" i="20" s="1"/>
  <c r="AF34" i="20"/>
  <c r="C34" i="20"/>
  <c r="M33" i="20"/>
  <c r="Z32" i="20"/>
  <c r="AA32" i="20" s="1"/>
  <c r="D31" i="20"/>
  <c r="AE31" i="20" s="1"/>
  <c r="D30" i="20"/>
  <c r="Q30" i="20" s="1"/>
  <c r="C29" i="20"/>
  <c r="C25" i="20"/>
  <c r="Z23" i="20"/>
  <c r="AA23" i="20" s="1"/>
  <c r="D23" i="20"/>
  <c r="Z22" i="20"/>
  <c r="AA22" i="20" s="1"/>
  <c r="AF21" i="20"/>
  <c r="Q21" i="20"/>
  <c r="D20" i="20"/>
  <c r="Z19" i="20"/>
  <c r="AA19" i="20" s="1"/>
  <c r="D19" i="20"/>
  <c r="Z18" i="20"/>
  <c r="AA18" i="20" s="1"/>
  <c r="AF17" i="20"/>
  <c r="C17" i="20"/>
  <c r="Z14" i="20"/>
  <c r="AA14" i="20" s="1"/>
  <c r="D59" i="19"/>
  <c r="C58" i="19"/>
  <c r="D55" i="19"/>
  <c r="C54" i="19"/>
  <c r="D51" i="19"/>
  <c r="C50" i="19"/>
  <c r="D47" i="19"/>
  <c r="C46" i="19"/>
  <c r="D43" i="19"/>
  <c r="C42" i="19"/>
  <c r="D39" i="19"/>
  <c r="C38" i="19"/>
  <c r="D35" i="19"/>
  <c r="C34" i="19"/>
  <c r="D31" i="19"/>
  <c r="C30" i="19"/>
  <c r="D27" i="19"/>
  <c r="C26" i="19"/>
  <c r="D23" i="19"/>
  <c r="C22" i="19"/>
  <c r="D19" i="19"/>
  <c r="C18" i="19"/>
  <c r="D15" i="19"/>
  <c r="C14" i="19"/>
  <c r="AF62" i="18"/>
  <c r="R61" i="18"/>
  <c r="D61" i="18"/>
  <c r="C58" i="18"/>
  <c r="P55" i="18"/>
  <c r="D53" i="18"/>
  <c r="Q53" i="18" s="1"/>
  <c r="AE52" i="18"/>
  <c r="E52" i="18"/>
  <c r="AD51" i="18"/>
  <c r="C51" i="18"/>
  <c r="M49" i="18"/>
  <c r="E48" i="18"/>
  <c r="M47" i="18"/>
  <c r="Z46" i="18"/>
  <c r="AA46" i="18" s="1"/>
  <c r="AF45" i="18"/>
  <c r="AF41" i="18"/>
  <c r="C41" i="18"/>
  <c r="Z40" i="18"/>
  <c r="AA40" i="18" s="1"/>
  <c r="E40" i="18"/>
  <c r="AF39" i="18"/>
  <c r="M39" i="18"/>
  <c r="D32" i="18"/>
  <c r="P32" i="18" s="1"/>
  <c r="C29" i="18"/>
  <c r="Z27" i="18"/>
  <c r="AA27" i="18" s="1"/>
  <c r="R26" i="18"/>
  <c r="Z25" i="18"/>
  <c r="AA25" i="18" s="1"/>
  <c r="C25" i="18"/>
  <c r="P23" i="18"/>
  <c r="M22" i="18"/>
  <c r="Q21" i="18"/>
  <c r="E20" i="18"/>
  <c r="Q19" i="18"/>
  <c r="Z17" i="18"/>
  <c r="AA17" i="18" s="1"/>
  <c r="AF16" i="18"/>
  <c r="D15" i="18"/>
  <c r="Q15" i="18" s="1"/>
  <c r="D59" i="17"/>
  <c r="C58" i="17"/>
  <c r="D55" i="17"/>
  <c r="C54" i="17"/>
  <c r="D51" i="17"/>
  <c r="C50" i="17"/>
  <c r="D47" i="17"/>
  <c r="C46" i="17"/>
  <c r="D43" i="17"/>
  <c r="C42" i="17"/>
  <c r="C41" i="17"/>
  <c r="D38" i="17"/>
  <c r="C37" i="17"/>
  <c r="D34" i="17"/>
  <c r="D33" i="17"/>
  <c r="C32" i="17"/>
  <c r="D29" i="17"/>
  <c r="C28" i="17"/>
  <c r="D24" i="17"/>
  <c r="C23" i="17"/>
  <c r="D20" i="17"/>
  <c r="C19" i="17"/>
  <c r="D15" i="17"/>
  <c r="C14" i="17"/>
  <c r="C13" i="17"/>
  <c r="Z62" i="16"/>
  <c r="AA62" i="16" s="1"/>
  <c r="R61" i="16"/>
  <c r="D60" i="16"/>
  <c r="R60" i="16" s="1"/>
  <c r="D58" i="16"/>
  <c r="Q58" i="16" s="1"/>
  <c r="Z56" i="16"/>
  <c r="AA56" i="16" s="1"/>
  <c r="AF55" i="16"/>
  <c r="Z54" i="16"/>
  <c r="AA54" i="16" s="1"/>
  <c r="C54" i="16"/>
  <c r="AD52" i="16"/>
  <c r="M52" i="16"/>
  <c r="D23" i="25"/>
  <c r="AD41" i="24"/>
  <c r="C62" i="22"/>
  <c r="E43" i="22"/>
  <c r="M42" i="22"/>
  <c r="AD39" i="22"/>
  <c r="Z37" i="22"/>
  <c r="AA37" i="22" s="1"/>
  <c r="M35" i="22"/>
  <c r="M33" i="22"/>
  <c r="AF27" i="22"/>
  <c r="M26" i="22"/>
  <c r="P25" i="22"/>
  <c r="C19" i="22"/>
  <c r="Z17" i="22"/>
  <c r="AA17" i="22" s="1"/>
  <c r="C36" i="21"/>
  <c r="C33" i="21"/>
  <c r="C29" i="21"/>
  <c r="C22" i="21"/>
  <c r="D16" i="21"/>
  <c r="D15" i="21"/>
  <c r="C59" i="20"/>
  <c r="D57" i="20"/>
  <c r="Q57" i="20" s="1"/>
  <c r="AD55" i="20"/>
  <c r="D55" i="20"/>
  <c r="Z53" i="20"/>
  <c r="AA53" i="20" s="1"/>
  <c r="AF52" i="20"/>
  <c r="P51" i="20"/>
  <c r="AF50" i="20"/>
  <c r="AF48" i="20"/>
  <c r="C48" i="20"/>
  <c r="D46" i="20"/>
  <c r="R46" i="20" s="1"/>
  <c r="AD44" i="20"/>
  <c r="P44" i="20"/>
  <c r="Z42" i="20"/>
  <c r="AA42" i="20" s="1"/>
  <c r="D42" i="20"/>
  <c r="C40" i="20"/>
  <c r="AD38" i="20"/>
  <c r="P38" i="20"/>
  <c r="AD37" i="20"/>
  <c r="AF36" i="20"/>
  <c r="C36" i="20"/>
  <c r="M35" i="20"/>
  <c r="Z34" i="20"/>
  <c r="AA34" i="20" s="1"/>
  <c r="D33" i="20"/>
  <c r="AE33" i="20" s="1"/>
  <c r="Z31" i="20"/>
  <c r="AA31" i="20" s="1"/>
  <c r="C27" i="20"/>
  <c r="AF25" i="20"/>
  <c r="C23" i="20"/>
  <c r="Q22" i="20"/>
  <c r="AD21" i="20"/>
  <c r="P21" i="20"/>
  <c r="AD20" i="20"/>
  <c r="C19" i="20"/>
  <c r="Q18" i="20"/>
  <c r="Z17" i="20"/>
  <c r="AA17" i="20" s="1"/>
  <c r="AF15" i="20"/>
  <c r="D15" i="20"/>
  <c r="AD15" i="20" s="1"/>
  <c r="D14" i="20"/>
  <c r="P14" i="20" s="1"/>
  <c r="D60" i="19"/>
  <c r="C59" i="19"/>
  <c r="D56" i="19"/>
  <c r="C55" i="19"/>
  <c r="D52" i="19"/>
  <c r="C51" i="19"/>
  <c r="D48" i="19"/>
  <c r="C47" i="19"/>
  <c r="D44" i="19"/>
  <c r="C43" i="19"/>
  <c r="D40" i="19"/>
  <c r="C39" i="19"/>
  <c r="D36" i="19"/>
  <c r="C35" i="19"/>
  <c r="D32" i="19"/>
  <c r="C31" i="19"/>
  <c r="D28" i="19"/>
  <c r="C27" i="19"/>
  <c r="D24" i="19"/>
  <c r="C23" i="19"/>
  <c r="D20" i="19"/>
  <c r="C19" i="19"/>
  <c r="D16" i="19"/>
  <c r="C15" i="19"/>
  <c r="M62" i="18"/>
  <c r="AE61" i="18"/>
  <c r="P61" i="18"/>
  <c r="C61" i="18"/>
  <c r="M60" i="18"/>
  <c r="E56" i="18"/>
  <c r="D55" i="18"/>
  <c r="Z53" i="18"/>
  <c r="AA53" i="18" s="1"/>
  <c r="C53" i="18"/>
  <c r="C52" i="18"/>
  <c r="Q51" i="18"/>
  <c r="E49" i="18"/>
  <c r="AF48" i="18"/>
  <c r="C48" i="18"/>
  <c r="D47" i="18"/>
  <c r="AE47" i="18" s="1"/>
  <c r="E46" i="18"/>
  <c r="Q44" i="18"/>
  <c r="C43" i="18"/>
  <c r="R40" i="18"/>
  <c r="D40" i="18"/>
  <c r="AE39" i="18"/>
  <c r="E39" i="18"/>
  <c r="AF33" i="18"/>
  <c r="Z32" i="18"/>
  <c r="AA32" i="18" s="1"/>
  <c r="C32" i="18"/>
  <c r="M31" i="18"/>
  <c r="Z30" i="18"/>
  <c r="AA30" i="18" s="1"/>
  <c r="D27" i="18"/>
  <c r="AD27" i="18" s="1"/>
  <c r="E26" i="18"/>
  <c r="Q25" i="18"/>
  <c r="AD23" i="18"/>
  <c r="D23" i="18"/>
  <c r="P21" i="18"/>
  <c r="AF20" i="18"/>
  <c r="P19" i="18"/>
  <c r="R18" i="18"/>
  <c r="D17" i="18"/>
  <c r="R17" i="18" s="1"/>
  <c r="C15" i="18"/>
  <c r="Q23" i="26"/>
  <c r="C23" i="24"/>
  <c r="C60" i="22"/>
  <c r="E57" i="22"/>
  <c r="AF44" i="22"/>
  <c r="E39" i="22"/>
  <c r="Z28" i="22"/>
  <c r="AA28" i="22" s="1"/>
  <c r="C23" i="22"/>
  <c r="AD21" i="22"/>
  <c r="AE20" i="22"/>
  <c r="C15" i="22"/>
  <c r="C58" i="21"/>
  <c r="D55" i="21"/>
  <c r="C50" i="21"/>
  <c r="D47" i="21"/>
  <c r="C42" i="21"/>
  <c r="C37" i="21"/>
  <c r="C34" i="21"/>
  <c r="D30" i="21"/>
  <c r="C27" i="21"/>
  <c r="D23" i="21"/>
  <c r="C16" i="21"/>
  <c r="C15" i="21"/>
  <c r="P61" i="20"/>
  <c r="C57" i="20"/>
  <c r="Z55" i="20"/>
  <c r="AA55" i="20" s="1"/>
  <c r="C55" i="20"/>
  <c r="R54" i="20"/>
  <c r="D53" i="20"/>
  <c r="Q53" i="20" s="1"/>
  <c r="AD51" i="20"/>
  <c r="D51" i="20"/>
  <c r="AF49" i="20"/>
  <c r="Z48" i="20"/>
  <c r="AA48" i="20" s="1"/>
  <c r="AF46" i="20"/>
  <c r="C46" i="20"/>
  <c r="R45" i="20"/>
  <c r="Z44" i="20"/>
  <c r="AA44" i="20" s="1"/>
  <c r="D44" i="20"/>
  <c r="C42" i="20"/>
  <c r="R41" i="20"/>
  <c r="Q40" i="20"/>
  <c r="Z38" i="20"/>
  <c r="AA38" i="20" s="1"/>
  <c r="D38" i="20"/>
  <c r="R37" i="20"/>
  <c r="Z36" i="20"/>
  <c r="AA36" i="20" s="1"/>
  <c r="D35" i="20"/>
  <c r="AE35" i="20" s="1"/>
  <c r="Z33" i="20"/>
  <c r="AA33" i="20" s="1"/>
  <c r="D32" i="20"/>
  <c r="AD32" i="20" s="1"/>
  <c r="Z30" i="20"/>
  <c r="AA30" i="20" s="1"/>
  <c r="AF29" i="20"/>
  <c r="Q23" i="20"/>
  <c r="D22" i="20"/>
  <c r="Z21" i="20"/>
  <c r="AA21" i="20" s="1"/>
  <c r="D21" i="20"/>
  <c r="Z20" i="20"/>
  <c r="AA20" i="20" s="1"/>
  <c r="AF19" i="20"/>
  <c r="Q19" i="20"/>
  <c r="D18" i="20"/>
  <c r="Z16" i="20"/>
  <c r="AA16" i="20" s="1"/>
  <c r="Z15" i="20"/>
  <c r="AA15" i="20" s="1"/>
  <c r="C15" i="20"/>
  <c r="D61" i="19"/>
  <c r="C60" i="19"/>
  <c r="D57" i="19"/>
  <c r="C56" i="19"/>
  <c r="D53" i="19"/>
  <c r="C52" i="19"/>
  <c r="D49" i="19"/>
  <c r="C48" i="19"/>
  <c r="D45" i="19"/>
  <c r="C44" i="19"/>
  <c r="D41" i="19"/>
  <c r="C40" i="19"/>
  <c r="D37" i="19"/>
  <c r="C36" i="19"/>
  <c r="D33" i="19"/>
  <c r="C32" i="19"/>
  <c r="D29" i="19"/>
  <c r="C28" i="19"/>
  <c r="D25" i="19"/>
  <c r="C24" i="19"/>
  <c r="D21" i="19"/>
  <c r="C20" i="19"/>
  <c r="D17" i="19"/>
  <c r="C16" i="19"/>
  <c r="D13" i="19"/>
  <c r="E62" i="18"/>
  <c r="AD61" i="18"/>
  <c r="M61" i="18"/>
  <c r="E60" i="18"/>
  <c r="M53" i="18"/>
  <c r="R52" i="18"/>
  <c r="M51" i="18"/>
  <c r="D49" i="18"/>
  <c r="R49" i="18" s="1"/>
  <c r="C47" i="18"/>
  <c r="D46" i="18"/>
  <c r="P46" i="18" s="1"/>
  <c r="P45" i="18"/>
  <c r="P41" i="18"/>
  <c r="AE40" i="18"/>
  <c r="P40" i="18"/>
  <c r="C40" i="18"/>
  <c r="C39" i="18"/>
  <c r="R37" i="18"/>
  <c r="Z34" i="18"/>
  <c r="AA34" i="18" s="1"/>
  <c r="E33" i="18"/>
  <c r="M32" i="18"/>
  <c r="E31" i="18"/>
  <c r="E28" i="18"/>
  <c r="C27" i="18"/>
  <c r="P25" i="18"/>
  <c r="AF24" i="18"/>
  <c r="Z23" i="18"/>
  <c r="AA23" i="18" s="1"/>
  <c r="C23" i="18"/>
  <c r="AD21" i="18"/>
  <c r="D21" i="18"/>
  <c r="AD19" i="18"/>
  <c r="D19" i="18"/>
  <c r="E18" i="18"/>
  <c r="C17" i="18"/>
  <c r="D61" i="17"/>
  <c r="C60" i="17"/>
  <c r="D57" i="17"/>
  <c r="C56" i="17"/>
  <c r="D53" i="17"/>
  <c r="C52" i="17"/>
  <c r="D49" i="17"/>
  <c r="C48" i="17"/>
  <c r="D45" i="17"/>
  <c r="C44" i="17"/>
  <c r="D40" i="17"/>
  <c r="C39" i="17"/>
  <c r="D36" i="17"/>
  <c r="C35" i="17"/>
  <c r="D31" i="17"/>
  <c r="C30" i="17"/>
  <c r="D27" i="17"/>
  <c r="C26" i="17"/>
  <c r="C25" i="17"/>
  <c r="D22" i="17"/>
  <c r="C21" i="17"/>
  <c r="D18" i="17"/>
  <c r="D17" i="17"/>
  <c r="C16" i="17"/>
  <c r="C62" i="16"/>
  <c r="C56" i="16"/>
  <c r="P54" i="16"/>
  <c r="R52" i="16"/>
  <c r="D52" i="16"/>
  <c r="AE51" i="16"/>
  <c r="R61" i="22"/>
  <c r="D24" i="21"/>
  <c r="D17" i="21"/>
  <c r="Z51" i="20"/>
  <c r="AA51" i="20" s="1"/>
  <c r="D50" i="20"/>
  <c r="Q50" i="20" s="1"/>
  <c r="E37" i="20"/>
  <c r="Z35" i="20"/>
  <c r="AA35" i="20" s="1"/>
  <c r="D34" i="20"/>
  <c r="AD34" i="20" s="1"/>
  <c r="AF32" i="20"/>
  <c r="AF27" i="20"/>
  <c r="C21" i="20"/>
  <c r="AD19" i="20"/>
  <c r="AD18" i="20"/>
  <c r="Z61" i="18"/>
  <c r="AA61" i="18" s="1"/>
  <c r="AF56" i="18"/>
  <c r="E34" i="18"/>
  <c r="E32" i="18"/>
  <c r="C31" i="18"/>
  <c r="AD25" i="18"/>
  <c r="Z21" i="18"/>
  <c r="AA21" i="18" s="1"/>
  <c r="R20" i="18"/>
  <c r="D60" i="17"/>
  <c r="D58" i="17"/>
  <c r="D56" i="17"/>
  <c r="D54" i="17"/>
  <c r="D52" i="17"/>
  <c r="D50" i="17"/>
  <c r="D48" i="17"/>
  <c r="D46" i="17"/>
  <c r="D44" i="17"/>
  <c r="D42" i="17"/>
  <c r="C33" i="17"/>
  <c r="C31" i="17"/>
  <c r="C29" i="17"/>
  <c r="C27" i="17"/>
  <c r="D16" i="17"/>
  <c r="D14" i="17"/>
  <c r="C60" i="16"/>
  <c r="E59" i="16"/>
  <c r="D54" i="16"/>
  <c r="Z52" i="16"/>
  <c r="AA52" i="16" s="1"/>
  <c r="M51" i="16"/>
  <c r="Z50" i="16"/>
  <c r="AA50" i="16" s="1"/>
  <c r="Z48" i="16"/>
  <c r="AA48" i="16" s="1"/>
  <c r="AF46" i="16"/>
  <c r="C46" i="16"/>
  <c r="AD44" i="16"/>
  <c r="P44" i="16"/>
  <c r="C42" i="16"/>
  <c r="C40" i="16"/>
  <c r="C38" i="16"/>
  <c r="Z36" i="16"/>
  <c r="AA36" i="16" s="1"/>
  <c r="AF34" i="16"/>
  <c r="C34" i="16"/>
  <c r="E33" i="16"/>
  <c r="AF31" i="16"/>
  <c r="Z30" i="16"/>
  <c r="AA30" i="16" s="1"/>
  <c r="Z28" i="16"/>
  <c r="AA28" i="16" s="1"/>
  <c r="Z26" i="16"/>
  <c r="AA26" i="16" s="1"/>
  <c r="AF25" i="16"/>
  <c r="AF23" i="16"/>
  <c r="Q22" i="16"/>
  <c r="AF21" i="16"/>
  <c r="P19" i="16"/>
  <c r="E14" i="16"/>
  <c r="D60" i="15"/>
  <c r="C59" i="15"/>
  <c r="D56" i="15"/>
  <c r="C55" i="15"/>
  <c r="D52" i="15"/>
  <c r="C51" i="15"/>
  <c r="C50" i="15"/>
  <c r="D47" i="15"/>
  <c r="C46" i="15"/>
  <c r="D43" i="15"/>
  <c r="D42" i="15"/>
  <c r="C41" i="15"/>
  <c r="D37" i="15"/>
  <c r="C36" i="15"/>
  <c r="D32" i="15"/>
  <c r="C31" i="15"/>
  <c r="D28" i="15"/>
  <c r="C27" i="15"/>
  <c r="D24" i="15"/>
  <c r="C23" i="15"/>
  <c r="D20" i="15"/>
  <c r="C19" i="15"/>
  <c r="D16" i="15"/>
  <c r="C15" i="15"/>
  <c r="AF62" i="14"/>
  <c r="E62" i="14"/>
  <c r="E61" i="14"/>
  <c r="C60" i="14"/>
  <c r="M58" i="14"/>
  <c r="C56" i="14"/>
  <c r="M55" i="14"/>
  <c r="AE54" i="14"/>
  <c r="R54" i="14"/>
  <c r="E54" i="14"/>
  <c r="Z52" i="14"/>
  <c r="AA52" i="14" s="1"/>
  <c r="P52" i="14"/>
  <c r="C52" i="14"/>
  <c r="R51" i="14"/>
  <c r="C50" i="14"/>
  <c r="Z44" i="14"/>
  <c r="AA44" i="14" s="1"/>
  <c r="AF43" i="14"/>
  <c r="Z42" i="14"/>
  <c r="AA42" i="14" s="1"/>
  <c r="D42" i="14"/>
  <c r="R41" i="14"/>
  <c r="Z40" i="14"/>
  <c r="AA40" i="14" s="1"/>
  <c r="C40" i="14"/>
  <c r="AD38" i="14"/>
  <c r="D38" i="14"/>
  <c r="C36" i="14"/>
  <c r="Z34" i="14"/>
  <c r="AA34" i="14" s="1"/>
  <c r="AF33" i="14"/>
  <c r="Z32" i="14"/>
  <c r="AA32" i="14" s="1"/>
  <c r="M31" i="14"/>
  <c r="C30" i="14"/>
  <c r="Z26" i="14"/>
  <c r="AA26" i="14" s="1"/>
  <c r="C26" i="14"/>
  <c r="R25" i="14"/>
  <c r="D24" i="14"/>
  <c r="Q24" i="14" s="1"/>
  <c r="M23" i="14"/>
  <c r="AD22" i="14"/>
  <c r="M22" i="14"/>
  <c r="C20" i="14"/>
  <c r="M19" i="14"/>
  <c r="C18" i="14"/>
  <c r="C16" i="14"/>
  <c r="D59" i="13"/>
  <c r="C58" i="13"/>
  <c r="D55" i="13"/>
  <c r="C54" i="13"/>
  <c r="D51" i="13"/>
  <c r="C50" i="13"/>
  <c r="D47" i="13"/>
  <c r="C46" i="13"/>
  <c r="D43" i="13"/>
  <c r="C42" i="13"/>
  <c r="D39" i="13"/>
  <c r="C38" i="13"/>
  <c r="D35" i="13"/>
  <c r="C34" i="13"/>
  <c r="D31" i="13"/>
  <c r="C30" i="13"/>
  <c r="R52" i="22"/>
  <c r="C34" i="22"/>
  <c r="AE24" i="22"/>
  <c r="C28" i="21"/>
  <c r="C21" i="21"/>
  <c r="Z59" i="20"/>
  <c r="AA59" i="20" s="1"/>
  <c r="E54" i="20"/>
  <c r="C51" i="20"/>
  <c r="Z46" i="20"/>
  <c r="AA46" i="20" s="1"/>
  <c r="Q42" i="20"/>
  <c r="M31" i="20"/>
  <c r="AE23" i="20"/>
  <c r="AD22" i="20"/>
  <c r="D16" i="20"/>
  <c r="AD16" i="20" s="1"/>
  <c r="C61" i="19"/>
  <c r="D58" i="19"/>
  <c r="C53" i="19"/>
  <c r="D50" i="19"/>
  <c r="C45" i="19"/>
  <c r="D42" i="19"/>
  <c r="C37" i="19"/>
  <c r="D34" i="19"/>
  <c r="C29" i="19"/>
  <c r="D26" i="19"/>
  <c r="C21" i="19"/>
  <c r="D18" i="19"/>
  <c r="C13" i="19"/>
  <c r="E61" i="18"/>
  <c r="C60" i="18"/>
  <c r="M58" i="18"/>
  <c r="M54" i="18"/>
  <c r="AF52" i="18"/>
  <c r="AE51" i="18"/>
  <c r="Z49" i="18"/>
  <c r="AA49" i="18" s="1"/>
  <c r="M48" i="18"/>
  <c r="AD40" i="18"/>
  <c r="R39" i="18"/>
  <c r="D25" i="18"/>
  <c r="Q23" i="18"/>
  <c r="C21" i="18"/>
  <c r="Z15" i="18"/>
  <c r="AA15" i="18" s="1"/>
  <c r="C40" i="17"/>
  <c r="C38" i="17"/>
  <c r="C36" i="17"/>
  <c r="C34" i="17"/>
  <c r="D25" i="17"/>
  <c r="D23" i="17"/>
  <c r="D21" i="17"/>
  <c r="D19" i="17"/>
  <c r="E61" i="16"/>
  <c r="P52" i="16"/>
  <c r="AF51" i="16"/>
  <c r="E51" i="16"/>
  <c r="E49" i="16"/>
  <c r="AF47" i="16"/>
  <c r="Z46" i="16"/>
  <c r="AA46" i="16" s="1"/>
  <c r="Z44" i="16"/>
  <c r="AA44" i="16" s="1"/>
  <c r="D44" i="16"/>
  <c r="AF42" i="16"/>
  <c r="Q42" i="16"/>
  <c r="AF40" i="16"/>
  <c r="Q40" i="16"/>
  <c r="AF38" i="16"/>
  <c r="Q38" i="16"/>
  <c r="AF35" i="16"/>
  <c r="Z34" i="16"/>
  <c r="AA34" i="16" s="1"/>
  <c r="D32" i="16"/>
  <c r="Q32" i="16" s="1"/>
  <c r="E31" i="16"/>
  <c r="AF29" i="16"/>
  <c r="D28" i="16"/>
  <c r="Q28" i="16" s="1"/>
  <c r="C27" i="16"/>
  <c r="Q26" i="16"/>
  <c r="Z24" i="16"/>
  <c r="AA24" i="16" s="1"/>
  <c r="AD22" i="16"/>
  <c r="E22" i="16"/>
  <c r="C19" i="16"/>
  <c r="AF17" i="16"/>
  <c r="E16" i="16"/>
  <c r="C15" i="16"/>
  <c r="D14" i="16"/>
  <c r="D61" i="15"/>
  <c r="C60" i="15"/>
  <c r="D57" i="15"/>
  <c r="C56" i="15"/>
  <c r="D53" i="15"/>
  <c r="C52" i="15"/>
  <c r="D48" i="15"/>
  <c r="C47" i="15"/>
  <c r="D44" i="15"/>
  <c r="C43" i="15"/>
  <c r="C42" i="15"/>
  <c r="D39" i="15"/>
  <c r="D38" i="15"/>
  <c r="C37" i="15"/>
  <c r="D33" i="15"/>
  <c r="C32" i="15"/>
  <c r="D29" i="15"/>
  <c r="C28" i="15"/>
  <c r="D25" i="15"/>
  <c r="C24" i="15"/>
  <c r="D21" i="15"/>
  <c r="C20" i="15"/>
  <c r="D17" i="15"/>
  <c r="C16" i="15"/>
  <c r="D13" i="15"/>
  <c r="Z62" i="14"/>
  <c r="AA62" i="14" s="1"/>
  <c r="D62" i="14"/>
  <c r="P62" i="14" s="1"/>
  <c r="M60" i="14"/>
  <c r="AF58" i="14"/>
  <c r="E58" i="14"/>
  <c r="M56" i="14"/>
  <c r="E55" i="14"/>
  <c r="AD54" i="14"/>
  <c r="Q54" i="14"/>
  <c r="D54" i="14"/>
  <c r="AF52" i="14"/>
  <c r="M52" i="14"/>
  <c r="M51" i="14"/>
  <c r="AF47" i="14"/>
  <c r="E46" i="14"/>
  <c r="P45" i="14"/>
  <c r="Q44" i="14"/>
  <c r="E43" i="14"/>
  <c r="P42" i="14"/>
  <c r="E41" i="14"/>
  <c r="Q40" i="14"/>
  <c r="Z38" i="14"/>
  <c r="AA38" i="14" s="1"/>
  <c r="C38" i="14"/>
  <c r="D34" i="14"/>
  <c r="Q34" i="14" s="1"/>
  <c r="D32" i="14"/>
  <c r="Q32" i="14" s="1"/>
  <c r="Z28" i="14"/>
  <c r="AA28" i="14" s="1"/>
  <c r="E27" i="14"/>
  <c r="Q26" i="14"/>
  <c r="E25" i="14"/>
  <c r="C24" i="14"/>
  <c r="C23" i="14"/>
  <c r="Z22" i="14"/>
  <c r="AA22" i="14" s="1"/>
  <c r="E22" i="14"/>
  <c r="E21" i="14"/>
  <c r="E19" i="14"/>
  <c r="C14" i="14"/>
  <c r="D60" i="13"/>
  <c r="C59" i="13"/>
  <c r="D56" i="13"/>
  <c r="C55" i="13"/>
  <c r="D52" i="13"/>
  <c r="C51" i="13"/>
  <c r="D48" i="13"/>
  <c r="C47" i="13"/>
  <c r="D44" i="13"/>
  <c r="C43" i="13"/>
  <c r="D40" i="13"/>
  <c r="C39" i="13"/>
  <c r="D36" i="13"/>
  <c r="C35" i="13"/>
  <c r="D32" i="13"/>
  <c r="C31" i="13"/>
  <c r="AF42" i="22"/>
  <c r="AF36" i="22"/>
  <c r="AD25" i="22"/>
  <c r="D61" i="20"/>
  <c r="Q55" i="20"/>
  <c r="R52" i="20"/>
  <c r="AF47" i="20"/>
  <c r="P40" i="20"/>
  <c r="C38" i="20"/>
  <c r="C32" i="20"/>
  <c r="P25" i="20"/>
  <c r="Q20" i="20"/>
  <c r="P19" i="20"/>
  <c r="C62" i="18"/>
  <c r="D51" i="18"/>
  <c r="C49" i="18"/>
  <c r="AF43" i="18"/>
  <c r="M40" i="18"/>
  <c r="C33" i="18"/>
  <c r="AF31" i="18"/>
  <c r="Z19" i="18"/>
  <c r="AA19" i="18" s="1"/>
  <c r="C61" i="17"/>
  <c r="C59" i="17"/>
  <c r="C57" i="17"/>
  <c r="C55" i="17"/>
  <c r="C53" i="17"/>
  <c r="C51" i="17"/>
  <c r="C49" i="17"/>
  <c r="C47" i="17"/>
  <c r="C45" i="17"/>
  <c r="C43" i="17"/>
  <c r="D32" i="17"/>
  <c r="D30" i="17"/>
  <c r="D28" i="17"/>
  <c r="D26" i="17"/>
  <c r="C17" i="17"/>
  <c r="C15" i="17"/>
  <c r="AF59" i="16"/>
  <c r="Z58" i="16"/>
  <c r="AA58" i="16" s="1"/>
  <c r="D56" i="16"/>
  <c r="R56" i="16" s="1"/>
  <c r="AD54" i="16"/>
  <c r="E52" i="16"/>
  <c r="C51" i="16"/>
  <c r="D50" i="16"/>
  <c r="R50" i="16" s="1"/>
  <c r="D48" i="16"/>
  <c r="P48" i="16" s="1"/>
  <c r="E47" i="16"/>
  <c r="C44" i="16"/>
  <c r="AD42" i="16"/>
  <c r="P42" i="16"/>
  <c r="AF41" i="16"/>
  <c r="AD40" i="16"/>
  <c r="P40" i="16"/>
  <c r="AF39" i="16"/>
  <c r="AD38" i="16"/>
  <c r="P38" i="16"/>
  <c r="D36" i="16"/>
  <c r="Q36" i="16" s="1"/>
  <c r="E35" i="16"/>
  <c r="AF33" i="16"/>
  <c r="AF32" i="16"/>
  <c r="C32" i="16"/>
  <c r="D30" i="16"/>
  <c r="P30" i="16" s="1"/>
  <c r="C29" i="16"/>
  <c r="D26" i="16"/>
  <c r="P25" i="16"/>
  <c r="E24" i="16"/>
  <c r="P23" i="16"/>
  <c r="Z22" i="16"/>
  <c r="AA22" i="16" s="1"/>
  <c r="D22" i="16"/>
  <c r="P21" i="16"/>
  <c r="AF19" i="16"/>
  <c r="C61" i="15"/>
  <c r="D58" i="15"/>
  <c r="C57" i="15"/>
  <c r="D54" i="15"/>
  <c r="C53" i="15"/>
  <c r="D49" i="15"/>
  <c r="C48" i="15"/>
  <c r="D45" i="15"/>
  <c r="C44" i="15"/>
  <c r="D40" i="15"/>
  <c r="C39" i="15"/>
  <c r="C38" i="15"/>
  <c r="D35" i="15"/>
  <c r="D34" i="15"/>
  <c r="C33" i="15"/>
  <c r="D30" i="15"/>
  <c r="C29" i="15"/>
  <c r="D26" i="15"/>
  <c r="C25" i="15"/>
  <c r="D22" i="15"/>
  <c r="C21" i="15"/>
  <c r="D18" i="15"/>
  <c r="C17" i="15"/>
  <c r="D14" i="15"/>
  <c r="C13" i="15"/>
  <c r="C62" i="14"/>
  <c r="AF60" i="14"/>
  <c r="E60" i="14"/>
  <c r="M59" i="14"/>
  <c r="Z58" i="14"/>
  <c r="AA58" i="14" s="1"/>
  <c r="D58" i="14"/>
  <c r="R58" i="14" s="1"/>
  <c r="AF56" i="14"/>
  <c r="E56" i="14"/>
  <c r="AE55" i="14"/>
  <c r="Z54" i="14"/>
  <c r="AA54" i="14" s="1"/>
  <c r="P54" i="14"/>
  <c r="C54" i="14"/>
  <c r="AE52" i="14"/>
  <c r="R52" i="14"/>
  <c r="E52" i="14"/>
  <c r="AE51" i="14"/>
  <c r="C51" i="14"/>
  <c r="C45" i="14"/>
  <c r="E44" i="14"/>
  <c r="M42" i="14"/>
  <c r="AF41" i="14"/>
  <c r="P40" i="14"/>
  <c r="M39" i="14"/>
  <c r="Q38" i="14"/>
  <c r="Z36" i="14"/>
  <c r="AA36" i="14" s="1"/>
  <c r="E35" i="14"/>
  <c r="C34" i="14"/>
  <c r="E33" i="14"/>
  <c r="C32" i="14"/>
  <c r="Z30" i="14"/>
  <c r="AA30" i="14" s="1"/>
  <c r="AF29" i="14"/>
  <c r="D28" i="14"/>
  <c r="AD28" i="14" s="1"/>
  <c r="P26" i="14"/>
  <c r="AF25" i="14"/>
  <c r="R22" i="14"/>
  <c r="D22" i="14"/>
  <c r="AE19" i="14"/>
  <c r="E17" i="14"/>
  <c r="M15" i="14"/>
  <c r="D61" i="13"/>
  <c r="C60" i="13"/>
  <c r="D57" i="13"/>
  <c r="C56" i="13"/>
  <c r="D53" i="13"/>
  <c r="C52" i="13"/>
  <c r="D49" i="13"/>
  <c r="C48" i="13"/>
  <c r="D45" i="13"/>
  <c r="C44" i="13"/>
  <c r="D41" i="13"/>
  <c r="C40" i="13"/>
  <c r="D37" i="13"/>
  <c r="C36" i="13"/>
  <c r="D33" i="13"/>
  <c r="C32" i="13"/>
  <c r="M18" i="22"/>
  <c r="C53" i="20"/>
  <c r="AD26" i="20"/>
  <c r="D17" i="20"/>
  <c r="AD17" i="20" s="1"/>
  <c r="AE55" i="18"/>
  <c r="E41" i="18"/>
  <c r="M14" i="18"/>
  <c r="D41" i="17"/>
  <c r="C18" i="17"/>
  <c r="D13" i="17"/>
  <c r="D62" i="16"/>
  <c r="AD62" i="16" s="1"/>
  <c r="AE52" i="16"/>
  <c r="R51" i="16"/>
  <c r="C48" i="16"/>
  <c r="D46" i="16"/>
  <c r="P46" i="16" s="1"/>
  <c r="Z42" i="16"/>
  <c r="AA42" i="16" s="1"/>
  <c r="E41" i="16"/>
  <c r="D40" i="16"/>
  <c r="Z38" i="16"/>
  <c r="AA38" i="16" s="1"/>
  <c r="AD26" i="16"/>
  <c r="C21" i="16"/>
  <c r="C17" i="16"/>
  <c r="D59" i="15"/>
  <c r="C54" i="15"/>
  <c r="D51" i="15"/>
  <c r="C30" i="15"/>
  <c r="D27" i="15"/>
  <c r="C22" i="15"/>
  <c r="D19" i="15"/>
  <c r="C14" i="15"/>
  <c r="M62" i="14"/>
  <c r="AD52" i="14"/>
  <c r="C47" i="14"/>
  <c r="AE42" i="14"/>
  <c r="AE23" i="14"/>
  <c r="C22" i="14"/>
  <c r="D28" i="13"/>
  <c r="C27" i="13"/>
  <c r="D24" i="13"/>
  <c r="C23" i="13"/>
  <c r="D20" i="13"/>
  <c r="C19" i="13"/>
  <c r="D16" i="13"/>
  <c r="C15" i="13"/>
  <c r="C62" i="12"/>
  <c r="AE55" i="12"/>
  <c r="C54" i="12"/>
  <c r="C52" i="12"/>
  <c r="D51" i="12"/>
  <c r="C49" i="12"/>
  <c r="C47" i="12"/>
  <c r="P45" i="12"/>
  <c r="R44" i="12"/>
  <c r="P41" i="12"/>
  <c r="P40" i="12"/>
  <c r="P38" i="12"/>
  <c r="M37" i="12"/>
  <c r="E33" i="12"/>
  <c r="C31" i="12"/>
  <c r="E29" i="12"/>
  <c r="E28" i="12"/>
  <c r="P25" i="12"/>
  <c r="M24" i="12"/>
  <c r="R23" i="12"/>
  <c r="D22" i="12"/>
  <c r="C21" i="12"/>
  <c r="P20" i="12"/>
  <c r="R19" i="12"/>
  <c r="P18" i="12"/>
  <c r="E14" i="12"/>
  <c r="D60" i="11"/>
  <c r="C59" i="11"/>
  <c r="D55" i="11"/>
  <c r="C54" i="11"/>
  <c r="D51" i="11"/>
  <c r="C50" i="11"/>
  <c r="D46" i="11"/>
  <c r="C45" i="11"/>
  <c r="D42" i="11"/>
  <c r="C41" i="11"/>
  <c r="D37" i="11"/>
  <c r="C36" i="11"/>
  <c r="D33" i="11"/>
  <c r="C32" i="11"/>
  <c r="C31" i="11"/>
  <c r="D28" i="11"/>
  <c r="C27" i="11"/>
  <c r="D23" i="11"/>
  <c r="C22" i="11"/>
  <c r="C21" i="11"/>
  <c r="D18" i="11"/>
  <c r="D17" i="11"/>
  <c r="C16" i="11"/>
  <c r="C58" i="10"/>
  <c r="C56" i="10"/>
  <c r="M53" i="10"/>
  <c r="C52" i="10"/>
  <c r="M48" i="10"/>
  <c r="E47" i="10"/>
  <c r="C46" i="10"/>
  <c r="R44" i="10"/>
  <c r="C44" i="10"/>
  <c r="Z42" i="10"/>
  <c r="AA42" i="10" s="1"/>
  <c r="AF41" i="10"/>
  <c r="C41" i="10"/>
  <c r="R40" i="10"/>
  <c r="R39" i="10"/>
  <c r="E33" i="10"/>
  <c r="AF32" i="10"/>
  <c r="C32" i="10"/>
  <c r="M27" i="10"/>
  <c r="AE26" i="10"/>
  <c r="R25" i="10"/>
  <c r="D25" i="10"/>
  <c r="AE19" i="10"/>
  <c r="AF17" i="10"/>
  <c r="M16" i="10"/>
  <c r="E15" i="10"/>
  <c r="M14" i="10"/>
  <c r="D59" i="9"/>
  <c r="C58" i="9"/>
  <c r="D55" i="9"/>
  <c r="C54" i="9"/>
  <c r="D51" i="9"/>
  <c r="C50" i="9"/>
  <c r="D47" i="9"/>
  <c r="C46" i="9"/>
  <c r="D43" i="9"/>
  <c r="C42" i="9"/>
  <c r="D39" i="9"/>
  <c r="C38" i="9"/>
  <c r="D35" i="9"/>
  <c r="C34" i="9"/>
  <c r="D31" i="9"/>
  <c r="C30" i="9"/>
  <c r="D27" i="9"/>
  <c r="C26" i="9"/>
  <c r="D23" i="9"/>
  <c r="C22" i="9"/>
  <c r="D19" i="9"/>
  <c r="C18" i="9"/>
  <c r="D15" i="9"/>
  <c r="C14" i="9"/>
  <c r="Z62" i="8"/>
  <c r="AA62" i="8" s="1"/>
  <c r="D62" i="8"/>
  <c r="AE62" i="8" s="1"/>
  <c r="M61" i="8"/>
  <c r="M60" i="8"/>
  <c r="AF59" i="8"/>
  <c r="E59" i="8"/>
  <c r="Z58" i="8"/>
  <c r="AA58" i="8" s="1"/>
  <c r="D58" i="8"/>
  <c r="AE58" i="8" s="1"/>
  <c r="AF56" i="8"/>
  <c r="E56" i="8"/>
  <c r="AE55" i="8"/>
  <c r="R55" i="8"/>
  <c r="E55" i="8"/>
  <c r="AE54" i="8"/>
  <c r="R54" i="8"/>
  <c r="E54" i="8"/>
  <c r="C53" i="8"/>
  <c r="Z52" i="8"/>
  <c r="AA52" i="8" s="1"/>
  <c r="P52" i="8"/>
  <c r="C52" i="8"/>
  <c r="Z51" i="8"/>
  <c r="AA51" i="8" s="1"/>
  <c r="P51" i="8"/>
  <c r="C51" i="8"/>
  <c r="M50" i="8"/>
  <c r="C48" i="8"/>
  <c r="M47" i="8"/>
  <c r="AF46" i="8"/>
  <c r="E46" i="8"/>
  <c r="AD44" i="8"/>
  <c r="Q44" i="8"/>
  <c r="D44" i="8"/>
  <c r="C43" i="8"/>
  <c r="Z42" i="8"/>
  <c r="AA42" i="8" s="1"/>
  <c r="P42" i="8"/>
  <c r="C42" i="8"/>
  <c r="C41" i="8"/>
  <c r="Z40" i="8"/>
  <c r="AA40" i="8" s="1"/>
  <c r="P40" i="8"/>
  <c r="C40" i="8"/>
  <c r="Z39" i="8"/>
  <c r="AA39" i="8" s="1"/>
  <c r="P39" i="8"/>
  <c r="C39" i="8"/>
  <c r="Z38" i="8"/>
  <c r="AA38" i="8" s="1"/>
  <c r="P38" i="8"/>
  <c r="C38" i="8"/>
  <c r="C37" i="8"/>
  <c r="M36" i="8"/>
  <c r="AF35" i="8"/>
  <c r="E35" i="8"/>
  <c r="Z34" i="8"/>
  <c r="AA34" i="8" s="1"/>
  <c r="D34" i="8"/>
  <c r="P34" i="8" s="1"/>
  <c r="AF32" i="8"/>
  <c r="E32" i="8"/>
  <c r="Z31" i="8"/>
  <c r="AA31" i="8" s="1"/>
  <c r="D31" i="8"/>
  <c r="AE31" i="8" s="1"/>
  <c r="C30" i="8"/>
  <c r="AF28" i="8"/>
  <c r="E28" i="8"/>
  <c r="Z27" i="8"/>
  <c r="AA27" i="8" s="1"/>
  <c r="D27" i="8"/>
  <c r="AE27" i="8" s="1"/>
  <c r="AD26" i="8"/>
  <c r="Q26" i="8"/>
  <c r="D26" i="8"/>
  <c r="C44" i="22"/>
  <c r="E30" i="20"/>
  <c r="C57" i="19"/>
  <c r="D54" i="19"/>
  <c r="C41" i="19"/>
  <c r="D38" i="19"/>
  <c r="C25" i="19"/>
  <c r="D22" i="19"/>
  <c r="Z47" i="18"/>
  <c r="AA47" i="18" s="1"/>
  <c r="C45" i="18"/>
  <c r="C19" i="18"/>
  <c r="D35" i="17"/>
  <c r="C20" i="17"/>
  <c r="Q54" i="16"/>
  <c r="C52" i="16"/>
  <c r="Q44" i="16"/>
  <c r="AF36" i="16"/>
  <c r="Z33" i="16"/>
  <c r="AA33" i="16" s="1"/>
  <c r="C30" i="16"/>
  <c r="AF27" i="16"/>
  <c r="R22" i="16"/>
  <c r="AD18" i="16"/>
  <c r="C49" i="15"/>
  <c r="D46" i="15"/>
  <c r="D41" i="15"/>
  <c r="D36" i="15"/>
  <c r="D60" i="14"/>
  <c r="R60" i="14" s="1"/>
  <c r="Z56" i="14"/>
  <c r="AA56" i="14" s="1"/>
  <c r="R55" i="14"/>
  <c r="M54" i="14"/>
  <c r="E42" i="14"/>
  <c r="AD40" i="14"/>
  <c r="P38" i="14"/>
  <c r="AD26" i="14"/>
  <c r="R19" i="14"/>
  <c r="C61" i="13"/>
  <c r="D58" i="13"/>
  <c r="C53" i="13"/>
  <c r="D50" i="13"/>
  <c r="C45" i="13"/>
  <c r="D42" i="13"/>
  <c r="C37" i="13"/>
  <c r="D34" i="13"/>
  <c r="D29" i="13"/>
  <c r="C28" i="13"/>
  <c r="D25" i="13"/>
  <c r="C24" i="13"/>
  <c r="D21" i="13"/>
  <c r="C20" i="13"/>
  <c r="D17" i="13"/>
  <c r="C16" i="13"/>
  <c r="D13" i="13"/>
  <c r="M59" i="12"/>
  <c r="M55" i="12"/>
  <c r="E45" i="12"/>
  <c r="E44" i="12"/>
  <c r="M42" i="12"/>
  <c r="E41" i="12"/>
  <c r="C40" i="12"/>
  <c r="C38" i="12"/>
  <c r="C34" i="12"/>
  <c r="C33" i="12"/>
  <c r="C29" i="12"/>
  <c r="C28" i="12"/>
  <c r="E27" i="12"/>
  <c r="E24" i="12"/>
  <c r="AF23" i="12"/>
  <c r="M23" i="12"/>
  <c r="AE22" i="12"/>
  <c r="E20" i="12"/>
  <c r="M19" i="12"/>
  <c r="C18" i="12"/>
  <c r="C14" i="12"/>
  <c r="D61" i="11"/>
  <c r="C60" i="11"/>
  <c r="D57" i="11"/>
  <c r="D56" i="11"/>
  <c r="C55" i="11"/>
  <c r="D52" i="11"/>
  <c r="C51" i="11"/>
  <c r="D47" i="11"/>
  <c r="C46" i="11"/>
  <c r="D43" i="11"/>
  <c r="C42" i="11"/>
  <c r="D38" i="11"/>
  <c r="C37" i="11"/>
  <c r="D34" i="11"/>
  <c r="C33" i="11"/>
  <c r="D29" i="11"/>
  <c r="C28" i="11"/>
  <c r="D24" i="11"/>
  <c r="C23" i="11"/>
  <c r="D19" i="11"/>
  <c r="C18" i="11"/>
  <c r="C17" i="11"/>
  <c r="D14" i="11"/>
  <c r="D13" i="11"/>
  <c r="AE61" i="10"/>
  <c r="C60" i="10"/>
  <c r="P54" i="10"/>
  <c r="E53" i="10"/>
  <c r="M49" i="10"/>
  <c r="E48" i="10"/>
  <c r="AF47" i="10"/>
  <c r="C47" i="10"/>
  <c r="Q44" i="10"/>
  <c r="M42" i="10"/>
  <c r="AE41" i="10"/>
  <c r="C40" i="10"/>
  <c r="E39" i="10"/>
  <c r="M37" i="10"/>
  <c r="E36" i="10"/>
  <c r="D33" i="10"/>
  <c r="Q33" i="10" s="1"/>
  <c r="E27" i="10"/>
  <c r="P26" i="10"/>
  <c r="AE25" i="10"/>
  <c r="P25" i="10"/>
  <c r="C25" i="10"/>
  <c r="M24" i="10"/>
  <c r="AD23" i="10"/>
  <c r="AE22" i="10"/>
  <c r="P21" i="10"/>
  <c r="P19" i="10"/>
  <c r="P18" i="10"/>
  <c r="E17" i="10"/>
  <c r="E16" i="10"/>
  <c r="AF15" i="10"/>
  <c r="C15" i="10"/>
  <c r="D14" i="10"/>
  <c r="Q14" i="10" s="1"/>
  <c r="D60" i="9"/>
  <c r="C59" i="9"/>
  <c r="D56" i="9"/>
  <c r="C55" i="9"/>
  <c r="D52" i="9"/>
  <c r="C51" i="9"/>
  <c r="D48" i="9"/>
  <c r="C47" i="9"/>
  <c r="D44" i="9"/>
  <c r="C43" i="9"/>
  <c r="D40" i="9"/>
  <c r="C39" i="9"/>
  <c r="D36" i="9"/>
  <c r="C35" i="9"/>
  <c r="D32" i="9"/>
  <c r="C31" i="9"/>
  <c r="D28" i="9"/>
  <c r="C27" i="9"/>
  <c r="D24" i="9"/>
  <c r="C23" i="9"/>
  <c r="D20" i="9"/>
  <c r="C19" i="9"/>
  <c r="D16" i="9"/>
  <c r="C15" i="9"/>
  <c r="C62" i="8"/>
  <c r="AF60" i="8"/>
  <c r="E60" i="8"/>
  <c r="Z59" i="8"/>
  <c r="AA59" i="8" s="1"/>
  <c r="D59" i="8"/>
  <c r="AE59" i="8" s="1"/>
  <c r="C58" i="8"/>
  <c r="Z56" i="8"/>
  <c r="AA56" i="8" s="1"/>
  <c r="D56" i="8"/>
  <c r="AD56" i="8" s="1"/>
  <c r="AD55" i="8"/>
  <c r="Q55" i="8"/>
  <c r="D55" i="8"/>
  <c r="AD54" i="8"/>
  <c r="Q54" i="8"/>
  <c r="D54" i="8"/>
  <c r="AF52" i="8"/>
  <c r="M52" i="8"/>
  <c r="AF51" i="8"/>
  <c r="M51" i="8"/>
  <c r="AF50" i="8"/>
  <c r="E50" i="8"/>
  <c r="C49" i="8"/>
  <c r="M48" i="8"/>
  <c r="AF47" i="8"/>
  <c r="E47" i="8"/>
  <c r="Z46" i="8"/>
  <c r="AA46" i="8" s="1"/>
  <c r="D46" i="8"/>
  <c r="AE46" i="8" s="1"/>
  <c r="M45" i="8"/>
  <c r="Z44" i="8"/>
  <c r="AA44" i="8" s="1"/>
  <c r="P44" i="8"/>
  <c r="C44" i="8"/>
  <c r="M43" i="8"/>
  <c r="AF42" i="8"/>
  <c r="M42" i="8"/>
  <c r="AF41" i="8"/>
  <c r="C27" i="22"/>
  <c r="C44" i="20"/>
  <c r="AF42" i="20"/>
  <c r="P23" i="20"/>
  <c r="M52" i="18"/>
  <c r="D37" i="17"/>
  <c r="C22" i="17"/>
  <c r="AF48" i="16"/>
  <c r="D42" i="16"/>
  <c r="Z40" i="16"/>
  <c r="AA40" i="16" s="1"/>
  <c r="E39" i="16"/>
  <c r="D38" i="16"/>
  <c r="Z14" i="16"/>
  <c r="AA14" i="16" s="1"/>
  <c r="C58" i="15"/>
  <c r="D55" i="15"/>
  <c r="C34" i="15"/>
  <c r="D31" i="15"/>
  <c r="C26" i="15"/>
  <c r="D23" i="15"/>
  <c r="C18" i="15"/>
  <c r="D15" i="15"/>
  <c r="C58" i="14"/>
  <c r="Q52" i="14"/>
  <c r="D40" i="14"/>
  <c r="D36" i="14"/>
  <c r="AD36" i="14" s="1"/>
  <c r="D30" i="14"/>
  <c r="Q30" i="14" s="1"/>
  <c r="C28" i="14"/>
  <c r="D26" i="14"/>
  <c r="Z24" i="14"/>
  <c r="AA24" i="14" s="1"/>
  <c r="AE22" i="14"/>
  <c r="C29" i="13"/>
  <c r="D26" i="13"/>
  <c r="C25" i="13"/>
  <c r="D22" i="13"/>
  <c r="C21" i="13"/>
  <c r="D18" i="13"/>
  <c r="C17" i="13"/>
  <c r="D14" i="13"/>
  <c r="C13" i="13"/>
  <c r="C56" i="12"/>
  <c r="AE51" i="12"/>
  <c r="E48" i="12"/>
  <c r="C45" i="12"/>
  <c r="C41" i="12"/>
  <c r="C36" i="12"/>
  <c r="E30" i="12"/>
  <c r="Z24" i="12"/>
  <c r="AA24" i="12" s="1"/>
  <c r="D24" i="12"/>
  <c r="AE24" i="12" s="1"/>
  <c r="AE23" i="12"/>
  <c r="E23" i="12"/>
  <c r="Z22" i="12"/>
  <c r="AA22" i="12" s="1"/>
  <c r="AE21" i="12"/>
  <c r="AD20" i="12"/>
  <c r="C20" i="12"/>
  <c r="E19" i="12"/>
  <c r="C15" i="12"/>
  <c r="C61" i="11"/>
  <c r="D58" i="11"/>
  <c r="C57" i="11"/>
  <c r="C56" i="11"/>
  <c r="D53" i="11"/>
  <c r="C52" i="11"/>
  <c r="D49" i="11"/>
  <c r="D48" i="11"/>
  <c r="C47" i="11"/>
  <c r="D44" i="11"/>
  <c r="C43" i="11"/>
  <c r="D40" i="11"/>
  <c r="D39" i="11"/>
  <c r="C38" i="11"/>
  <c r="D35" i="11"/>
  <c r="C34" i="11"/>
  <c r="D30" i="11"/>
  <c r="C29" i="11"/>
  <c r="D26" i="11"/>
  <c r="D25" i="11"/>
  <c r="C24" i="11"/>
  <c r="D20" i="11"/>
  <c r="C19" i="11"/>
  <c r="D15" i="11"/>
  <c r="C14" i="11"/>
  <c r="C13" i="11"/>
  <c r="M61" i="10"/>
  <c r="E57" i="10"/>
  <c r="R55" i="10"/>
  <c r="C54" i="10"/>
  <c r="M51" i="10"/>
  <c r="D48" i="10"/>
  <c r="Q48" i="10" s="1"/>
  <c r="P44" i="10"/>
  <c r="E42" i="10"/>
  <c r="P41" i="10"/>
  <c r="AE40" i="10"/>
  <c r="Z33" i="10"/>
  <c r="AA33" i="10" s="1"/>
  <c r="C33" i="10"/>
  <c r="M32" i="10"/>
  <c r="D31" i="10"/>
  <c r="AD31" i="10" s="1"/>
  <c r="E29" i="10"/>
  <c r="E26" i="10"/>
  <c r="AD25" i="10"/>
  <c r="M25" i="10"/>
  <c r="E24" i="10"/>
  <c r="R23" i="10"/>
  <c r="R22" i="10"/>
  <c r="E19" i="10"/>
  <c r="E18" i="10"/>
  <c r="D16" i="10"/>
  <c r="P16" i="10" s="1"/>
  <c r="C14" i="10"/>
  <c r="D61" i="9"/>
  <c r="C60" i="9"/>
  <c r="D57" i="9"/>
  <c r="C56" i="9"/>
  <c r="D53" i="9"/>
  <c r="C52" i="9"/>
  <c r="D49" i="9"/>
  <c r="C48" i="9"/>
  <c r="D45" i="9"/>
  <c r="C44" i="9"/>
  <c r="D41" i="9"/>
  <c r="C40" i="9"/>
  <c r="D37" i="9"/>
  <c r="C36" i="9"/>
  <c r="D33" i="9"/>
  <c r="C32" i="9"/>
  <c r="D29" i="9"/>
  <c r="C28" i="9"/>
  <c r="D25" i="9"/>
  <c r="C24" i="9"/>
  <c r="D21" i="9"/>
  <c r="C20" i="9"/>
  <c r="D17" i="9"/>
  <c r="C16" i="9"/>
  <c r="D13" i="9"/>
  <c r="M62" i="8"/>
  <c r="AE61" i="8"/>
  <c r="Z60" i="8"/>
  <c r="AA60" i="8" s="1"/>
  <c r="D60" i="8"/>
  <c r="AD60" i="8" s="1"/>
  <c r="C59" i="8"/>
  <c r="M58" i="8"/>
  <c r="C56" i="8"/>
  <c r="Z55" i="8"/>
  <c r="AA55" i="8" s="1"/>
  <c r="P55" i="8"/>
  <c r="C55" i="8"/>
  <c r="Z54" i="8"/>
  <c r="AA54" i="8" s="1"/>
  <c r="P54" i="8"/>
  <c r="C54" i="8"/>
  <c r="AE52" i="8"/>
  <c r="R52" i="8"/>
  <c r="E52" i="8"/>
  <c r="AE51" i="8"/>
  <c r="R51" i="8"/>
  <c r="E51" i="8"/>
  <c r="Z50" i="8"/>
  <c r="AA50" i="8" s="1"/>
  <c r="D50" i="8"/>
  <c r="AE50" i="8" s="1"/>
  <c r="AF48" i="8"/>
  <c r="E48" i="8"/>
  <c r="Z47" i="8"/>
  <c r="AA47" i="8" s="1"/>
  <c r="D47" i="8"/>
  <c r="AE47" i="8" s="1"/>
  <c r="C46" i="8"/>
  <c r="AF44" i="8"/>
  <c r="M44" i="8"/>
  <c r="Z60" i="16"/>
  <c r="AA60" i="16" s="1"/>
  <c r="C58" i="16"/>
  <c r="C50" i="16"/>
  <c r="E59" i="14"/>
  <c r="AF37" i="14"/>
  <c r="P22" i="14"/>
  <c r="C57" i="13"/>
  <c r="D54" i="13"/>
  <c r="C41" i="13"/>
  <c r="D38" i="13"/>
  <c r="C26" i="13"/>
  <c r="D23" i="13"/>
  <c r="C18" i="13"/>
  <c r="D15" i="13"/>
  <c r="M51" i="12"/>
  <c r="R45" i="12"/>
  <c r="M33" i="12"/>
  <c r="AF27" i="12"/>
  <c r="D59" i="11"/>
  <c r="D54" i="11"/>
  <c r="C49" i="11"/>
  <c r="C35" i="11"/>
  <c r="D32" i="11"/>
  <c r="M55" i="10"/>
  <c r="P52" i="10"/>
  <c r="E41" i="10"/>
  <c r="AF39" i="10"/>
  <c r="D35" i="10"/>
  <c r="P35" i="10" s="1"/>
  <c r="C31" i="10"/>
  <c r="Z25" i="10"/>
  <c r="AA25" i="10" s="1"/>
  <c r="C60" i="8"/>
  <c r="M55" i="8"/>
  <c r="D52" i="8"/>
  <c r="D51" i="8"/>
  <c r="Z48" i="8"/>
  <c r="AA48" i="8" s="1"/>
  <c r="C47" i="8"/>
  <c r="E44" i="8"/>
  <c r="E43" i="8"/>
  <c r="D42" i="8"/>
  <c r="AE40" i="8"/>
  <c r="Q40" i="8"/>
  <c r="AF39" i="8"/>
  <c r="R39" i="8"/>
  <c r="D39" i="8"/>
  <c r="E38" i="8"/>
  <c r="P37" i="8"/>
  <c r="E36" i="8"/>
  <c r="AF34" i="8"/>
  <c r="C34" i="8"/>
  <c r="AF31" i="8"/>
  <c r="C31" i="8"/>
  <c r="M30" i="8"/>
  <c r="M28" i="8"/>
  <c r="AF26" i="8"/>
  <c r="R26" i="8"/>
  <c r="C26" i="8"/>
  <c r="AF23" i="8"/>
  <c r="P23" i="8"/>
  <c r="AE22" i="8"/>
  <c r="R22" i="8"/>
  <c r="E22" i="8"/>
  <c r="AD20" i="8"/>
  <c r="Q20" i="8"/>
  <c r="D20" i="8"/>
  <c r="AD19" i="8"/>
  <c r="Q19" i="8"/>
  <c r="D19" i="8"/>
  <c r="AD18" i="8"/>
  <c r="Q18" i="8"/>
  <c r="D18" i="8"/>
  <c r="Z16" i="8"/>
  <c r="AA16" i="8" s="1"/>
  <c r="D16" i="8"/>
  <c r="AE16" i="8" s="1"/>
  <c r="C15" i="8"/>
  <c r="M14" i="8"/>
  <c r="D60" i="7"/>
  <c r="C59" i="7"/>
  <c r="D56" i="7"/>
  <c r="C55" i="7"/>
  <c r="D52" i="7"/>
  <c r="C51" i="7"/>
  <c r="D48" i="7"/>
  <c r="C47" i="7"/>
  <c r="D44" i="7"/>
  <c r="C43" i="7"/>
  <c r="D40" i="7"/>
  <c r="C39" i="7"/>
  <c r="D36" i="7"/>
  <c r="C35" i="7"/>
  <c r="D32" i="7"/>
  <c r="C31" i="7"/>
  <c r="D28" i="7"/>
  <c r="C27" i="7"/>
  <c r="D24" i="7"/>
  <c r="C23" i="7"/>
  <c r="D20" i="7"/>
  <c r="C19" i="7"/>
  <c r="D16" i="7"/>
  <c r="C15" i="7"/>
  <c r="AF62" i="6"/>
  <c r="E62" i="6"/>
  <c r="R61" i="6"/>
  <c r="C60" i="6"/>
  <c r="M59" i="6"/>
  <c r="AF58" i="6"/>
  <c r="E58" i="6"/>
  <c r="D57" i="6"/>
  <c r="R57" i="6" s="1"/>
  <c r="M56" i="6"/>
  <c r="AF55" i="6"/>
  <c r="M55" i="6"/>
  <c r="AF54" i="6"/>
  <c r="M54" i="6"/>
  <c r="AF53" i="6"/>
  <c r="AD52" i="6"/>
  <c r="Q52" i="6"/>
  <c r="D52" i="6"/>
  <c r="AD51" i="6"/>
  <c r="Q51" i="6"/>
  <c r="D51" i="6"/>
  <c r="C50" i="6"/>
  <c r="Z48" i="6"/>
  <c r="AA48" i="6" s="1"/>
  <c r="D48" i="6"/>
  <c r="P48" i="6" s="1"/>
  <c r="C47" i="6"/>
  <c r="M46" i="6"/>
  <c r="Z45" i="6"/>
  <c r="AA45" i="6" s="1"/>
  <c r="AE44" i="6"/>
  <c r="R44" i="6"/>
  <c r="E44" i="6"/>
  <c r="Z43" i="6"/>
  <c r="AA43" i="6" s="1"/>
  <c r="D43" i="6"/>
  <c r="Q43" i="6" s="1"/>
  <c r="AD42" i="6"/>
  <c r="Q42" i="6"/>
  <c r="D42" i="6"/>
  <c r="M41" i="6"/>
  <c r="Z40" i="6"/>
  <c r="AA40" i="6" s="1"/>
  <c r="P40" i="6"/>
  <c r="C40" i="6"/>
  <c r="Z39" i="6"/>
  <c r="AA39" i="6" s="1"/>
  <c r="P39" i="6"/>
  <c r="C39" i="6"/>
  <c r="Z38" i="6"/>
  <c r="AA38" i="6" s="1"/>
  <c r="P38" i="6"/>
  <c r="C38" i="6"/>
  <c r="C37" i="6"/>
  <c r="M36" i="6"/>
  <c r="AF35" i="6"/>
  <c r="E35" i="6"/>
  <c r="Z34" i="6"/>
  <c r="AA34" i="6" s="1"/>
  <c r="D34" i="6"/>
  <c r="Q34" i="6" s="1"/>
  <c r="Z32" i="6"/>
  <c r="AA32" i="6" s="1"/>
  <c r="D32" i="6"/>
  <c r="P32" i="6" s="1"/>
  <c r="C31" i="6"/>
  <c r="M30" i="6"/>
  <c r="E29" i="6"/>
  <c r="M28" i="6"/>
  <c r="AF27" i="6"/>
  <c r="E27" i="6"/>
  <c r="AE26" i="6"/>
  <c r="R26" i="6"/>
  <c r="E26" i="6"/>
  <c r="C24" i="6"/>
  <c r="Z23" i="6"/>
  <c r="AA23" i="6" s="1"/>
  <c r="P23" i="6"/>
  <c r="C23" i="6"/>
  <c r="Z22" i="6"/>
  <c r="AA22" i="6" s="1"/>
  <c r="P22" i="6"/>
  <c r="C22" i="6"/>
  <c r="AF20" i="6"/>
  <c r="M20" i="6"/>
  <c r="AF19" i="6"/>
  <c r="M19" i="6"/>
  <c r="AF18" i="6"/>
  <c r="M18" i="6"/>
  <c r="Z17" i="6"/>
  <c r="AA17" i="6" s="1"/>
  <c r="C16" i="6"/>
  <c r="M15" i="6"/>
  <c r="M14" i="6"/>
  <c r="C61" i="5"/>
  <c r="D58" i="5"/>
  <c r="C57" i="5"/>
  <c r="D54" i="5"/>
  <c r="C53" i="5"/>
  <c r="D50" i="5"/>
  <c r="C49" i="5"/>
  <c r="D46" i="5"/>
  <c r="C45" i="5"/>
  <c r="D42" i="5"/>
  <c r="C41" i="5"/>
  <c r="D38" i="5"/>
  <c r="C37" i="5"/>
  <c r="D34" i="5"/>
  <c r="C33" i="5"/>
  <c r="D30" i="5"/>
  <c r="C29" i="5"/>
  <c r="D26" i="5"/>
  <c r="C25" i="5"/>
  <c r="D22" i="5"/>
  <c r="C21" i="5"/>
  <c r="D18" i="5"/>
  <c r="C17" i="5"/>
  <c r="D14" i="5"/>
  <c r="C13" i="5"/>
  <c r="C33" i="19"/>
  <c r="D30" i="19"/>
  <c r="C24" i="17"/>
  <c r="AF44" i="16"/>
  <c r="D50" i="15"/>
  <c r="C35" i="15"/>
  <c r="Z60" i="14"/>
  <c r="AA60" i="14" s="1"/>
  <c r="AF54" i="14"/>
  <c r="AF45" i="14"/>
  <c r="C23" i="12"/>
  <c r="M21" i="12"/>
  <c r="C44" i="11"/>
  <c r="D41" i="11"/>
  <c r="C30" i="11"/>
  <c r="D27" i="11"/>
  <c r="D21" i="11"/>
  <c r="D16" i="11"/>
  <c r="E61" i="10"/>
  <c r="Z48" i="10"/>
  <c r="AA48" i="10" s="1"/>
  <c r="M47" i="10"/>
  <c r="AF36" i="10"/>
  <c r="AF26" i="10"/>
  <c r="E25" i="10"/>
  <c r="C24" i="10"/>
  <c r="C22" i="10"/>
  <c r="C19" i="10"/>
  <c r="Z16" i="10"/>
  <c r="AA16" i="10" s="1"/>
  <c r="M15" i="10"/>
  <c r="C57" i="9"/>
  <c r="D54" i="9"/>
  <c r="C49" i="9"/>
  <c r="D46" i="9"/>
  <c r="C41" i="9"/>
  <c r="D38" i="9"/>
  <c r="C33" i="9"/>
  <c r="D30" i="9"/>
  <c r="C25" i="9"/>
  <c r="D22" i="9"/>
  <c r="C17" i="9"/>
  <c r="D14" i="9"/>
  <c r="E62" i="8"/>
  <c r="E58" i="8"/>
  <c r="M56" i="8"/>
  <c r="AF54" i="8"/>
  <c r="AD52" i="8"/>
  <c r="AD51" i="8"/>
  <c r="AE44" i="8"/>
  <c r="AF43" i="8"/>
  <c r="D43" i="8"/>
  <c r="AE43" i="8" s="1"/>
  <c r="R42" i="8"/>
  <c r="Z41" i="8"/>
  <c r="AA41" i="8" s="1"/>
  <c r="AD40" i="8"/>
  <c r="M40" i="8"/>
  <c r="AE39" i="8"/>
  <c r="Q39" i="8"/>
  <c r="AF38" i="8"/>
  <c r="R38" i="8"/>
  <c r="D38" i="8"/>
  <c r="AF36" i="8"/>
  <c r="D36" i="8"/>
  <c r="AE36" i="8" s="1"/>
  <c r="M35" i="8"/>
  <c r="AF33" i="8"/>
  <c r="M32" i="8"/>
  <c r="AF30" i="8"/>
  <c r="E30" i="8"/>
  <c r="D29" i="8"/>
  <c r="AD29" i="8" s="1"/>
  <c r="D28" i="8"/>
  <c r="AE28" i="8" s="1"/>
  <c r="M27" i="8"/>
  <c r="AE26" i="8"/>
  <c r="P26" i="8"/>
  <c r="AD25" i="8"/>
  <c r="AE23" i="8"/>
  <c r="M23" i="8"/>
  <c r="AD22" i="8"/>
  <c r="Q22" i="8"/>
  <c r="D22" i="8"/>
  <c r="M21" i="8"/>
  <c r="Z20" i="8"/>
  <c r="AA20" i="8" s="1"/>
  <c r="P20" i="8"/>
  <c r="C20" i="8"/>
  <c r="Z19" i="8"/>
  <c r="AA19" i="8" s="1"/>
  <c r="P19" i="8"/>
  <c r="C19" i="8"/>
  <c r="Z18" i="8"/>
  <c r="AA18" i="8" s="1"/>
  <c r="P18" i="8"/>
  <c r="C18" i="8"/>
  <c r="C16" i="8"/>
  <c r="M15" i="8"/>
  <c r="AF14" i="8"/>
  <c r="E14" i="8"/>
  <c r="D61" i="7"/>
  <c r="C60" i="7"/>
  <c r="D57" i="7"/>
  <c r="C56" i="7"/>
  <c r="D53" i="7"/>
  <c r="C52" i="7"/>
  <c r="D49" i="7"/>
  <c r="C48" i="7"/>
  <c r="D45" i="7"/>
  <c r="C44" i="7"/>
  <c r="D41" i="7"/>
  <c r="C40" i="7"/>
  <c r="D37" i="7"/>
  <c r="C36" i="7"/>
  <c r="D33" i="7"/>
  <c r="C32" i="7"/>
  <c r="D29" i="7"/>
  <c r="C28" i="7"/>
  <c r="D25" i="7"/>
  <c r="C24" i="7"/>
  <c r="D21" i="7"/>
  <c r="C20" i="7"/>
  <c r="D17" i="7"/>
  <c r="C16" i="7"/>
  <c r="D13" i="7"/>
  <c r="Z62" i="6"/>
  <c r="AA62" i="6" s="1"/>
  <c r="D62" i="6"/>
  <c r="Q62" i="6" s="1"/>
  <c r="E61" i="6"/>
  <c r="M60" i="6"/>
  <c r="AF59" i="6"/>
  <c r="E59" i="6"/>
  <c r="Z58" i="6"/>
  <c r="AA58" i="6" s="1"/>
  <c r="D58" i="6"/>
  <c r="Q58" i="6" s="1"/>
  <c r="AF56" i="6"/>
  <c r="E56" i="6"/>
  <c r="AE55" i="6"/>
  <c r="R55" i="6"/>
  <c r="E55" i="6"/>
  <c r="AE54" i="6"/>
  <c r="R54" i="6"/>
  <c r="E54" i="6"/>
  <c r="C53" i="6"/>
  <c r="Z52" i="6"/>
  <c r="AA52" i="6" s="1"/>
  <c r="P52" i="6"/>
  <c r="C52" i="6"/>
  <c r="Z51" i="6"/>
  <c r="AA51" i="6" s="1"/>
  <c r="P51" i="6"/>
  <c r="C51" i="6"/>
  <c r="M50" i="6"/>
  <c r="C48" i="6"/>
  <c r="M47" i="6"/>
  <c r="AF46" i="6"/>
  <c r="E46" i="6"/>
  <c r="P45" i="6"/>
  <c r="AD44" i="6"/>
  <c r="Q44" i="6"/>
  <c r="D44" i="6"/>
  <c r="C43" i="6"/>
  <c r="Z42" i="6"/>
  <c r="AA42" i="6" s="1"/>
  <c r="P42" i="6"/>
  <c r="C42" i="6"/>
  <c r="AF40" i="6"/>
  <c r="M40" i="6"/>
  <c r="AF39" i="6"/>
  <c r="M39" i="6"/>
  <c r="AF38" i="6"/>
  <c r="M38" i="6"/>
  <c r="AF37" i="6"/>
  <c r="AF36" i="6"/>
  <c r="E36" i="6"/>
  <c r="Z35" i="6"/>
  <c r="AA35" i="6" s="1"/>
  <c r="D35" i="6"/>
  <c r="P35" i="6" s="1"/>
  <c r="C34" i="6"/>
  <c r="C32" i="6"/>
  <c r="M31" i="6"/>
  <c r="AF30" i="6"/>
  <c r="E30" i="6"/>
  <c r="AF28" i="6"/>
  <c r="E28" i="6"/>
  <c r="Z27" i="6"/>
  <c r="AA27" i="6" s="1"/>
  <c r="D27" i="6"/>
  <c r="P27" i="6" s="1"/>
  <c r="AD26" i="6"/>
  <c r="Q26" i="6"/>
  <c r="D26" i="6"/>
  <c r="M25" i="6"/>
  <c r="M24" i="6"/>
  <c r="AF23" i="6"/>
  <c r="M23" i="6"/>
  <c r="AF22" i="6"/>
  <c r="M22" i="6"/>
  <c r="AE21" i="6"/>
  <c r="AE20" i="6"/>
  <c r="R20" i="6"/>
  <c r="E20" i="6"/>
  <c r="AE19" i="6"/>
  <c r="R19" i="6"/>
  <c r="E19" i="6"/>
  <c r="AE18" i="6"/>
  <c r="R18" i="6"/>
  <c r="E18" i="6"/>
  <c r="D17" i="6"/>
  <c r="Q17" i="6" s="1"/>
  <c r="M16" i="6"/>
  <c r="AF15" i="6"/>
  <c r="E15" i="6"/>
  <c r="AF14" i="6"/>
  <c r="E14" i="6"/>
  <c r="D59" i="5"/>
  <c r="C58" i="5"/>
  <c r="D55" i="5"/>
  <c r="C54" i="5"/>
  <c r="D51" i="5"/>
  <c r="C50" i="5"/>
  <c r="D47" i="5"/>
  <c r="C46" i="5"/>
  <c r="D43" i="5"/>
  <c r="C42" i="5"/>
  <c r="D39" i="5"/>
  <c r="C38" i="5"/>
  <c r="D35" i="5"/>
  <c r="C34" i="5"/>
  <c r="D31" i="5"/>
  <c r="C30" i="5"/>
  <c r="D27" i="5"/>
  <c r="C26" i="5"/>
  <c r="D23" i="5"/>
  <c r="C22" i="5"/>
  <c r="D19" i="5"/>
  <c r="C18" i="5"/>
  <c r="D15" i="5"/>
  <c r="C14" i="5"/>
  <c r="E53" i="18"/>
  <c r="Z32" i="16"/>
  <c r="AA32" i="16" s="1"/>
  <c r="AF30" i="16"/>
  <c r="C40" i="15"/>
  <c r="D56" i="14"/>
  <c r="R56" i="14" s="1"/>
  <c r="D52" i="14"/>
  <c r="P18" i="14"/>
  <c r="E15" i="14"/>
  <c r="C49" i="13"/>
  <c r="D46" i="13"/>
  <c r="C33" i="13"/>
  <c r="D30" i="13"/>
  <c r="D27" i="13"/>
  <c r="C22" i="13"/>
  <c r="D19" i="13"/>
  <c r="C14" i="13"/>
  <c r="C58" i="12"/>
  <c r="P52" i="12"/>
  <c r="R41" i="12"/>
  <c r="M28" i="12"/>
  <c r="C24" i="12"/>
  <c r="C58" i="11"/>
  <c r="C53" i="11"/>
  <c r="D50" i="11"/>
  <c r="C39" i="11"/>
  <c r="D36" i="11"/>
  <c r="C25" i="11"/>
  <c r="D22" i="11"/>
  <c r="C48" i="10"/>
  <c r="AD44" i="10"/>
  <c r="AD40" i="10"/>
  <c r="Q38" i="10"/>
  <c r="E32" i="10"/>
  <c r="C26" i="10"/>
  <c r="C16" i="10"/>
  <c r="M59" i="8"/>
  <c r="AF55" i="8"/>
  <c r="C50" i="8"/>
  <c r="D48" i="8"/>
  <c r="AD48" i="8" s="1"/>
  <c r="M46" i="8"/>
  <c r="Z43" i="8"/>
  <c r="AA43" i="8" s="1"/>
  <c r="AE42" i="8"/>
  <c r="Q42" i="8"/>
  <c r="P41" i="8"/>
  <c r="E40" i="8"/>
  <c r="AD39" i="8"/>
  <c r="M39" i="8"/>
  <c r="AE38" i="8"/>
  <c r="Q38" i="8"/>
  <c r="AF37" i="8"/>
  <c r="Z36" i="8"/>
  <c r="AA36" i="8" s="1"/>
  <c r="C36" i="8"/>
  <c r="D35" i="8"/>
  <c r="AE35" i="8" s="1"/>
  <c r="M34" i="8"/>
  <c r="C33" i="8"/>
  <c r="D32" i="8"/>
  <c r="AE32" i="8" s="1"/>
  <c r="M31" i="8"/>
  <c r="Z30" i="8"/>
  <c r="AA30" i="8" s="1"/>
  <c r="D30" i="8"/>
  <c r="P30" i="8" s="1"/>
  <c r="Z28" i="8"/>
  <c r="AA28" i="8" s="1"/>
  <c r="C28" i="8"/>
  <c r="E27" i="8"/>
  <c r="Z26" i="8"/>
  <c r="AA26" i="8" s="1"/>
  <c r="M26" i="8"/>
  <c r="R25" i="8"/>
  <c r="Z23" i="8"/>
  <c r="AA23" i="8" s="1"/>
  <c r="C23" i="8"/>
  <c r="Z22" i="8"/>
  <c r="AA22" i="8" s="1"/>
  <c r="P22" i="8"/>
  <c r="C22" i="8"/>
  <c r="AF20" i="8"/>
  <c r="M20" i="8"/>
  <c r="AF19" i="8"/>
  <c r="M19" i="8"/>
  <c r="AF18" i="8"/>
  <c r="M18" i="8"/>
  <c r="M17" i="8"/>
  <c r="M16" i="8"/>
  <c r="AF15" i="8"/>
  <c r="E15" i="8"/>
  <c r="Z14" i="8"/>
  <c r="AA14" i="8" s="1"/>
  <c r="D14" i="8"/>
  <c r="Q14" i="8" s="1"/>
  <c r="C61" i="7"/>
  <c r="D58" i="7"/>
  <c r="C57" i="7"/>
  <c r="D54" i="7"/>
  <c r="C53" i="7"/>
  <c r="D50" i="7"/>
  <c r="C49" i="7"/>
  <c r="D46" i="7"/>
  <c r="C45" i="7"/>
  <c r="D42" i="7"/>
  <c r="C41" i="7"/>
  <c r="D38" i="7"/>
  <c r="C37" i="7"/>
  <c r="D34" i="7"/>
  <c r="C33" i="7"/>
  <c r="D30" i="7"/>
  <c r="C29" i="7"/>
  <c r="D26" i="7"/>
  <c r="C25" i="7"/>
  <c r="D22" i="7"/>
  <c r="C21" i="7"/>
  <c r="D18" i="7"/>
  <c r="C17" i="7"/>
  <c r="D14" i="7"/>
  <c r="C13" i="7"/>
  <c r="C62" i="6"/>
  <c r="AF60" i="6"/>
  <c r="E60" i="6"/>
  <c r="Z59" i="6"/>
  <c r="AA59" i="6" s="1"/>
  <c r="D59" i="6"/>
  <c r="P59" i="6" s="1"/>
  <c r="C58" i="6"/>
  <c r="Z56" i="6"/>
  <c r="AA56" i="6" s="1"/>
  <c r="D56" i="6"/>
  <c r="P56" i="6" s="1"/>
  <c r="AD55" i="6"/>
  <c r="Q55" i="6"/>
  <c r="D55" i="6"/>
  <c r="AD54" i="6"/>
  <c r="Q54" i="6"/>
  <c r="D54" i="6"/>
  <c r="AF52" i="6"/>
  <c r="M52" i="6"/>
  <c r="AF51" i="6"/>
  <c r="M51" i="6"/>
  <c r="AF50" i="6"/>
  <c r="E50" i="6"/>
  <c r="C49" i="6"/>
  <c r="M48" i="6"/>
  <c r="AF47" i="6"/>
  <c r="E47" i="6"/>
  <c r="Z46" i="6"/>
  <c r="AA46" i="6" s="1"/>
  <c r="D46" i="6"/>
  <c r="P46" i="6" s="1"/>
  <c r="C45" i="6"/>
  <c r="Z44" i="6"/>
  <c r="AA44" i="6" s="1"/>
  <c r="P44" i="6"/>
  <c r="C44" i="6"/>
  <c r="M43" i="6"/>
  <c r="AF42" i="6"/>
  <c r="M42" i="6"/>
  <c r="AF41" i="6"/>
  <c r="AE40" i="6"/>
  <c r="R40" i="6"/>
  <c r="E40" i="6"/>
  <c r="AE39" i="6"/>
  <c r="R39" i="6"/>
  <c r="E39" i="6"/>
  <c r="AE38" i="6"/>
  <c r="R38" i="6"/>
  <c r="E38" i="6"/>
  <c r="Z37" i="6"/>
  <c r="AA37" i="6" s="1"/>
  <c r="Z36" i="6"/>
  <c r="AA36" i="6" s="1"/>
  <c r="D36" i="6"/>
  <c r="R36" i="6" s="1"/>
  <c r="C35" i="6"/>
  <c r="M34" i="6"/>
  <c r="M33" i="6"/>
  <c r="M32" i="6"/>
  <c r="AF31" i="6"/>
  <c r="E31" i="6"/>
  <c r="Z30" i="6"/>
  <c r="AA30" i="6" s="1"/>
  <c r="D30" i="6"/>
  <c r="P30" i="6" s="1"/>
  <c r="Z28" i="6"/>
  <c r="AA28" i="6" s="1"/>
  <c r="D28" i="6"/>
  <c r="R28" i="6" s="1"/>
  <c r="C27" i="6"/>
  <c r="Z26" i="6"/>
  <c r="AA26" i="6" s="1"/>
  <c r="P26" i="6"/>
  <c r="C26" i="6"/>
  <c r="AF24" i="6"/>
  <c r="E24" i="6"/>
  <c r="AE23" i="6"/>
  <c r="R23" i="6"/>
  <c r="E23" i="6"/>
  <c r="AE22" i="6"/>
  <c r="R22" i="6"/>
  <c r="E22" i="6"/>
  <c r="R21" i="6"/>
  <c r="AD20" i="6"/>
  <c r="Q20" i="6"/>
  <c r="D20" i="6"/>
  <c r="AD19" i="6"/>
  <c r="Q19" i="6"/>
  <c r="D19" i="6"/>
  <c r="AD18" i="6"/>
  <c r="Q18" i="6"/>
  <c r="D18" i="6"/>
  <c r="AF16" i="6"/>
  <c r="E16" i="6"/>
  <c r="Z15" i="6"/>
  <c r="AA15" i="6" s="1"/>
  <c r="D15" i="6"/>
  <c r="Q15" i="6" s="1"/>
  <c r="Z14" i="6"/>
  <c r="AA14" i="6" s="1"/>
  <c r="D14" i="6"/>
  <c r="R14" i="6" s="1"/>
  <c r="D60" i="5"/>
  <c r="C59" i="5"/>
  <c r="D56" i="5"/>
  <c r="C55" i="5"/>
  <c r="D52" i="5"/>
  <c r="C51" i="5"/>
  <c r="D48" i="5"/>
  <c r="C47" i="5"/>
  <c r="D44" i="5"/>
  <c r="C43" i="5"/>
  <c r="D40" i="5"/>
  <c r="C39" i="5"/>
  <c r="D36" i="5"/>
  <c r="C35" i="5"/>
  <c r="D32" i="5"/>
  <c r="C31" i="5"/>
  <c r="D28" i="5"/>
  <c r="C27" i="5"/>
  <c r="D24" i="5"/>
  <c r="C23" i="5"/>
  <c r="D20" i="5"/>
  <c r="C19" i="5"/>
  <c r="D16" i="5"/>
  <c r="C15" i="5"/>
  <c r="D55" i="25"/>
  <c r="C49" i="19"/>
  <c r="D46" i="19"/>
  <c r="C17" i="19"/>
  <c r="D14" i="19"/>
  <c r="AF60" i="18"/>
  <c r="D39" i="17"/>
  <c r="C36" i="16"/>
  <c r="D34" i="16"/>
  <c r="AE34" i="16" s="1"/>
  <c r="C25" i="16"/>
  <c r="C23" i="16"/>
  <c r="AF15" i="16"/>
  <c r="C45" i="15"/>
  <c r="P20" i="14"/>
  <c r="C60" i="12"/>
  <c r="P54" i="12"/>
  <c r="E49" i="12"/>
  <c r="C43" i="12"/>
  <c r="AE37" i="12"/>
  <c r="M22" i="12"/>
  <c r="R20" i="12"/>
  <c r="E17" i="12"/>
  <c r="C48" i="11"/>
  <c r="D45" i="11"/>
  <c r="C40" i="11"/>
  <c r="D31" i="11"/>
  <c r="C26" i="11"/>
  <c r="C20" i="11"/>
  <c r="C15" i="11"/>
  <c r="C62" i="10"/>
  <c r="D46" i="10"/>
  <c r="AE46" i="10" s="1"/>
  <c r="E44" i="10"/>
  <c r="M33" i="10"/>
  <c r="C29" i="10"/>
  <c r="Z27" i="10"/>
  <c r="AA27" i="10" s="1"/>
  <c r="AF24" i="10"/>
  <c r="C23" i="10"/>
  <c r="Z14" i="10"/>
  <c r="AA14" i="10" s="1"/>
  <c r="C61" i="9"/>
  <c r="D58" i="9"/>
  <c r="C53" i="9"/>
  <c r="D50" i="9"/>
  <c r="C45" i="9"/>
  <c r="D42" i="9"/>
  <c r="C37" i="9"/>
  <c r="D34" i="9"/>
  <c r="C29" i="9"/>
  <c r="D26" i="9"/>
  <c r="C21" i="9"/>
  <c r="D18" i="9"/>
  <c r="C13" i="9"/>
  <c r="AF62" i="8"/>
  <c r="AF58" i="8"/>
  <c r="C57" i="8"/>
  <c r="M54" i="8"/>
  <c r="Q52" i="8"/>
  <c r="Q51" i="8"/>
  <c r="AE45" i="8"/>
  <c r="R44" i="8"/>
  <c r="AD42" i="8"/>
  <c r="E42" i="8"/>
  <c r="AF40" i="8"/>
  <c r="R40" i="8"/>
  <c r="D40" i="8"/>
  <c r="E39" i="8"/>
  <c r="AD38" i="8"/>
  <c r="M38" i="8"/>
  <c r="Z37" i="8"/>
  <c r="AA37" i="8" s="1"/>
  <c r="Z35" i="8"/>
  <c r="AA35" i="8" s="1"/>
  <c r="C32" i="8"/>
  <c r="AF29" i="8"/>
  <c r="E25" i="8"/>
  <c r="M22" i="8"/>
  <c r="D15" i="8"/>
  <c r="AD15" i="8" s="1"/>
  <c r="C58" i="7"/>
  <c r="D55" i="7"/>
  <c r="C50" i="7"/>
  <c r="D47" i="7"/>
  <c r="C42" i="7"/>
  <c r="D39" i="7"/>
  <c r="C34" i="7"/>
  <c r="D31" i="7"/>
  <c r="C26" i="7"/>
  <c r="D23" i="7"/>
  <c r="C18" i="7"/>
  <c r="D15" i="7"/>
  <c r="Z60" i="6"/>
  <c r="AA60" i="6" s="1"/>
  <c r="C59" i="6"/>
  <c r="P55" i="6"/>
  <c r="P54" i="6"/>
  <c r="R52" i="6"/>
  <c r="R51" i="6"/>
  <c r="D50" i="6"/>
  <c r="P50" i="6" s="1"/>
  <c r="E48" i="6"/>
  <c r="M44" i="6"/>
  <c r="AE42" i="6"/>
  <c r="D40" i="6"/>
  <c r="D39" i="6"/>
  <c r="D38" i="6"/>
  <c r="E34" i="6"/>
  <c r="Z31" i="6"/>
  <c r="AA31" i="6" s="1"/>
  <c r="C30" i="6"/>
  <c r="M27" i="6"/>
  <c r="AF25" i="6"/>
  <c r="D24" i="6"/>
  <c r="R24" i="6" s="1"/>
  <c r="D23" i="6"/>
  <c r="D22" i="6"/>
  <c r="P20" i="6"/>
  <c r="P19" i="6"/>
  <c r="P18" i="6"/>
  <c r="D16" i="6"/>
  <c r="P16" i="6" s="1"/>
  <c r="AD18" i="4"/>
  <c r="AD22" i="4"/>
  <c r="AD39" i="4"/>
  <c r="AD45" i="4"/>
  <c r="AD55" i="4"/>
  <c r="AE22" i="4"/>
  <c r="AE38" i="4"/>
  <c r="AE44" i="4"/>
  <c r="E34" i="8"/>
  <c r="C27" i="8"/>
  <c r="AE21" i="8"/>
  <c r="R20" i="8"/>
  <c r="R19" i="8"/>
  <c r="R18" i="8"/>
  <c r="E16" i="8"/>
  <c r="C56" i="6"/>
  <c r="C55" i="6"/>
  <c r="C54" i="6"/>
  <c r="E52" i="6"/>
  <c r="E51" i="6"/>
  <c r="Z47" i="6"/>
  <c r="AA47" i="6" s="1"/>
  <c r="C46" i="6"/>
  <c r="AF43" i="6"/>
  <c r="AD40" i="6"/>
  <c r="AD39" i="6"/>
  <c r="AD38" i="6"/>
  <c r="P37" i="6"/>
  <c r="M35" i="6"/>
  <c r="AF32" i="6"/>
  <c r="AF26" i="6"/>
  <c r="AD23" i="6"/>
  <c r="AD22" i="6"/>
  <c r="E21" i="6"/>
  <c r="C20" i="6"/>
  <c r="C19" i="6"/>
  <c r="C18" i="6"/>
  <c r="C14" i="6"/>
  <c r="D61" i="5"/>
  <c r="C56" i="5"/>
  <c r="D53" i="5"/>
  <c r="C48" i="5"/>
  <c r="D45" i="5"/>
  <c r="C40" i="5"/>
  <c r="D37" i="5"/>
  <c r="C32" i="5"/>
  <c r="D29" i="5"/>
  <c r="C24" i="5"/>
  <c r="D21" i="5"/>
  <c r="C16" i="5"/>
  <c r="D13" i="5"/>
  <c r="AD19" i="4"/>
  <c r="AD23" i="4"/>
  <c r="AD40" i="4"/>
  <c r="AD51" i="4"/>
  <c r="AE18" i="4"/>
  <c r="AE23" i="4"/>
  <c r="AE39" i="4"/>
  <c r="AE51" i="4"/>
  <c r="AE55" i="4"/>
  <c r="Z32" i="8"/>
  <c r="AA32" i="8" s="1"/>
  <c r="E31" i="8"/>
  <c r="AF22" i="8"/>
  <c r="E20" i="8"/>
  <c r="E19" i="8"/>
  <c r="E18" i="8"/>
  <c r="Z15" i="8"/>
  <c r="AA15" i="8" s="1"/>
  <c r="C14" i="8"/>
  <c r="D59" i="7"/>
  <c r="C54" i="7"/>
  <c r="D51" i="7"/>
  <c r="C46" i="7"/>
  <c r="D43" i="7"/>
  <c r="C38" i="7"/>
  <c r="D35" i="7"/>
  <c r="C30" i="7"/>
  <c r="D27" i="7"/>
  <c r="C22" i="7"/>
  <c r="D19" i="7"/>
  <c r="C14" i="7"/>
  <c r="M62" i="6"/>
  <c r="D60" i="6"/>
  <c r="P60" i="6" s="1"/>
  <c r="M58" i="6"/>
  <c r="Z55" i="6"/>
  <c r="AA55" i="6" s="1"/>
  <c r="Z54" i="6"/>
  <c r="AA54" i="6" s="1"/>
  <c r="AE52" i="6"/>
  <c r="AE51" i="6"/>
  <c r="Z50" i="6"/>
  <c r="AA50" i="6" s="1"/>
  <c r="AF48" i="6"/>
  <c r="AF44" i="6"/>
  <c r="R42" i="6"/>
  <c r="AF34" i="6"/>
  <c r="D31" i="6"/>
  <c r="Q31" i="6" s="1"/>
  <c r="C28" i="6"/>
  <c r="Z24" i="6"/>
  <c r="AA24" i="6" s="1"/>
  <c r="Z20" i="6"/>
  <c r="AA20" i="6" s="1"/>
  <c r="Z19" i="6"/>
  <c r="AA19" i="6" s="1"/>
  <c r="Z18" i="6"/>
  <c r="AA18" i="6" s="1"/>
  <c r="Z16" i="6"/>
  <c r="AA16" i="6" s="1"/>
  <c r="C15" i="6"/>
  <c r="AD20" i="4"/>
  <c r="AD26" i="4"/>
  <c r="AD42" i="4"/>
  <c r="AD52" i="4"/>
  <c r="AE19" i="4"/>
  <c r="AE25" i="4"/>
  <c r="AE40" i="4"/>
  <c r="AE52" i="4"/>
  <c r="C35" i="8"/>
  <c r="AF27" i="8"/>
  <c r="E26" i="8"/>
  <c r="AE20" i="8"/>
  <c r="AE19" i="8"/>
  <c r="AE18" i="8"/>
  <c r="AF16" i="8"/>
  <c r="AE61" i="6"/>
  <c r="Z57" i="6"/>
  <c r="AA57" i="6" s="1"/>
  <c r="D47" i="6"/>
  <c r="Q47" i="6" s="1"/>
  <c r="E43" i="6"/>
  <c r="E42" i="6"/>
  <c r="Q40" i="6"/>
  <c r="Q39" i="6"/>
  <c r="Q38" i="6"/>
  <c r="C36" i="6"/>
  <c r="E32" i="6"/>
  <c r="M26" i="6"/>
  <c r="Q23" i="6"/>
  <c r="Q22" i="6"/>
  <c r="C60" i="5"/>
  <c r="D57" i="5"/>
  <c r="C52" i="5"/>
  <c r="D49" i="5"/>
  <c r="C44" i="5"/>
  <c r="D41" i="5"/>
  <c r="C36" i="5"/>
  <c r="D33" i="5"/>
  <c r="C28" i="5"/>
  <c r="D25" i="5"/>
  <c r="C20" i="5"/>
  <c r="D17" i="5"/>
  <c r="AD21" i="4"/>
  <c r="AD38" i="4"/>
  <c r="AD44" i="4"/>
  <c r="AD54" i="4"/>
  <c r="AE20" i="4"/>
  <c r="AE26" i="4"/>
  <c r="AE42" i="4"/>
  <c r="AE54" i="4"/>
  <c r="AD58" i="6"/>
  <c r="AD41" i="4"/>
  <c r="AF57" i="8"/>
  <c r="AE41" i="8"/>
  <c r="Q26" i="12"/>
  <c r="AE20" i="12"/>
  <c r="AF34" i="12"/>
  <c r="AF51" i="14"/>
  <c r="AF52" i="10"/>
  <c r="R37" i="12"/>
  <c r="AF34" i="14"/>
  <c r="AF62" i="10"/>
  <c r="AE39" i="14"/>
  <c r="AF24" i="14"/>
  <c r="AF23" i="18"/>
  <c r="AE42" i="20"/>
  <c r="AF26" i="14"/>
  <c r="AE20" i="16"/>
  <c r="AF54" i="16"/>
  <c r="AE23" i="16"/>
  <c r="AE15" i="20"/>
  <c r="AF60" i="16"/>
  <c r="AD23" i="20"/>
  <c r="AE22" i="18"/>
  <c r="AE25" i="20"/>
  <c r="AE41" i="26"/>
  <c r="AF16" i="20"/>
  <c r="AF51" i="20"/>
  <c r="AE21" i="22"/>
  <c r="AF18" i="22"/>
  <c r="AE19" i="24"/>
  <c r="AE19" i="22"/>
  <c r="AE25" i="24"/>
  <c r="AE17" i="26"/>
  <c r="AF60" i="26"/>
  <c r="AE41" i="24"/>
  <c r="AD55" i="24"/>
  <c r="AF54" i="26"/>
  <c r="AE14" i="26"/>
  <c r="AE34" i="26"/>
  <c r="AD16" i="24"/>
  <c r="AE60" i="6"/>
  <c r="AD37" i="4"/>
  <c r="AF53" i="8"/>
  <c r="AE37" i="8"/>
  <c r="AF54" i="10"/>
  <c r="M45" i="10"/>
  <c r="AF38" i="12"/>
  <c r="AE44" i="16"/>
  <c r="AF56" i="10"/>
  <c r="AF52" i="12"/>
  <c r="AE45" i="14"/>
  <c r="AF58" i="12"/>
  <c r="AF14" i="14"/>
  <c r="AF38" i="14"/>
  <c r="AF27" i="18"/>
  <c r="AF16" i="14"/>
  <c r="AF30" i="14"/>
  <c r="AE38" i="16"/>
  <c r="AF18" i="20"/>
  <c r="AE25" i="16"/>
  <c r="AF57" i="20"/>
  <c r="AF15" i="18"/>
  <c r="AF33" i="20"/>
  <c r="AF25" i="18"/>
  <c r="AF31" i="20"/>
  <c r="AF19" i="18"/>
  <c r="AE21" i="20"/>
  <c r="AF53" i="20"/>
  <c r="AE25" i="22"/>
  <c r="AF22" i="22"/>
  <c r="AF48" i="24"/>
  <c r="AE23" i="22"/>
  <c r="R20" i="24"/>
  <c r="AE18" i="26"/>
  <c r="AF62" i="22"/>
  <c r="R54" i="24"/>
  <c r="M50" i="26"/>
  <c r="AF62" i="24"/>
  <c r="AF46" i="24"/>
  <c r="AE16" i="26"/>
  <c r="AE40" i="26"/>
  <c r="AD53" i="20"/>
  <c r="AD46" i="20"/>
  <c r="AE43" i="24"/>
  <c r="AD53" i="22"/>
  <c r="C21" i="26"/>
  <c r="AE21" i="26"/>
  <c r="AD21" i="26"/>
  <c r="Q38" i="26"/>
  <c r="E38" i="26"/>
  <c r="AD28" i="26"/>
  <c r="M19" i="26"/>
  <c r="R19" i="26"/>
  <c r="C23" i="26"/>
  <c r="Z23" i="26"/>
  <c r="AA23" i="26" s="1"/>
  <c r="M25" i="26"/>
  <c r="R25" i="26"/>
  <c r="M15" i="26"/>
  <c r="AE36" i="26"/>
  <c r="P39" i="26"/>
  <c r="M39" i="26"/>
  <c r="C39" i="26"/>
  <c r="AF48" i="26"/>
  <c r="E48" i="26"/>
  <c r="E14" i="26"/>
  <c r="E16" i="26"/>
  <c r="E18" i="26"/>
  <c r="AF18" i="26"/>
  <c r="AD44" i="26"/>
  <c r="AF44" i="26"/>
  <c r="R44" i="26"/>
  <c r="E20" i="26"/>
  <c r="E22" i="26"/>
  <c r="E24" i="26"/>
  <c r="E26" i="26"/>
  <c r="C27" i="26"/>
  <c r="E30" i="26"/>
  <c r="C31" i="26"/>
  <c r="E34" i="26"/>
  <c r="C35" i="26"/>
  <c r="C40" i="26"/>
  <c r="Z41" i="26"/>
  <c r="AA41" i="26" s="1"/>
  <c r="D45" i="26"/>
  <c r="Z49" i="26"/>
  <c r="AA49" i="26" s="1"/>
  <c r="AD51" i="26"/>
  <c r="AE51" i="26"/>
  <c r="AD58" i="26"/>
  <c r="D42" i="26"/>
  <c r="AE42" i="26"/>
  <c r="AF46" i="26"/>
  <c r="E27" i="26"/>
  <c r="E29" i="26"/>
  <c r="E31" i="26"/>
  <c r="E33" i="26"/>
  <c r="E35" i="26"/>
  <c r="E37" i="26"/>
  <c r="AE37" i="26"/>
  <c r="D40" i="26"/>
  <c r="R42" i="26"/>
  <c r="E45" i="26"/>
  <c r="E49" i="26"/>
  <c r="Z50" i="26"/>
  <c r="AA50" i="26" s="1"/>
  <c r="P51" i="26"/>
  <c r="D57" i="26"/>
  <c r="AE57" i="26" s="1"/>
  <c r="AD55" i="26"/>
  <c r="P55" i="26"/>
  <c r="M53" i="26"/>
  <c r="Q61" i="26"/>
  <c r="R55" i="26"/>
  <c r="C59" i="26"/>
  <c r="AF61" i="26"/>
  <c r="R54" i="26"/>
  <c r="M56" i="26"/>
  <c r="E58" i="26"/>
  <c r="AE58" i="26"/>
  <c r="AD60" i="16"/>
  <c r="AF18" i="24"/>
  <c r="Q18" i="24"/>
  <c r="AF14" i="24"/>
  <c r="M14" i="24"/>
  <c r="AD18" i="24"/>
  <c r="Z36" i="24"/>
  <c r="AA36" i="24" s="1"/>
  <c r="M22" i="24"/>
  <c r="E24" i="24"/>
  <c r="AE24" i="24"/>
  <c r="M30" i="24"/>
  <c r="AD32" i="24"/>
  <c r="Z33" i="24"/>
  <c r="AA33" i="24" s="1"/>
  <c r="Z37" i="24"/>
  <c r="AA37" i="24" s="1"/>
  <c r="AE37" i="24"/>
  <c r="C39" i="24"/>
  <c r="Q39" i="24"/>
  <c r="AD61" i="4"/>
  <c r="AE21" i="4"/>
  <c r="AF49" i="8"/>
  <c r="AD21" i="8"/>
  <c r="AF36" i="12"/>
  <c r="AF60" i="10"/>
  <c r="AE42" i="12"/>
  <c r="AF56" i="16"/>
  <c r="AF58" i="10"/>
  <c r="AF54" i="12"/>
  <c r="AF55" i="20"/>
  <c r="AF60" i="12"/>
  <c r="R21" i="14"/>
  <c r="AE19" i="16"/>
  <c r="AF22" i="20"/>
  <c r="AF18" i="14"/>
  <c r="AF36" i="14"/>
  <c r="AE40" i="16"/>
  <c r="AF28" i="14"/>
  <c r="AF50" i="16"/>
  <c r="AF20" i="22"/>
  <c r="AF14" i="20"/>
  <c r="AF59" i="20"/>
  <c r="Z51" i="18"/>
  <c r="AA51" i="18" s="1"/>
  <c r="AD61" i="20"/>
  <c r="AF21" i="18"/>
  <c r="AE38" i="20"/>
  <c r="AF16" i="22"/>
  <c r="AF58" i="22"/>
  <c r="AF26" i="22"/>
  <c r="AF14" i="22"/>
  <c r="AE27" i="22"/>
  <c r="AE21" i="24"/>
  <c r="AF56" i="26"/>
  <c r="AE20" i="26"/>
  <c r="AF52" i="26"/>
  <c r="AE22" i="26"/>
  <c r="AE49" i="24"/>
  <c r="AE26" i="26"/>
  <c r="AF58" i="26"/>
  <c r="AD43" i="24"/>
  <c r="AD47" i="24"/>
  <c r="AE47" i="24"/>
  <c r="AF21" i="26"/>
  <c r="Z21" i="26"/>
  <c r="AA21" i="26" s="1"/>
  <c r="D38" i="26"/>
  <c r="AE38" i="26"/>
  <c r="R38" i="26"/>
  <c r="AE15" i="26"/>
  <c r="P19" i="26"/>
  <c r="E19" i="26"/>
  <c r="D19" i="26"/>
  <c r="AF23" i="26"/>
  <c r="M23" i="26"/>
  <c r="R23" i="26"/>
  <c r="P25" i="26"/>
  <c r="E25" i="26"/>
  <c r="D25" i="26"/>
  <c r="C14" i="26"/>
  <c r="E17" i="26"/>
  <c r="C18" i="26"/>
  <c r="AF39" i="26"/>
  <c r="E39" i="26"/>
  <c r="D39" i="26"/>
  <c r="Z48" i="26"/>
  <c r="AA48" i="26" s="1"/>
  <c r="M14" i="26"/>
  <c r="M16" i="26"/>
  <c r="M18" i="26"/>
  <c r="AE32" i="26"/>
  <c r="Z44" i="26"/>
  <c r="AA44" i="26" s="1"/>
  <c r="E44" i="26"/>
  <c r="M20" i="26"/>
  <c r="M22" i="26"/>
  <c r="M24" i="26"/>
  <c r="M26" i="26"/>
  <c r="M30" i="26"/>
  <c r="M34" i="26"/>
  <c r="M40" i="26"/>
  <c r="E42" i="26"/>
  <c r="AD45" i="26"/>
  <c r="M45" i="26"/>
  <c r="AF49" i="26"/>
  <c r="Z51" i="26"/>
  <c r="AA51" i="26" s="1"/>
  <c r="E51" i="26"/>
  <c r="R51" i="26"/>
  <c r="AD42" i="26"/>
  <c r="AF42" i="26"/>
  <c r="M27" i="26"/>
  <c r="M29" i="26"/>
  <c r="M31" i="26"/>
  <c r="M33" i="26"/>
  <c r="M35" i="26"/>
  <c r="M37" i="26"/>
  <c r="AD40" i="26"/>
  <c r="AF43" i="26"/>
  <c r="D43" i="26"/>
  <c r="R43" i="26" s="1"/>
  <c r="R45" i="26"/>
  <c r="AF47" i="26"/>
  <c r="D47" i="26"/>
  <c r="AE47" i="26" s="1"/>
  <c r="C50" i="26"/>
  <c r="AD57" i="26"/>
  <c r="E57" i="26"/>
  <c r="Z55" i="26"/>
  <c r="AA55" i="26" s="1"/>
  <c r="C55" i="26"/>
  <c r="D53" i="26"/>
  <c r="AE53" i="26" s="1"/>
  <c r="C61" i="26"/>
  <c r="Z59" i="26"/>
  <c r="AA59" i="26" s="1"/>
  <c r="M59" i="26"/>
  <c r="E52" i="26"/>
  <c r="AE52" i="26"/>
  <c r="M58" i="26"/>
  <c r="AE45" i="4"/>
  <c r="AD61" i="8"/>
  <c r="AD45" i="8"/>
  <c r="AF17" i="8"/>
  <c r="AF56" i="12"/>
  <c r="AF18" i="12"/>
  <c r="R55" i="12"/>
  <c r="AD23" i="8"/>
  <c r="AF21" i="12"/>
  <c r="AF62" i="12"/>
  <c r="M35" i="10"/>
  <c r="AF32" i="14"/>
  <c r="AF23" i="14"/>
  <c r="AF17" i="18"/>
  <c r="AF35" i="20"/>
  <c r="AF20" i="14"/>
  <c r="AF40" i="14"/>
  <c r="AE42" i="16"/>
  <c r="AE21" i="16"/>
  <c r="AF62" i="16"/>
  <c r="AF58" i="16"/>
  <c r="AE19" i="20"/>
  <c r="AF60" i="20"/>
  <c r="AF20" i="20"/>
  <c r="AF62" i="20"/>
  <c r="AE45" i="18"/>
  <c r="AE44" i="20"/>
  <c r="AF24" i="22"/>
  <c r="AF44" i="24"/>
  <c r="M54" i="22"/>
  <c r="AE15" i="22"/>
  <c r="AF34" i="22"/>
  <c r="AE45" i="24"/>
  <c r="AE23" i="24"/>
  <c r="AE27" i="26"/>
  <c r="AF62" i="26"/>
  <c r="AF37" i="26"/>
  <c r="AD61" i="24"/>
  <c r="AE30" i="26"/>
  <c r="AD36" i="20"/>
  <c r="AE31" i="22"/>
  <c r="AE46" i="20"/>
  <c r="M21" i="26"/>
  <c r="R21" i="26"/>
  <c r="AD38" i="26"/>
  <c r="AF38" i="26"/>
  <c r="M38" i="26"/>
  <c r="AD36" i="26"/>
  <c r="C19" i="26"/>
  <c r="AE19" i="26"/>
  <c r="AD19" i="26"/>
  <c r="E23" i="26"/>
  <c r="D23" i="26"/>
  <c r="C25" i="26"/>
  <c r="AE25" i="26"/>
  <c r="AD25" i="26"/>
  <c r="M17" i="26"/>
  <c r="P18" i="26"/>
  <c r="AE39" i="26"/>
  <c r="AD39" i="26"/>
  <c r="C48" i="26"/>
  <c r="R18" i="26"/>
  <c r="Q44" i="26"/>
  <c r="P44" i="26"/>
  <c r="R20" i="26"/>
  <c r="R22" i="26"/>
  <c r="R26" i="26"/>
  <c r="E28" i="26"/>
  <c r="C29" i="26"/>
  <c r="E32" i="26"/>
  <c r="C33" i="26"/>
  <c r="E36" i="26"/>
  <c r="C37" i="26"/>
  <c r="D41" i="26"/>
  <c r="E43" i="26"/>
  <c r="Z45" i="26"/>
  <c r="AA45" i="26" s="1"/>
  <c r="AE45" i="26"/>
  <c r="D49" i="26"/>
  <c r="R49" i="26" s="1"/>
  <c r="Q51" i="26"/>
  <c r="M51" i="26"/>
  <c r="AF51" i="26"/>
  <c r="Z42" i="26"/>
  <c r="AA42" i="26" s="1"/>
  <c r="Z46" i="26"/>
  <c r="AA46" i="26" s="1"/>
  <c r="M46" i="26"/>
  <c r="R37" i="26"/>
  <c r="Z40" i="26"/>
  <c r="AA40" i="26" s="1"/>
  <c r="P40" i="26"/>
  <c r="Q41" i="26"/>
  <c r="M43" i="26"/>
  <c r="M47" i="26"/>
  <c r="AF50" i="26"/>
  <c r="D50" i="26"/>
  <c r="Q50" i="26" s="1"/>
  <c r="Z57" i="26"/>
  <c r="AA57" i="26" s="1"/>
  <c r="C57" i="26"/>
  <c r="AF57" i="26"/>
  <c r="Q55" i="26"/>
  <c r="M55" i="26"/>
  <c r="AD61" i="26"/>
  <c r="D61" i="26"/>
  <c r="M61" i="26"/>
  <c r="AF53" i="26"/>
  <c r="D59" i="26"/>
  <c r="AE59" i="26" s="1"/>
  <c r="M52" i="26"/>
  <c r="E54" i="26"/>
  <c r="AE54" i="26"/>
  <c r="M60" i="26"/>
  <c r="E62" i="26"/>
  <c r="AE32" i="20"/>
  <c r="AD33" i="22"/>
  <c r="P18" i="24"/>
  <c r="M18" i="24"/>
  <c r="AF16" i="24"/>
  <c r="AE16" i="24"/>
  <c r="E20" i="24"/>
  <c r="E18" i="24"/>
  <c r="C20" i="24"/>
  <c r="M20" i="24"/>
  <c r="D36" i="24"/>
  <c r="P36" i="24" s="1"/>
  <c r="M26" i="24"/>
  <c r="E28" i="24"/>
  <c r="AE28" i="24"/>
  <c r="E32" i="24"/>
  <c r="AF33" i="24"/>
  <c r="M33" i="24"/>
  <c r="D37" i="24"/>
  <c r="AD39" i="24"/>
  <c r="AF39" i="24"/>
  <c r="P21" i="26"/>
  <c r="Q21" i="26"/>
  <c r="AD23" i="26"/>
  <c r="Z25" i="26"/>
  <c r="AA25" i="26" s="1"/>
  <c r="D44" i="26"/>
  <c r="M28" i="26"/>
  <c r="M41" i="26"/>
  <c r="E47" i="26"/>
  <c r="D51" i="26"/>
  <c r="AD50" i="26"/>
  <c r="Z53" i="26"/>
  <c r="AA53" i="26" s="1"/>
  <c r="AE61" i="26"/>
  <c r="AE17" i="22"/>
  <c r="AD33" i="20"/>
  <c r="C18" i="24"/>
  <c r="C14" i="24"/>
  <c r="P20" i="24"/>
  <c r="Z20" i="24"/>
  <c r="AA20" i="24" s="1"/>
  <c r="AF36" i="24"/>
  <c r="R22" i="24"/>
  <c r="E26" i="24"/>
  <c r="AF32" i="24"/>
  <c r="D33" i="24"/>
  <c r="Q33" i="24" s="1"/>
  <c r="AD37" i="24"/>
  <c r="P39" i="24"/>
  <c r="P42" i="24"/>
  <c r="M42" i="24"/>
  <c r="R42" i="24"/>
  <c r="Q19" i="24"/>
  <c r="Q21" i="24"/>
  <c r="AF22" i="24"/>
  <c r="AD23" i="24"/>
  <c r="Q25" i="24"/>
  <c r="AF26" i="24"/>
  <c r="AF28" i="24"/>
  <c r="AF30" i="24"/>
  <c r="C33" i="24"/>
  <c r="AE38" i="24"/>
  <c r="AD38" i="24"/>
  <c r="AF38" i="24"/>
  <c r="M23" i="24"/>
  <c r="R25" i="24"/>
  <c r="P26" i="24"/>
  <c r="E29" i="24"/>
  <c r="E33" i="24"/>
  <c r="Z35" i="24"/>
  <c r="AA35" i="24" s="1"/>
  <c r="E37" i="24"/>
  <c r="P40" i="24"/>
  <c r="M40" i="24"/>
  <c r="R40" i="24"/>
  <c r="Q42" i="24"/>
  <c r="AD49" i="24"/>
  <c r="C44" i="24"/>
  <c r="R44" i="24"/>
  <c r="D44" i="24"/>
  <c r="D46" i="24"/>
  <c r="Q46" i="24" s="1"/>
  <c r="D48" i="24"/>
  <c r="AE48" i="24" s="1"/>
  <c r="D50" i="24"/>
  <c r="Q50" i="24" s="1"/>
  <c r="AF52" i="24"/>
  <c r="Q52" i="24"/>
  <c r="M54" i="24"/>
  <c r="Z56" i="24"/>
  <c r="AA56" i="24" s="1"/>
  <c r="AF60" i="24"/>
  <c r="E41" i="24"/>
  <c r="E43" i="24"/>
  <c r="E45" i="24"/>
  <c r="E47" i="24"/>
  <c r="E49" i="24"/>
  <c r="AD51" i="24"/>
  <c r="AF51" i="24"/>
  <c r="E52" i="24"/>
  <c r="Z54" i="24"/>
  <c r="AA54" i="24" s="1"/>
  <c r="E53" i="24"/>
  <c r="R55" i="24"/>
  <c r="E59" i="24"/>
  <c r="R61" i="24"/>
  <c r="AF53" i="24"/>
  <c r="AF57" i="24"/>
  <c r="AF61" i="24"/>
  <c r="Q55" i="24"/>
  <c r="Z57" i="24"/>
  <c r="AA57" i="24" s="1"/>
  <c r="Q61" i="24"/>
  <c r="E16" i="22"/>
  <c r="E20" i="22"/>
  <c r="E24" i="22"/>
  <c r="AD38" i="22"/>
  <c r="AE38" i="22"/>
  <c r="AF38" i="22"/>
  <c r="Z46" i="22"/>
  <c r="AA46" i="22" s="1"/>
  <c r="C14" i="22"/>
  <c r="C16" i="22"/>
  <c r="C18" i="22"/>
  <c r="C20" i="22"/>
  <c r="C22" i="22"/>
  <c r="C24" i="22"/>
  <c r="C26" i="22"/>
  <c r="AF41" i="22"/>
  <c r="Z41" i="22"/>
  <c r="AA41" i="22" s="1"/>
  <c r="D41" i="22"/>
  <c r="R20" i="22"/>
  <c r="AD24" i="22"/>
  <c r="AD27" i="22"/>
  <c r="M32" i="22"/>
  <c r="E34" i="22"/>
  <c r="Z40" i="22"/>
  <c r="AA40" i="22" s="1"/>
  <c r="AF49" i="22"/>
  <c r="M49" i="22"/>
  <c r="D34" i="22"/>
  <c r="R34" i="22" s="1"/>
  <c r="AE35" i="22"/>
  <c r="R37" i="22"/>
  <c r="C47" i="22"/>
  <c r="E29" i="22"/>
  <c r="C30" i="22"/>
  <c r="M31" i="22"/>
  <c r="C35" i="22"/>
  <c r="D36" i="22"/>
  <c r="P36" i="22" s="1"/>
  <c r="P37" i="22"/>
  <c r="AE39" i="22"/>
  <c r="C40" i="22"/>
  <c r="E47" i="22"/>
  <c r="E48" i="22"/>
  <c r="AF51" i="22"/>
  <c r="E51" i="22"/>
  <c r="D44" i="22"/>
  <c r="AD51" i="22"/>
  <c r="D42" i="22"/>
  <c r="C45" i="22"/>
  <c r="AF50" i="22"/>
  <c r="AE51" i="22"/>
  <c r="D54" i="22"/>
  <c r="Z55" i="22"/>
  <c r="AA55" i="22" s="1"/>
  <c r="R55" i="22"/>
  <c r="Q52" i="22"/>
  <c r="M56" i="22"/>
  <c r="E58" i="22"/>
  <c r="D60" i="22"/>
  <c r="Q60" i="22" s="1"/>
  <c r="Z56" i="22"/>
  <c r="AA56" i="22" s="1"/>
  <c r="AD59" i="22"/>
  <c r="M62" i="22"/>
  <c r="E15" i="20"/>
  <c r="C16" i="20"/>
  <c r="E19" i="20"/>
  <c r="C20" i="20"/>
  <c r="R21" i="20"/>
  <c r="E23" i="20"/>
  <c r="AF23" i="20"/>
  <c r="AD35" i="20"/>
  <c r="M28" i="20"/>
  <c r="M16" i="20"/>
  <c r="E18" i="20"/>
  <c r="AE18" i="20"/>
  <c r="R22" i="20"/>
  <c r="P26" i="20"/>
  <c r="M26" i="20"/>
  <c r="D39" i="20"/>
  <c r="D24" i="20"/>
  <c r="R24" i="20" s="1"/>
  <c r="Q26" i="20"/>
  <c r="Q25" i="20"/>
  <c r="Z27" i="20"/>
  <c r="AA27" i="20" s="1"/>
  <c r="M25" i="20"/>
  <c r="C33" i="20"/>
  <c r="Z37" i="20"/>
  <c r="AA37" i="20" s="1"/>
  <c r="C43" i="20"/>
  <c r="Z47" i="20"/>
  <c r="AA47" i="20" s="1"/>
  <c r="Z41" i="20"/>
  <c r="AA41" i="20" s="1"/>
  <c r="Z43" i="20"/>
  <c r="AA43" i="20" s="1"/>
  <c r="AE45" i="20"/>
  <c r="M32" i="20"/>
  <c r="M34" i="20"/>
  <c r="M36" i="20"/>
  <c r="M38" i="20"/>
  <c r="R40" i="20"/>
  <c r="AF40" i="20"/>
  <c r="AF43" i="20"/>
  <c r="E42" i="20"/>
  <c r="E44" i="20"/>
  <c r="E46" i="20"/>
  <c r="E48" i="20"/>
  <c r="C49" i="20"/>
  <c r="M50" i="20"/>
  <c r="Z54" i="20"/>
  <c r="AA54" i="20" s="1"/>
  <c r="C54" i="20"/>
  <c r="AF56" i="20"/>
  <c r="AD52" i="20"/>
  <c r="P52" i="20"/>
  <c r="E56" i="20"/>
  <c r="D58" i="20"/>
  <c r="Q58" i="20" s="1"/>
  <c r="C56" i="20"/>
  <c r="E51" i="20"/>
  <c r="AE51" i="20"/>
  <c r="R55" i="20"/>
  <c r="M57" i="20"/>
  <c r="E59" i="20"/>
  <c r="AE59" i="20"/>
  <c r="R61" i="20"/>
  <c r="D60" i="20"/>
  <c r="P60" i="20" s="1"/>
  <c r="D62" i="20"/>
  <c r="Q62" i="20" s="1"/>
  <c r="C35" i="18"/>
  <c r="Q22" i="18"/>
  <c r="R22" i="18"/>
  <c r="Z14" i="18"/>
  <c r="AA14" i="18" s="1"/>
  <c r="AF14" i="18"/>
  <c r="AD17" i="18"/>
  <c r="D20" i="18"/>
  <c r="AE20" i="18"/>
  <c r="M28" i="18"/>
  <c r="D18" i="18"/>
  <c r="AE18" i="18"/>
  <c r="D26" i="18"/>
  <c r="AE26" i="18"/>
  <c r="C16" i="18"/>
  <c r="Z24" i="18"/>
  <c r="AA24" i="18" s="1"/>
  <c r="AF30" i="18"/>
  <c r="AF38" i="18"/>
  <c r="AE38" i="18"/>
  <c r="Q38" i="18"/>
  <c r="Q42" i="18"/>
  <c r="AF44" i="18"/>
  <c r="E44" i="18"/>
  <c r="Z59" i="18"/>
  <c r="AA59" i="18" s="1"/>
  <c r="M19" i="18"/>
  <c r="E21" i="18"/>
  <c r="AE21" i="18"/>
  <c r="R25" i="18"/>
  <c r="M27" i="18"/>
  <c r="Z29" i="18"/>
  <c r="AA29" i="18" s="1"/>
  <c r="C34" i="18"/>
  <c r="Z36" i="18"/>
  <c r="AA36" i="18" s="1"/>
  <c r="C38" i="18"/>
  <c r="D44" i="18"/>
  <c r="D30" i="18"/>
  <c r="Q30" i="18" s="1"/>
  <c r="M33" i="18"/>
  <c r="Z37" i="18"/>
  <c r="AA37" i="18" s="1"/>
  <c r="E37" i="18"/>
  <c r="P37" i="18"/>
  <c r="M44" i="18"/>
  <c r="E21" i="26"/>
  <c r="Z38" i="26"/>
  <c r="AA38" i="26" s="1"/>
  <c r="P38" i="26"/>
  <c r="AF19" i="26"/>
  <c r="AE28" i="26"/>
  <c r="Z39" i="26"/>
  <c r="AA39" i="26" s="1"/>
  <c r="AF45" i="26"/>
  <c r="C51" i="26"/>
  <c r="P42" i="26"/>
  <c r="AF41" i="26"/>
  <c r="Z43" i="26"/>
  <c r="AA43" i="26" s="1"/>
  <c r="Z47" i="26"/>
  <c r="AA47" i="26" s="1"/>
  <c r="C53" i="26"/>
  <c r="R52" i="26"/>
  <c r="M62" i="26"/>
  <c r="P33" i="22"/>
  <c r="M16" i="24"/>
  <c r="R18" i="24"/>
  <c r="AF20" i="24"/>
  <c r="AE22" i="24"/>
  <c r="R26" i="24"/>
  <c r="E30" i="24"/>
  <c r="M32" i="24"/>
  <c r="C36" i="24"/>
  <c r="Q37" i="24"/>
  <c r="C42" i="24"/>
  <c r="D42" i="24"/>
  <c r="AF42" i="24"/>
  <c r="D15" i="24"/>
  <c r="R15" i="24" s="1"/>
  <c r="D17" i="24"/>
  <c r="R17" i="24" s="1"/>
  <c r="Z19" i="24"/>
  <c r="AA19" i="24" s="1"/>
  <c r="Z21" i="24"/>
  <c r="AA21" i="24" s="1"/>
  <c r="D23" i="24"/>
  <c r="Z25" i="24"/>
  <c r="AA25" i="24" s="1"/>
  <c r="D27" i="24"/>
  <c r="R27" i="24" s="1"/>
  <c r="D29" i="24"/>
  <c r="R29" i="24" s="1"/>
  <c r="D31" i="24"/>
  <c r="R31" i="24" s="1"/>
  <c r="Z34" i="24"/>
  <c r="AA34" i="24" s="1"/>
  <c r="M34" i="24"/>
  <c r="R38" i="24"/>
  <c r="Z38" i="24"/>
  <c r="AA38" i="24" s="1"/>
  <c r="E19" i="24"/>
  <c r="E21" i="24"/>
  <c r="C22" i="24"/>
  <c r="R23" i="24"/>
  <c r="E27" i="24"/>
  <c r="C28" i="24"/>
  <c r="M29" i="24"/>
  <c r="E31" i="24"/>
  <c r="C32" i="24"/>
  <c r="D35" i="24"/>
  <c r="AE35" i="24" s="1"/>
  <c r="R37" i="24"/>
  <c r="C40" i="24"/>
  <c r="D40" i="24"/>
  <c r="AF40" i="24"/>
  <c r="E44" i="24"/>
  <c r="Q44" i="24"/>
  <c r="AF50" i="24"/>
  <c r="C50" i="24"/>
  <c r="M44" i="24"/>
  <c r="M46" i="24"/>
  <c r="M48" i="24"/>
  <c r="D52" i="24"/>
  <c r="AE54" i="24"/>
  <c r="D56" i="24"/>
  <c r="Q56" i="24" s="1"/>
  <c r="D60" i="24"/>
  <c r="Q60" i="24" s="1"/>
  <c r="M41" i="24"/>
  <c r="M43" i="24"/>
  <c r="M45" i="24"/>
  <c r="M47" i="24"/>
  <c r="M49" i="24"/>
  <c r="Z51" i="24"/>
  <c r="AA51" i="24" s="1"/>
  <c r="AF54" i="24"/>
  <c r="Q54" i="24"/>
  <c r="C54" i="24"/>
  <c r="Z58" i="24"/>
  <c r="AA58" i="24" s="1"/>
  <c r="M53" i="24"/>
  <c r="AE55" i="24"/>
  <c r="M59" i="24"/>
  <c r="AE61" i="24"/>
  <c r="D62" i="24"/>
  <c r="AE62" i="24" s="1"/>
  <c r="E62" i="24"/>
  <c r="D53" i="24"/>
  <c r="P53" i="24" s="1"/>
  <c r="Z55" i="24"/>
  <c r="AA55" i="24" s="1"/>
  <c r="D59" i="24"/>
  <c r="Q59" i="24" s="1"/>
  <c r="Z61" i="24"/>
  <c r="AA61" i="24" s="1"/>
  <c r="AE17" i="20"/>
  <c r="Z38" i="22"/>
  <c r="AA38" i="22" s="1"/>
  <c r="M38" i="22"/>
  <c r="D46" i="22"/>
  <c r="Q46" i="22" s="1"/>
  <c r="Q18" i="22"/>
  <c r="Q20" i="22"/>
  <c r="Q22" i="22"/>
  <c r="Q26" i="22"/>
  <c r="R41" i="22"/>
  <c r="AD41" i="22"/>
  <c r="R18" i="22"/>
  <c r="AD22" i="22"/>
  <c r="R26" i="22"/>
  <c r="AE29" i="22"/>
  <c r="E28" i="22"/>
  <c r="AE28" i="22"/>
  <c r="E35" i="22"/>
  <c r="Q40" i="22"/>
  <c r="E40" i="22"/>
  <c r="D49" i="22"/>
  <c r="Q49" i="22" s="1"/>
  <c r="AF35" i="22"/>
  <c r="AF37" i="22"/>
  <c r="C37" i="22"/>
  <c r="Z47" i="22"/>
  <c r="AA47" i="22" s="1"/>
  <c r="E15" i="22"/>
  <c r="E17" i="22"/>
  <c r="E19" i="22"/>
  <c r="E21" i="22"/>
  <c r="E23" i="22"/>
  <c r="E25" i="22"/>
  <c r="E27" i="22"/>
  <c r="C28" i="22"/>
  <c r="M29" i="22"/>
  <c r="R35" i="22"/>
  <c r="AE37" i="22"/>
  <c r="Z39" i="22"/>
  <c r="AA39" i="22" s="1"/>
  <c r="P40" i="22"/>
  <c r="Z48" i="22"/>
  <c r="AA48" i="22" s="1"/>
  <c r="M48" i="22"/>
  <c r="AD44" i="22"/>
  <c r="P44" i="22"/>
  <c r="Q45" i="22"/>
  <c r="AD42" i="22"/>
  <c r="P42" i="22"/>
  <c r="R45" i="22"/>
  <c r="D50" i="22"/>
  <c r="R50" i="22" s="1"/>
  <c r="AD54" i="22"/>
  <c r="AF54" i="22"/>
  <c r="R54" i="22"/>
  <c r="P55" i="22"/>
  <c r="M55" i="22"/>
  <c r="C55" i="22"/>
  <c r="D52" i="22"/>
  <c r="D57" i="22"/>
  <c r="R57" i="22" s="1"/>
  <c r="E59" i="22"/>
  <c r="AD61" i="22"/>
  <c r="Q61" i="22"/>
  <c r="AF59" i="22"/>
  <c r="D56" i="22"/>
  <c r="R56" i="22" s="1"/>
  <c r="D62" i="22"/>
  <c r="R62" i="22" s="1"/>
  <c r="M15" i="20"/>
  <c r="M19" i="20"/>
  <c r="P20" i="20"/>
  <c r="M23" i="20"/>
  <c r="E24" i="20"/>
  <c r="C30" i="20"/>
  <c r="M30" i="20"/>
  <c r="C28" i="20"/>
  <c r="M18" i="20"/>
  <c r="E20" i="20"/>
  <c r="AE20" i="20"/>
  <c r="C26" i="20"/>
  <c r="AE26" i="20"/>
  <c r="P39" i="20"/>
  <c r="AD39" i="20"/>
  <c r="AE39" i="20"/>
  <c r="M24" i="20"/>
  <c r="Z26" i="20"/>
  <c r="AA26" i="20" s="1"/>
  <c r="R39" i="20"/>
  <c r="Z25" i="20"/>
  <c r="AA25" i="20" s="1"/>
  <c r="D29" i="20"/>
  <c r="R29" i="20" s="1"/>
  <c r="E33" i="20"/>
  <c r="P37" i="20"/>
  <c r="M37" i="20"/>
  <c r="R25" i="20"/>
  <c r="E29" i="20"/>
  <c r="C31" i="20"/>
  <c r="P41" i="20"/>
  <c r="P45" i="20"/>
  <c r="D47" i="20"/>
  <c r="Q47" i="20" s="1"/>
  <c r="AD48" i="20"/>
  <c r="AE41" i="20"/>
  <c r="D45" i="20"/>
  <c r="E47" i="20"/>
  <c r="R38" i="20"/>
  <c r="M40" i="20"/>
  <c r="E41" i="20"/>
  <c r="E45" i="20"/>
  <c r="M42" i="20"/>
  <c r="M44" i="20"/>
  <c r="M46" i="20"/>
  <c r="M48" i="20"/>
  <c r="AD50" i="20"/>
  <c r="Q54" i="20"/>
  <c r="M54" i="20"/>
  <c r="E58" i="20"/>
  <c r="Z52" i="20"/>
  <c r="AA52" i="20" s="1"/>
  <c r="C52" i="20"/>
  <c r="AD57" i="20"/>
  <c r="AE50" i="20"/>
  <c r="C58" i="20"/>
  <c r="M56" i="20"/>
  <c r="M51" i="20"/>
  <c r="E53" i="20"/>
  <c r="AE53" i="20"/>
  <c r="M59" i="20"/>
  <c r="C60" i="20"/>
  <c r="AE61" i="20"/>
  <c r="Z60" i="20"/>
  <c r="AA60" i="20" s="1"/>
  <c r="Z62" i="20"/>
  <c r="AA62" i="20" s="1"/>
  <c r="E62" i="20"/>
  <c r="Q61" i="20"/>
  <c r="Z35" i="18"/>
  <c r="AA35" i="18" s="1"/>
  <c r="AD15" i="18"/>
  <c r="D22" i="18"/>
  <c r="E22" i="18"/>
  <c r="D14" i="18"/>
  <c r="P14" i="18" s="1"/>
  <c r="AD20" i="18"/>
  <c r="P20" i="18"/>
  <c r="E24" i="18"/>
  <c r="Z28" i="18"/>
  <c r="AA28" i="18" s="1"/>
  <c r="AD18" i="18"/>
  <c r="P18" i="18"/>
  <c r="AD26" i="18"/>
  <c r="P26" i="18"/>
  <c r="M16" i="18"/>
  <c r="D24" i="18"/>
  <c r="P24" i="18" s="1"/>
  <c r="AF26" i="18"/>
  <c r="Z38" i="18"/>
  <c r="AA38" i="18" s="1"/>
  <c r="P42" i="18"/>
  <c r="R42" i="18"/>
  <c r="D42" i="18"/>
  <c r="AF59" i="18"/>
  <c r="M59" i="18"/>
  <c r="E15" i="18"/>
  <c r="AE15" i="18"/>
  <c r="R19" i="18"/>
  <c r="M21" i="18"/>
  <c r="E23" i="18"/>
  <c r="AE23" i="18"/>
  <c r="E29" i="18"/>
  <c r="AE32" i="18"/>
  <c r="M34" i="18"/>
  <c r="M36" i="18"/>
  <c r="R38" i="18"/>
  <c r="Z44" i="18"/>
  <c r="AA44" i="18" s="1"/>
  <c r="Z33" i="18"/>
  <c r="AA33" i="18" s="1"/>
  <c r="D34" i="18"/>
  <c r="P34" i="18" s="1"/>
  <c r="Q37" i="18"/>
  <c r="AE37" i="18"/>
  <c r="AE44" i="18"/>
  <c r="Q54" i="18"/>
  <c r="AF54" i="18"/>
  <c r="C54" i="18"/>
  <c r="M57" i="18"/>
  <c r="C57" i="18"/>
  <c r="AD41" i="18"/>
  <c r="Z50" i="18"/>
  <c r="AA50" i="18" s="1"/>
  <c r="M50" i="18"/>
  <c r="Z31" i="18"/>
  <c r="AA31" i="18" s="1"/>
  <c r="Q39" i="18"/>
  <c r="C46" i="18"/>
  <c r="M46" i="18"/>
  <c r="D45" i="18"/>
  <c r="E47" i="18"/>
  <c r="AF49" i="18"/>
  <c r="R51" i="18"/>
  <c r="Z56" i="18"/>
  <c r="AA56" i="18" s="1"/>
  <c r="E43" i="18"/>
  <c r="R45" i="18"/>
  <c r="AF51" i="18"/>
  <c r="E51" i="18"/>
  <c r="AF58" i="18"/>
  <c r="M55" i="18"/>
  <c r="Z52" i="18"/>
  <c r="AA52" i="18" s="1"/>
  <c r="AF53" i="18"/>
  <c r="Z60" i="18"/>
  <c r="AA60" i="18" s="1"/>
  <c r="AE56" i="14"/>
  <c r="D21" i="26"/>
  <c r="Z19" i="26"/>
  <c r="AA19" i="26" s="1"/>
  <c r="P23" i="26"/>
  <c r="E15" i="26"/>
  <c r="R39" i="26"/>
  <c r="M36" i="26"/>
  <c r="D46" i="26"/>
  <c r="AD46" i="26" s="1"/>
  <c r="AE43" i="26"/>
  <c r="D55" i="26"/>
  <c r="Z61" i="26"/>
  <c r="AA61" i="26" s="1"/>
  <c r="E55" i="26"/>
  <c r="M54" i="26"/>
  <c r="E60" i="26"/>
  <c r="AD35" i="22"/>
  <c r="AD32" i="22"/>
  <c r="AE18" i="24"/>
  <c r="D18" i="24"/>
  <c r="D14" i="24"/>
  <c r="Q14" i="24" s="1"/>
  <c r="AD36" i="24"/>
  <c r="M36" i="24"/>
  <c r="M24" i="24"/>
  <c r="AE26" i="24"/>
  <c r="AF37" i="24"/>
  <c r="M37" i="24"/>
  <c r="Z39" i="24"/>
  <c r="AA39" i="24" s="1"/>
  <c r="AE42" i="24"/>
  <c r="AD42" i="24"/>
  <c r="E42" i="24"/>
  <c r="Z17" i="24"/>
  <c r="AA17" i="24" s="1"/>
  <c r="AD19" i="24"/>
  <c r="AD21" i="24"/>
  <c r="Q23" i="24"/>
  <c r="AF24" i="24"/>
  <c r="AD25" i="24"/>
  <c r="Z27" i="24"/>
  <c r="AA27" i="24" s="1"/>
  <c r="Z29" i="24"/>
  <c r="AA29" i="24" s="1"/>
  <c r="Z31" i="24"/>
  <c r="AA31" i="24" s="1"/>
  <c r="D34" i="24"/>
  <c r="AE34" i="24" s="1"/>
  <c r="C37" i="24"/>
  <c r="M38" i="24"/>
  <c r="Q38" i="24"/>
  <c r="E39" i="24"/>
  <c r="E15" i="24"/>
  <c r="E17" i="24"/>
  <c r="M19" i="24"/>
  <c r="M21" i="24"/>
  <c r="P22" i="24"/>
  <c r="E25" i="24"/>
  <c r="C26" i="24"/>
  <c r="M27" i="24"/>
  <c r="M31" i="24"/>
  <c r="AF35" i="24"/>
  <c r="M35" i="24"/>
  <c r="AE40" i="24"/>
  <c r="AD40" i="24"/>
  <c r="E46" i="24"/>
  <c r="E50" i="24"/>
  <c r="C46" i="24"/>
  <c r="AD44" i="24"/>
  <c r="Z44" i="24"/>
  <c r="AA44" i="24" s="1"/>
  <c r="Z46" i="24"/>
  <c r="AA46" i="24" s="1"/>
  <c r="Z48" i="24"/>
  <c r="AA48" i="24" s="1"/>
  <c r="AD52" i="24"/>
  <c r="P52" i="24"/>
  <c r="AF56" i="24"/>
  <c r="C56" i="24"/>
  <c r="AD60" i="24"/>
  <c r="R41" i="24"/>
  <c r="R45" i="24"/>
  <c r="Q51" i="24"/>
  <c r="AE51" i="24"/>
  <c r="E56" i="24"/>
  <c r="D54" i="24"/>
  <c r="AF58" i="24"/>
  <c r="D58" i="24"/>
  <c r="AD58" i="24" s="1"/>
  <c r="E55" i="24"/>
  <c r="E57" i="24"/>
  <c r="E61" i="24"/>
  <c r="C62" i="24"/>
  <c r="AF55" i="24"/>
  <c r="AF59" i="24"/>
  <c r="M62" i="24"/>
  <c r="Z53" i="24"/>
  <c r="AA53" i="24" s="1"/>
  <c r="D57" i="24"/>
  <c r="R57" i="24" s="1"/>
  <c r="Z59" i="24"/>
  <c r="AA59" i="24" s="1"/>
  <c r="AE36" i="20"/>
  <c r="E14" i="22"/>
  <c r="E18" i="22"/>
  <c r="E22" i="22"/>
  <c r="E26" i="22"/>
  <c r="AD28" i="22"/>
  <c r="Q38" i="22"/>
  <c r="C38" i="22"/>
  <c r="P38" i="22"/>
  <c r="M46" i="22"/>
  <c r="AF46" i="22"/>
  <c r="P16" i="22"/>
  <c r="P18" i="22"/>
  <c r="P20" i="22"/>
  <c r="P22" i="22"/>
  <c r="P24" i="22"/>
  <c r="P26" i="22"/>
  <c r="P41" i="22"/>
  <c r="AE41" i="22"/>
  <c r="M41" i="22"/>
  <c r="AD14" i="22"/>
  <c r="AD20" i="22"/>
  <c r="R24" i="22"/>
  <c r="AD31" i="22"/>
  <c r="M28" i="22"/>
  <c r="E30" i="22"/>
  <c r="AE30" i="22"/>
  <c r="D40" i="22"/>
  <c r="E49" i="22"/>
  <c r="C49" i="22"/>
  <c r="M37" i="22"/>
  <c r="M47" i="22"/>
  <c r="M15" i="22"/>
  <c r="M17" i="22"/>
  <c r="M19" i="22"/>
  <c r="M21" i="22"/>
  <c r="M23" i="22"/>
  <c r="M25" i="22"/>
  <c r="M27" i="22"/>
  <c r="AF33" i="22"/>
  <c r="Z35" i="22"/>
  <c r="AA35" i="22" s="1"/>
  <c r="M36" i="22"/>
  <c r="AF39" i="22"/>
  <c r="M39" i="22"/>
  <c r="D48" i="22"/>
  <c r="R48" i="22" s="1"/>
  <c r="C48" i="22"/>
  <c r="Z44" i="22"/>
  <c r="AA44" i="22" s="1"/>
  <c r="AF45" i="22"/>
  <c r="C51" i="22"/>
  <c r="Z42" i="22"/>
  <c r="AA42" i="22" s="1"/>
  <c r="AF43" i="22"/>
  <c r="R44" i="22"/>
  <c r="AD45" i="22"/>
  <c r="D51" i="22"/>
  <c r="Z54" i="22"/>
  <c r="AA54" i="22" s="1"/>
  <c r="E54" i="22"/>
  <c r="P54" i="22"/>
  <c r="E55" i="22"/>
  <c r="D55" i="22"/>
  <c r="AD52" i="22"/>
  <c r="P52" i="22"/>
  <c r="M57" i="22"/>
  <c r="AF61" i="22"/>
  <c r="Z58" i="22"/>
  <c r="AA58" i="22" s="1"/>
  <c r="AF57" i="22"/>
  <c r="C59" i="22"/>
  <c r="Z62" i="22"/>
  <c r="AA62" i="22" s="1"/>
  <c r="AD32" i="18"/>
  <c r="C14" i="20"/>
  <c r="E17" i="20"/>
  <c r="C18" i="20"/>
  <c r="R19" i="20"/>
  <c r="E21" i="20"/>
  <c r="C22" i="20"/>
  <c r="R23" i="20"/>
  <c r="E26" i="20"/>
  <c r="AF30" i="20"/>
  <c r="AE30" i="20"/>
  <c r="AF28" i="20"/>
  <c r="E14" i="20"/>
  <c r="AE14" i="20"/>
  <c r="R18" i="20"/>
  <c r="M20" i="20"/>
  <c r="E22" i="20"/>
  <c r="AE22" i="20"/>
  <c r="AF26" i="20"/>
  <c r="D28" i="20"/>
  <c r="R28" i="20" s="1"/>
  <c r="C39" i="20"/>
  <c r="Z39" i="20"/>
  <c r="AA39" i="20" s="1"/>
  <c r="M39" i="20"/>
  <c r="Z24" i="20"/>
  <c r="AA24" i="20" s="1"/>
  <c r="E28" i="20"/>
  <c r="D25" i="20"/>
  <c r="AD25" i="20"/>
  <c r="Z29" i="20"/>
  <c r="AA29" i="20" s="1"/>
  <c r="C37" i="20"/>
  <c r="AE37" i="20"/>
  <c r="E27" i="20"/>
  <c r="M29" i="20"/>
  <c r="D37" i="20"/>
  <c r="C41" i="20"/>
  <c r="C45" i="20"/>
  <c r="C47" i="20"/>
  <c r="D41" i="20"/>
  <c r="D43" i="20"/>
  <c r="P43" i="20" s="1"/>
  <c r="M45" i="20"/>
  <c r="AE48" i="20"/>
  <c r="E40" i="20"/>
  <c r="AF41" i="20"/>
  <c r="R42" i="20"/>
  <c r="R44" i="20"/>
  <c r="Z50" i="20"/>
  <c r="AA50" i="20" s="1"/>
  <c r="D54" i="20"/>
  <c r="AE54" i="20"/>
  <c r="D49" i="20"/>
  <c r="Q49" i="20" s="1"/>
  <c r="Q52" i="20"/>
  <c r="M52" i="20"/>
  <c r="E49" i="20"/>
  <c r="M58" i="20"/>
  <c r="Z56" i="20"/>
  <c r="AA56" i="20" s="1"/>
  <c r="R51" i="20"/>
  <c r="M53" i="20"/>
  <c r="E55" i="20"/>
  <c r="AE55" i="20"/>
  <c r="E61" i="20"/>
  <c r="C62" i="20"/>
  <c r="E60" i="20"/>
  <c r="M62" i="20"/>
  <c r="Z61" i="20"/>
  <c r="AA61" i="20" s="1"/>
  <c r="D35" i="18"/>
  <c r="Q35" i="18" s="1"/>
  <c r="E35" i="18"/>
  <c r="AD22" i="18"/>
  <c r="P22" i="18"/>
  <c r="AF22" i="18"/>
  <c r="C14" i="18"/>
  <c r="Z20" i="18"/>
  <c r="AA20" i="18" s="1"/>
  <c r="C20" i="18"/>
  <c r="D28" i="18"/>
  <c r="P28" i="18" s="1"/>
  <c r="Z18" i="18"/>
  <c r="AA18" i="18" s="1"/>
  <c r="C18" i="18"/>
  <c r="Z26" i="18"/>
  <c r="AA26" i="18" s="1"/>
  <c r="C26" i="18"/>
  <c r="Z16" i="18"/>
  <c r="AA16" i="18" s="1"/>
  <c r="C24" i="18"/>
  <c r="AD46" i="18"/>
  <c r="P38" i="18"/>
  <c r="M38" i="18"/>
  <c r="C42" i="18"/>
  <c r="E42" i="18"/>
  <c r="P44" i="18"/>
  <c r="AD44" i="18"/>
  <c r="D59" i="18"/>
  <c r="P59" i="18" s="1"/>
  <c r="M15" i="18"/>
  <c r="E17" i="18"/>
  <c r="AE17" i="18"/>
  <c r="R21" i="18"/>
  <c r="M23" i="18"/>
  <c r="E25" i="18"/>
  <c r="AE25" i="18"/>
  <c r="D29" i="18"/>
  <c r="Q29" i="18" s="1"/>
  <c r="C30" i="18"/>
  <c r="AF34" i="18"/>
  <c r="AF36" i="18"/>
  <c r="D36" i="18"/>
  <c r="P36" i="18" s="1"/>
  <c r="AD38" i="18"/>
  <c r="D33" i="18"/>
  <c r="P33" i="18" s="1"/>
  <c r="E36" i="18"/>
  <c r="D37" i="18"/>
  <c r="M37" i="18"/>
  <c r="C38" i="26"/>
  <c r="AE23" i="26"/>
  <c r="AF25" i="26"/>
  <c r="C16" i="26"/>
  <c r="D48" i="26"/>
  <c r="AE48" i="26" s="1"/>
  <c r="C44" i="26"/>
  <c r="M32" i="26"/>
  <c r="P37" i="26"/>
  <c r="Q45" i="26"/>
  <c r="M49" i="26"/>
  <c r="Q42" i="26"/>
  <c r="Q40" i="26"/>
  <c r="C46" i="26"/>
  <c r="AE50" i="26"/>
  <c r="AE55" i="26"/>
  <c r="P61" i="26"/>
  <c r="E56" i="26"/>
  <c r="AE34" i="20"/>
  <c r="AE43" i="22"/>
  <c r="AD31" i="20"/>
  <c r="C16" i="24"/>
  <c r="Z18" i="24"/>
  <c r="AA18" i="24" s="1"/>
  <c r="Z14" i="24"/>
  <c r="AA14" i="24" s="1"/>
  <c r="AE20" i="24"/>
  <c r="E22" i="24"/>
  <c r="M28" i="24"/>
  <c r="AE30" i="24"/>
  <c r="AE39" i="24"/>
  <c r="D39" i="24"/>
  <c r="Z42" i="24"/>
  <c r="AA42" i="24" s="1"/>
  <c r="Z15" i="24"/>
  <c r="AA15" i="24" s="1"/>
  <c r="D19" i="24"/>
  <c r="D21" i="24"/>
  <c r="Z23" i="24"/>
  <c r="AA23" i="24" s="1"/>
  <c r="D25" i="24"/>
  <c r="AF34" i="24"/>
  <c r="E36" i="24"/>
  <c r="P37" i="24"/>
  <c r="E38" i="24"/>
  <c r="D38" i="24"/>
  <c r="M15" i="24"/>
  <c r="M17" i="24"/>
  <c r="R19" i="24"/>
  <c r="R21" i="24"/>
  <c r="E23" i="24"/>
  <c r="C24" i="24"/>
  <c r="M25" i="24"/>
  <c r="C30" i="24"/>
  <c r="M39" i="24"/>
  <c r="Z40" i="24"/>
  <c r="AA40" i="24" s="1"/>
  <c r="E40" i="24"/>
  <c r="E48" i="24"/>
  <c r="P44" i="24"/>
  <c r="C48" i="24"/>
  <c r="Z50" i="24"/>
  <c r="AA50" i="24" s="1"/>
  <c r="M50" i="24"/>
  <c r="AE44" i="24"/>
  <c r="AE46" i="24"/>
  <c r="E54" i="24"/>
  <c r="Z52" i="24"/>
  <c r="AA52" i="24" s="1"/>
  <c r="C52" i="24"/>
  <c r="M58" i="24"/>
  <c r="Z60" i="24"/>
  <c r="AA60" i="24" s="1"/>
  <c r="C60" i="24"/>
  <c r="D51" i="24"/>
  <c r="M51" i="24"/>
  <c r="E60" i="24"/>
  <c r="AD54" i="24"/>
  <c r="P54" i="24"/>
  <c r="C58" i="24"/>
  <c r="M55" i="24"/>
  <c r="M57" i="24"/>
  <c r="M61" i="24"/>
  <c r="Z62" i="24"/>
  <c r="AA62" i="24" s="1"/>
  <c r="D55" i="24"/>
  <c r="D61" i="24"/>
  <c r="AE53" i="18"/>
  <c r="D38" i="22"/>
  <c r="R38" i="22"/>
  <c r="E38" i="22"/>
  <c r="C46" i="22"/>
  <c r="E46" i="22"/>
  <c r="Q29" i="22"/>
  <c r="E41" i="22"/>
  <c r="Q41" i="22"/>
  <c r="C41" i="22"/>
  <c r="AD16" i="22"/>
  <c r="AD18" i="22"/>
  <c r="R22" i="22"/>
  <c r="AD26" i="22"/>
  <c r="M30" i="22"/>
  <c r="E32" i="22"/>
  <c r="AE32" i="22"/>
  <c r="AD40" i="22"/>
  <c r="AF40" i="22"/>
  <c r="AD43" i="22"/>
  <c r="Z49" i="22"/>
  <c r="AA49" i="22" s="1"/>
  <c r="Z34" i="22"/>
  <c r="AA34" i="22" s="1"/>
  <c r="AD37" i="22"/>
  <c r="AF47" i="22"/>
  <c r="D47" i="22"/>
  <c r="R47" i="22" s="1"/>
  <c r="R19" i="22"/>
  <c r="R21" i="22"/>
  <c r="R23" i="22"/>
  <c r="R25" i="22"/>
  <c r="E31" i="22"/>
  <c r="C32" i="22"/>
  <c r="Z36" i="22"/>
  <c r="AA36" i="22" s="1"/>
  <c r="D37" i="22"/>
  <c r="D39" i="22"/>
  <c r="AE40" i="22"/>
  <c r="AF48" i="22"/>
  <c r="P51" i="22"/>
  <c r="Q44" i="22"/>
  <c r="M51" i="22"/>
  <c r="Q42" i="22"/>
  <c r="Z50" i="22"/>
  <c r="AA50" i="22" s="1"/>
  <c r="Q51" i="22"/>
  <c r="Q54" i="22"/>
  <c r="AE54" i="22"/>
  <c r="AF55" i="22"/>
  <c r="AE55" i="22"/>
  <c r="AD55" i="22"/>
  <c r="Z52" i="22"/>
  <c r="AA52" i="22" s="1"/>
  <c r="AF53" i="22"/>
  <c r="C56" i="22"/>
  <c r="Z57" i="22"/>
  <c r="AA57" i="22" s="1"/>
  <c r="Z60" i="22"/>
  <c r="AA60" i="22" s="1"/>
  <c r="D58" i="22"/>
  <c r="P58" i="22" s="1"/>
  <c r="E62" i="22"/>
  <c r="AD47" i="18"/>
  <c r="M17" i="20"/>
  <c r="P18" i="20"/>
  <c r="M21" i="20"/>
  <c r="P22" i="20"/>
  <c r="R26" i="20"/>
  <c r="AF24" i="20"/>
  <c r="M14" i="20"/>
  <c r="E16" i="20"/>
  <c r="AE16" i="20"/>
  <c r="R20" i="20"/>
  <c r="M22" i="20"/>
  <c r="C24" i="20"/>
  <c r="Z28" i="20"/>
  <c r="AA28" i="20" s="1"/>
  <c r="AF39" i="20"/>
  <c r="Q39" i="20"/>
  <c r="E39" i="20"/>
  <c r="D26" i="20"/>
  <c r="D27" i="20"/>
  <c r="Q27" i="20" s="1"/>
  <c r="E31" i="20"/>
  <c r="E35" i="20"/>
  <c r="AF37" i="20"/>
  <c r="E25" i="20"/>
  <c r="M27" i="20"/>
  <c r="C35" i="20"/>
  <c r="Q37" i="20"/>
  <c r="Q41" i="20"/>
  <c r="Q45" i="20"/>
  <c r="M47" i="20"/>
  <c r="M41" i="20"/>
  <c r="M43" i="20"/>
  <c r="Z45" i="20"/>
  <c r="AA45" i="20" s="1"/>
  <c r="E32" i="20"/>
  <c r="E34" i="20"/>
  <c r="E36" i="20"/>
  <c r="E38" i="20"/>
  <c r="AE40" i="20"/>
  <c r="Z40" i="20"/>
  <c r="AA40" i="20" s="1"/>
  <c r="E43" i="20"/>
  <c r="AF45" i="20"/>
  <c r="E50" i="20"/>
  <c r="AD54" i="20"/>
  <c r="P54" i="20"/>
  <c r="Z49" i="20"/>
  <c r="AA49" i="20" s="1"/>
  <c r="D52" i="20"/>
  <c r="AE52" i="20"/>
  <c r="M49" i="20"/>
  <c r="Z58" i="20"/>
  <c r="AA58" i="20" s="1"/>
  <c r="AD59" i="20"/>
  <c r="D56" i="20"/>
  <c r="Q56" i="20" s="1"/>
  <c r="AF58" i="20"/>
  <c r="M55" i="20"/>
  <c r="E57" i="20"/>
  <c r="AE57" i="20"/>
  <c r="M61" i="20"/>
  <c r="AF61" i="20"/>
  <c r="M60" i="20"/>
  <c r="AE36" i="16"/>
  <c r="M35" i="18"/>
  <c r="AF35" i="18"/>
  <c r="Z22" i="18"/>
  <c r="AA22" i="18" s="1"/>
  <c r="C22" i="18"/>
  <c r="E14" i="18"/>
  <c r="E16" i="18"/>
  <c r="Q20" i="18"/>
  <c r="M20" i="18"/>
  <c r="AF28" i="18"/>
  <c r="C28" i="18"/>
  <c r="Q18" i="18"/>
  <c r="M18" i="18"/>
  <c r="Q26" i="18"/>
  <c r="M26" i="18"/>
  <c r="D16" i="18"/>
  <c r="P16" i="18" s="1"/>
  <c r="AF18" i="18"/>
  <c r="M24" i="18"/>
  <c r="E30" i="18"/>
  <c r="E38" i="18"/>
  <c r="D38" i="18"/>
  <c r="AF42" i="18"/>
  <c r="Z42" i="18"/>
  <c r="AA42" i="18" s="1"/>
  <c r="C44" i="18"/>
  <c r="R44" i="18"/>
  <c r="E59" i="18"/>
  <c r="C59" i="18"/>
  <c r="M17" i="18"/>
  <c r="E19" i="18"/>
  <c r="AE27" i="18"/>
  <c r="AF37" i="18"/>
  <c r="AD54" i="18"/>
  <c r="R54" i="18"/>
  <c r="AF57" i="18"/>
  <c r="E57" i="18"/>
  <c r="M41" i="18"/>
  <c r="AF50" i="18"/>
  <c r="D39" i="18"/>
  <c r="Z43" i="18"/>
  <c r="AA43" i="18" s="1"/>
  <c r="Z55" i="18"/>
  <c r="AA55" i="18" s="1"/>
  <c r="M43" i="18"/>
  <c r="P51" i="18"/>
  <c r="E58" i="18"/>
  <c r="AD55" i="18"/>
  <c r="D62" i="18"/>
  <c r="R62" i="18" s="1"/>
  <c r="P52" i="18"/>
  <c r="D60" i="18"/>
  <c r="R60" i="18" s="1"/>
  <c r="C43" i="16"/>
  <c r="C20" i="16"/>
  <c r="R20" i="16"/>
  <c r="D20" i="16"/>
  <c r="AF18" i="16"/>
  <c r="AD30" i="16"/>
  <c r="Z18" i="16"/>
  <c r="AA18" i="16" s="1"/>
  <c r="C14" i="16"/>
  <c r="Z16" i="16"/>
  <c r="AA16" i="16" s="1"/>
  <c r="C22" i="16"/>
  <c r="M22" i="16"/>
  <c r="M26" i="16"/>
  <c r="E28" i="16"/>
  <c r="AE28" i="16"/>
  <c r="C33" i="16"/>
  <c r="C37" i="16"/>
  <c r="D37" i="16"/>
  <c r="Q37" i="16"/>
  <c r="Z45" i="16"/>
  <c r="AA45" i="16" s="1"/>
  <c r="D15" i="16"/>
  <c r="P15" i="16" s="1"/>
  <c r="D19" i="16"/>
  <c r="D21" i="16"/>
  <c r="D23" i="16"/>
  <c r="D25" i="16"/>
  <c r="M35" i="16"/>
  <c r="P39" i="16"/>
  <c r="M39" i="16"/>
  <c r="R39" i="16"/>
  <c r="Z57" i="16"/>
  <c r="AA57" i="16" s="1"/>
  <c r="E19" i="16"/>
  <c r="E21" i="16"/>
  <c r="E23" i="16"/>
  <c r="E25" i="16"/>
  <c r="C26" i="16"/>
  <c r="C28" i="16"/>
  <c r="M29" i="16"/>
  <c r="M31" i="16"/>
  <c r="AE41" i="16"/>
  <c r="AD41" i="16"/>
  <c r="AE46" i="16"/>
  <c r="C47" i="16"/>
  <c r="AF49" i="16"/>
  <c r="D47" i="16"/>
  <c r="AE47" i="16" s="1"/>
  <c r="M49" i="16"/>
  <c r="Z55" i="16"/>
  <c r="AA55" i="16" s="1"/>
  <c r="C55" i="16"/>
  <c r="D61" i="16"/>
  <c r="AE61" i="16"/>
  <c r="R38" i="16"/>
  <c r="R40" i="16"/>
  <c r="R42" i="16"/>
  <c r="R44" i="16"/>
  <c r="Q51" i="16"/>
  <c r="R55" i="16"/>
  <c r="M59" i="16"/>
  <c r="M54" i="16"/>
  <c r="E56" i="16"/>
  <c r="AE56" i="16"/>
  <c r="M62" i="16"/>
  <c r="Z15" i="14"/>
  <c r="AA15" i="14" s="1"/>
  <c r="Q19" i="14"/>
  <c r="AF19" i="14"/>
  <c r="D31" i="14"/>
  <c r="P31" i="14" s="1"/>
  <c r="Z39" i="14"/>
  <c r="AA39" i="14" s="1"/>
  <c r="C39" i="14"/>
  <c r="D17" i="14"/>
  <c r="AD21" i="14"/>
  <c r="AF21" i="14"/>
  <c r="C21" i="14"/>
  <c r="AD32" i="14"/>
  <c r="Z16" i="14"/>
  <c r="AA16" i="14" s="1"/>
  <c r="Z18" i="14"/>
  <c r="AA18" i="14" s="1"/>
  <c r="Z20" i="14"/>
  <c r="AA20" i="14" s="1"/>
  <c r="Z29" i="14"/>
  <c r="AA29" i="14" s="1"/>
  <c r="Q37" i="14"/>
  <c r="M37" i="14"/>
  <c r="AD44" i="14"/>
  <c r="D50" i="14"/>
  <c r="R50" i="14" s="1"/>
  <c r="R18" i="14"/>
  <c r="R20" i="14"/>
  <c r="Q23" i="14"/>
  <c r="D27" i="14"/>
  <c r="P27" i="14" s="1"/>
  <c r="Z35" i="14"/>
  <c r="AA35" i="14" s="1"/>
  <c r="C53" i="14"/>
  <c r="D57" i="14"/>
  <c r="P57" i="14" s="1"/>
  <c r="M57" i="14"/>
  <c r="D25" i="14"/>
  <c r="AE25" i="14"/>
  <c r="Z33" i="14"/>
  <c r="AA33" i="14" s="1"/>
  <c r="D41" i="14"/>
  <c r="AE41" i="14"/>
  <c r="C43" i="14"/>
  <c r="M48" i="14"/>
  <c r="E53" i="14"/>
  <c r="Q61" i="14"/>
  <c r="AF61" i="14"/>
  <c r="M61" i="14"/>
  <c r="R26" i="14"/>
  <c r="M28" i="14"/>
  <c r="E30" i="14"/>
  <c r="AE30" i="14"/>
  <c r="M36" i="14"/>
  <c r="E38" i="14"/>
  <c r="AE38" i="14"/>
  <c r="AF49" i="14"/>
  <c r="AD42" i="14"/>
  <c r="Q45" i="14"/>
  <c r="Z47" i="14"/>
  <c r="AA47" i="14" s="1"/>
  <c r="Q55" i="14"/>
  <c r="AF55" i="14"/>
  <c r="C59" i="14"/>
  <c r="M45" i="14"/>
  <c r="AD51" i="14"/>
  <c r="P51" i="14"/>
  <c r="AD56" i="14"/>
  <c r="AD60" i="14"/>
  <c r="Z50" i="12"/>
  <c r="AA50" i="12" s="1"/>
  <c r="E50" i="12"/>
  <c r="AD36" i="6"/>
  <c r="AD14" i="10"/>
  <c r="AE29" i="8"/>
  <c r="AF16" i="12"/>
  <c r="Z16" i="12"/>
  <c r="AA16" i="12" s="1"/>
  <c r="C32" i="12"/>
  <c r="C35" i="12"/>
  <c r="E35" i="12"/>
  <c r="M17" i="12"/>
  <c r="D19" i="12"/>
  <c r="C19" i="12"/>
  <c r="M14" i="12"/>
  <c r="D25" i="12"/>
  <c r="AE25" i="12"/>
  <c r="R25" i="12"/>
  <c r="D17" i="12"/>
  <c r="R17" i="12" s="1"/>
  <c r="AF26" i="12"/>
  <c r="AE26" i="12"/>
  <c r="AD26" i="12"/>
  <c r="Z39" i="12"/>
  <c r="AA39" i="12" s="1"/>
  <c r="C39" i="12"/>
  <c r="AE39" i="12"/>
  <c r="Q18" i="12"/>
  <c r="M20" i="12"/>
  <c r="P22" i="12"/>
  <c r="D23" i="12"/>
  <c r="Z29" i="12"/>
  <c r="AA29" i="12" s="1"/>
  <c r="M29" i="12"/>
  <c r="D33" i="12"/>
  <c r="AE33" i="12" s="1"/>
  <c r="M18" i="12"/>
  <c r="Z21" i="12"/>
  <c r="AA21" i="12" s="1"/>
  <c r="AF22" i="12"/>
  <c r="AD37" i="12"/>
  <c r="P37" i="12"/>
  <c r="Z46" i="12"/>
  <c r="AA46" i="12" s="1"/>
  <c r="E46" i="12"/>
  <c r="C22" i="12"/>
  <c r="D27" i="12"/>
  <c r="P27" i="12" s="1"/>
  <c r="C30" i="12"/>
  <c r="AD42" i="12"/>
  <c r="AF42" i="12"/>
  <c r="P42" i="12"/>
  <c r="Z34" i="12"/>
  <c r="AA34" i="12" s="1"/>
  <c r="Q38" i="12"/>
  <c r="Q40" i="12"/>
  <c r="D43" i="12"/>
  <c r="AE43" i="12" s="1"/>
  <c r="Z47" i="12"/>
  <c r="AA47" i="12" s="1"/>
  <c r="M34" i="12"/>
  <c r="E38" i="12"/>
  <c r="AD40" i="12"/>
  <c r="M40" i="12"/>
  <c r="Z44" i="12"/>
  <c r="AA44" i="12" s="1"/>
  <c r="D48" i="12"/>
  <c r="R48" i="12" s="1"/>
  <c r="D61" i="12"/>
  <c r="E61" i="12"/>
  <c r="Z40" i="12"/>
  <c r="AA40" i="12" s="1"/>
  <c r="Z41" i="12"/>
  <c r="AA41" i="12" s="1"/>
  <c r="AE41" i="12"/>
  <c r="AF45" i="12"/>
  <c r="Q45" i="12"/>
  <c r="E47" i="12"/>
  <c r="Z49" i="12"/>
  <c r="AA49" i="12" s="1"/>
  <c r="D53" i="12"/>
  <c r="Q53" i="12" s="1"/>
  <c r="M53" i="12"/>
  <c r="C57" i="12"/>
  <c r="E57" i="12"/>
  <c r="P51" i="12"/>
  <c r="R51" i="12"/>
  <c r="D55" i="12"/>
  <c r="AF59" i="12"/>
  <c r="E59" i="12"/>
  <c r="Z52" i="12"/>
  <c r="AA52" i="12" s="1"/>
  <c r="Z54" i="12"/>
  <c r="AA54" i="12" s="1"/>
  <c r="Z56" i="12"/>
  <c r="AA56" i="12" s="1"/>
  <c r="Z60" i="12"/>
  <c r="AA60" i="12" s="1"/>
  <c r="M52" i="12"/>
  <c r="M54" i="12"/>
  <c r="M56" i="12"/>
  <c r="E60" i="12"/>
  <c r="E62" i="12"/>
  <c r="Z34" i="10"/>
  <c r="AA34" i="10" s="1"/>
  <c r="M34" i="10"/>
  <c r="Z28" i="10"/>
  <c r="AA28" i="10" s="1"/>
  <c r="AF28" i="10"/>
  <c r="AE48" i="10"/>
  <c r="Z21" i="10"/>
  <c r="AA21" i="10" s="1"/>
  <c r="AD21" i="10"/>
  <c r="Z17" i="10"/>
  <c r="AA17" i="10" s="1"/>
  <c r="Q18" i="10"/>
  <c r="Q20" i="10"/>
  <c r="C20" i="10"/>
  <c r="E20" i="10"/>
  <c r="AD38" i="10"/>
  <c r="AE38" i="10"/>
  <c r="D59" i="10"/>
  <c r="R59" i="10" s="1"/>
  <c r="E59" i="10"/>
  <c r="Z15" i="10"/>
  <c r="AA15" i="10" s="1"/>
  <c r="R18" i="10"/>
  <c r="Q23" i="10"/>
  <c r="AF27" i="10"/>
  <c r="E31" i="10"/>
  <c r="Q37" i="10"/>
  <c r="AF37" i="10"/>
  <c r="C37" i="10"/>
  <c r="M18" i="10"/>
  <c r="Z19" i="10"/>
  <c r="AA19" i="10" s="1"/>
  <c r="R19" i="10"/>
  <c r="Q22" i="10"/>
  <c r="M22" i="10"/>
  <c r="AF30" i="10"/>
  <c r="M30" i="10"/>
  <c r="E35" i="10"/>
  <c r="AD51" i="10"/>
  <c r="P51" i="10"/>
  <c r="E51" i="10"/>
  <c r="Z26" i="10"/>
  <c r="AA26" i="10" s="1"/>
  <c r="R26" i="10"/>
  <c r="Z29" i="10"/>
  <c r="AA29" i="10" s="1"/>
  <c r="D36" i="10"/>
  <c r="P36" i="10" s="1"/>
  <c r="Q40" i="10"/>
  <c r="D49" i="10"/>
  <c r="R49" i="10" s="1"/>
  <c r="AF50" i="10"/>
  <c r="E50" i="10"/>
  <c r="Q39" i="10"/>
  <c r="C39" i="10"/>
  <c r="M43" i="10"/>
  <c r="AD45" i="10"/>
  <c r="AF45" i="10"/>
  <c r="E49" i="10"/>
  <c r="AF25" i="10"/>
  <c r="Z32" i="10"/>
  <c r="AA32" i="10" s="1"/>
  <c r="AD42" i="10"/>
  <c r="P42" i="10"/>
  <c r="AF46" i="10"/>
  <c r="Z46" i="10"/>
  <c r="AA46" i="10" s="1"/>
  <c r="Z41" i="10"/>
  <c r="AA41" i="10" s="1"/>
  <c r="R41" i="10"/>
  <c r="AE44" i="10"/>
  <c r="Z57" i="10"/>
  <c r="AA57" i="10" s="1"/>
  <c r="AF48" i="10"/>
  <c r="Z53" i="10"/>
  <c r="AA53" i="10" s="1"/>
  <c r="D55" i="10"/>
  <c r="Z61" i="10"/>
  <c r="AA61" i="10" s="1"/>
  <c r="C61" i="10"/>
  <c r="D52" i="10"/>
  <c r="D54" i="10"/>
  <c r="D56" i="10"/>
  <c r="P56" i="10" s="1"/>
  <c r="D60" i="10"/>
  <c r="AE60" i="10" s="1"/>
  <c r="E52" i="10"/>
  <c r="E54" i="10"/>
  <c r="E56" i="10"/>
  <c r="R23" i="18"/>
  <c r="M29" i="18"/>
  <c r="C37" i="18"/>
  <c r="AE49" i="18"/>
  <c r="Z54" i="18"/>
  <c r="AA54" i="18" s="1"/>
  <c r="P54" i="18"/>
  <c r="Z41" i="18"/>
  <c r="AA41" i="18" s="1"/>
  <c r="D50" i="18"/>
  <c r="R50" i="18" s="1"/>
  <c r="P39" i="18"/>
  <c r="Q40" i="18"/>
  <c r="Q45" i="18"/>
  <c r="Z48" i="18"/>
  <c r="AA48" i="18" s="1"/>
  <c r="D56" i="18"/>
  <c r="P56" i="18" s="1"/>
  <c r="E45" i="18"/>
  <c r="AD53" i="18"/>
  <c r="R55" i="18"/>
  <c r="AD52" i="18"/>
  <c r="AF61" i="18"/>
  <c r="AD30" i="14"/>
  <c r="AD24" i="12"/>
  <c r="Z43" i="16"/>
  <c r="AA43" i="16" s="1"/>
  <c r="AF43" i="16"/>
  <c r="AD14" i="16"/>
  <c r="AF20" i="16"/>
  <c r="E20" i="16"/>
  <c r="M20" i="16"/>
  <c r="M16" i="16"/>
  <c r="C24" i="16"/>
  <c r="M24" i="16"/>
  <c r="AF14" i="16"/>
  <c r="M14" i="16"/>
  <c r="E18" i="16"/>
  <c r="AF22" i="16"/>
  <c r="AE22" i="16"/>
  <c r="R26" i="16"/>
  <c r="M28" i="16"/>
  <c r="AE30" i="16"/>
  <c r="AE37" i="16"/>
  <c r="AD37" i="16"/>
  <c r="P45" i="16"/>
  <c r="M45" i="16"/>
  <c r="R45" i="16"/>
  <c r="Z15" i="16"/>
  <c r="AA15" i="16" s="1"/>
  <c r="Q19" i="16"/>
  <c r="Q21" i="16"/>
  <c r="Q23" i="16"/>
  <c r="Q25" i="16"/>
  <c r="AF26" i="16"/>
  <c r="AF28" i="16"/>
  <c r="M33" i="16"/>
  <c r="D35" i="16"/>
  <c r="Q35" i="16" s="1"/>
  <c r="C39" i="16"/>
  <c r="D39" i="16"/>
  <c r="Q39" i="16"/>
  <c r="D57" i="16"/>
  <c r="R57" i="16" s="1"/>
  <c r="M57" i="16"/>
  <c r="E17" i="16"/>
  <c r="M19" i="16"/>
  <c r="M21" i="16"/>
  <c r="M23" i="16"/>
  <c r="M25" i="16"/>
  <c r="P26" i="16"/>
  <c r="Z29" i="16"/>
  <c r="AA29" i="16" s="1"/>
  <c r="Z31" i="16"/>
  <c r="AA31" i="16" s="1"/>
  <c r="Z41" i="16"/>
  <c r="AA41" i="16" s="1"/>
  <c r="Z53" i="16"/>
  <c r="AA53" i="16" s="1"/>
  <c r="E53" i="16"/>
  <c r="AE48" i="16"/>
  <c r="AD50" i="16"/>
  <c r="AD58" i="16"/>
  <c r="M47" i="16"/>
  <c r="AE50" i="16"/>
  <c r="Q55" i="16"/>
  <c r="M55" i="16"/>
  <c r="AD61" i="16"/>
  <c r="P61" i="16"/>
  <c r="D51" i="16"/>
  <c r="Z59" i="16"/>
  <c r="AA59" i="16" s="1"/>
  <c r="R54" i="16"/>
  <c r="M56" i="16"/>
  <c r="E58" i="16"/>
  <c r="AE58" i="16"/>
  <c r="D15" i="14"/>
  <c r="R15" i="14" s="1"/>
  <c r="M17" i="14"/>
  <c r="D19" i="14"/>
  <c r="C31" i="14"/>
  <c r="Q39" i="14"/>
  <c r="R39" i="14"/>
  <c r="C17" i="14"/>
  <c r="Z21" i="14"/>
  <c r="AA21" i="14" s="1"/>
  <c r="AE21" i="14"/>
  <c r="D14" i="14"/>
  <c r="AD14" i="14" s="1"/>
  <c r="AD18" i="14"/>
  <c r="AD20" i="14"/>
  <c r="D29" i="14"/>
  <c r="AE29" i="14" s="1"/>
  <c r="D37" i="14"/>
  <c r="AE37" i="14"/>
  <c r="AE44" i="14"/>
  <c r="C44" i="14"/>
  <c r="E50" i="14"/>
  <c r="E16" i="14"/>
  <c r="AE18" i="14"/>
  <c r="AE20" i="14"/>
  <c r="D23" i="14"/>
  <c r="C27" i="14"/>
  <c r="D35" i="14"/>
  <c r="P35" i="14" s="1"/>
  <c r="Z53" i="14"/>
  <c r="AA53" i="14" s="1"/>
  <c r="AF53" i="14"/>
  <c r="C57" i="14"/>
  <c r="AD25" i="14"/>
  <c r="P25" i="14"/>
  <c r="D33" i="14"/>
  <c r="Q33" i="14" s="1"/>
  <c r="AF35" i="14"/>
  <c r="AD41" i="14"/>
  <c r="P41" i="14"/>
  <c r="Z43" i="14"/>
  <c r="AA43" i="14" s="1"/>
  <c r="AF48" i="14"/>
  <c r="D48" i="14"/>
  <c r="Q48" i="14" s="1"/>
  <c r="E57" i="14"/>
  <c r="D61" i="14"/>
  <c r="E24" i="14"/>
  <c r="AE24" i="14"/>
  <c r="M30" i="14"/>
  <c r="E32" i="14"/>
  <c r="AE32" i="14"/>
  <c r="R36" i="14"/>
  <c r="M38" i="14"/>
  <c r="E40" i="14"/>
  <c r="AE40" i="14"/>
  <c r="Q42" i="14"/>
  <c r="M46" i="14"/>
  <c r="E49" i="14"/>
  <c r="D46" i="14"/>
  <c r="Q46" i="14" s="1"/>
  <c r="Z45" i="14"/>
  <c r="AA45" i="14" s="1"/>
  <c r="E51" i="14"/>
  <c r="D55" i="14"/>
  <c r="AF59" i="14"/>
  <c r="R45" i="14"/>
  <c r="Z51" i="14"/>
  <c r="AA51" i="14" s="1"/>
  <c r="D50" i="12"/>
  <c r="AD50" i="12" s="1"/>
  <c r="C50" i="12"/>
  <c r="D16" i="12"/>
  <c r="R16" i="12" s="1"/>
  <c r="Z32" i="12"/>
  <c r="AA32" i="12" s="1"/>
  <c r="M32" i="12"/>
  <c r="AF35" i="12"/>
  <c r="AD19" i="12"/>
  <c r="AF19" i="12"/>
  <c r="AE19" i="12"/>
  <c r="AD25" i="12"/>
  <c r="AF25" i="12"/>
  <c r="M25" i="12"/>
  <c r="Z15" i="12"/>
  <c r="AA15" i="12" s="1"/>
  <c r="M15" i="12"/>
  <c r="C17" i="12"/>
  <c r="Z26" i="12"/>
  <c r="AA26" i="12" s="1"/>
  <c r="R26" i="12"/>
  <c r="Q39" i="12"/>
  <c r="AF39" i="12"/>
  <c r="M39" i="12"/>
  <c r="Z18" i="12"/>
  <c r="AA18" i="12" s="1"/>
  <c r="Z20" i="12"/>
  <c r="AA20" i="12" s="1"/>
  <c r="AD23" i="12"/>
  <c r="P23" i="12"/>
  <c r="C27" i="12"/>
  <c r="D29" i="12"/>
  <c r="AE29" i="12" s="1"/>
  <c r="AF33" i="12"/>
  <c r="R18" i="12"/>
  <c r="Q21" i="12"/>
  <c r="Z30" i="12"/>
  <c r="AA30" i="12" s="1"/>
  <c r="Z37" i="12"/>
  <c r="AA37" i="12" s="1"/>
  <c r="C37" i="12"/>
  <c r="D46" i="12"/>
  <c r="AE46" i="12" s="1"/>
  <c r="C46" i="12"/>
  <c r="Q20" i="12"/>
  <c r="R22" i="12"/>
  <c r="AF28" i="12"/>
  <c r="Z31" i="12"/>
  <c r="AA31" i="12" s="1"/>
  <c r="M31" i="12"/>
  <c r="Z42" i="12"/>
  <c r="AA42" i="12" s="1"/>
  <c r="C42" i="12"/>
  <c r="D36" i="12"/>
  <c r="AE36" i="12" s="1"/>
  <c r="Z38" i="12"/>
  <c r="AA38" i="12" s="1"/>
  <c r="AF43" i="12"/>
  <c r="M43" i="12"/>
  <c r="D47" i="12"/>
  <c r="AE47" i="12" s="1"/>
  <c r="M38" i="12"/>
  <c r="AF40" i="12"/>
  <c r="R40" i="12"/>
  <c r="Q44" i="12"/>
  <c r="M44" i="12"/>
  <c r="AF48" i="12"/>
  <c r="AD61" i="12"/>
  <c r="P61" i="12"/>
  <c r="R61" i="12"/>
  <c r="AF41" i="12"/>
  <c r="Q41" i="12"/>
  <c r="E43" i="12"/>
  <c r="D45" i="12"/>
  <c r="C48" i="12"/>
  <c r="D49" i="12"/>
  <c r="R49" i="12" s="1"/>
  <c r="C53" i="12"/>
  <c r="E53" i="12"/>
  <c r="AF57" i="12"/>
  <c r="AD51" i="12"/>
  <c r="C51" i="12"/>
  <c r="AD55" i="12"/>
  <c r="P55" i="12"/>
  <c r="Z59" i="12"/>
  <c r="AA59" i="12" s="1"/>
  <c r="AD52" i="12"/>
  <c r="AD54" i="12"/>
  <c r="D58" i="12"/>
  <c r="P58" i="12" s="1"/>
  <c r="D62" i="12"/>
  <c r="Q62" i="12" s="1"/>
  <c r="R52" i="12"/>
  <c r="R54" i="12"/>
  <c r="M60" i="12"/>
  <c r="M62" i="12"/>
  <c r="D34" i="10"/>
  <c r="Q34" i="10" s="1"/>
  <c r="AF34" i="10"/>
  <c r="D28" i="10"/>
  <c r="R28" i="10" s="1"/>
  <c r="E28" i="10"/>
  <c r="AF21" i="10"/>
  <c r="M21" i="10"/>
  <c r="E21" i="10"/>
  <c r="D17" i="10"/>
  <c r="P17" i="10" s="1"/>
  <c r="AD18" i="10"/>
  <c r="D20" i="10"/>
  <c r="AF20" i="10"/>
  <c r="R38" i="10"/>
  <c r="E38" i="10"/>
  <c r="C59" i="10"/>
  <c r="D15" i="10"/>
  <c r="Q15" i="10" s="1"/>
  <c r="AE18" i="10"/>
  <c r="P23" i="10"/>
  <c r="D23" i="10"/>
  <c r="AF31" i="10"/>
  <c r="Z31" i="10"/>
  <c r="AA31" i="10" s="1"/>
  <c r="AD33" i="10"/>
  <c r="D37" i="10"/>
  <c r="P37" i="10"/>
  <c r="D38" i="10"/>
  <c r="AF14" i="10"/>
  <c r="C17" i="10"/>
  <c r="Z18" i="10"/>
  <c r="AA18" i="10" s="1"/>
  <c r="Q19" i="10"/>
  <c r="M19" i="10"/>
  <c r="D22" i="10"/>
  <c r="P22" i="10"/>
  <c r="E30" i="10"/>
  <c r="AF35" i="10"/>
  <c r="C35" i="10"/>
  <c r="Z51" i="10"/>
  <c r="AA51" i="10" s="1"/>
  <c r="C51" i="10"/>
  <c r="R51" i="10"/>
  <c r="Q26" i="10"/>
  <c r="M26" i="10"/>
  <c r="M29" i="10"/>
  <c r="M36" i="10"/>
  <c r="Z40" i="10"/>
  <c r="AA40" i="10" s="1"/>
  <c r="E40" i="10"/>
  <c r="Z50" i="10"/>
  <c r="AA50" i="10" s="1"/>
  <c r="M50" i="10"/>
  <c r="D39" i="10"/>
  <c r="P39" i="10"/>
  <c r="C43" i="10"/>
  <c r="Z45" i="10"/>
  <c r="AA45" i="10" s="1"/>
  <c r="P45" i="10"/>
  <c r="D50" i="10"/>
  <c r="R50" i="10" s="1"/>
  <c r="D32" i="10"/>
  <c r="Q32" i="10" s="1"/>
  <c r="R42" i="10"/>
  <c r="D42" i="10"/>
  <c r="Q41" i="10"/>
  <c r="M41" i="10"/>
  <c r="Z44" i="10"/>
  <c r="AA44" i="10" s="1"/>
  <c r="D57" i="10"/>
  <c r="R57" i="10" s="1"/>
  <c r="M57" i="10"/>
  <c r="D53" i="10"/>
  <c r="R53" i="10" s="1"/>
  <c r="AD55" i="10"/>
  <c r="P55" i="10"/>
  <c r="E55" i="10"/>
  <c r="Q61" i="10"/>
  <c r="AF61" i="10"/>
  <c r="Q52" i="10"/>
  <c r="Q54" i="10"/>
  <c r="Z56" i="10"/>
  <c r="AA56" i="10" s="1"/>
  <c r="Z60" i="10"/>
  <c r="AA60" i="10" s="1"/>
  <c r="M52" i="10"/>
  <c r="M54" i="10"/>
  <c r="M56" i="10"/>
  <c r="M25" i="18"/>
  <c r="AF29" i="18"/>
  <c r="C36" i="18"/>
  <c r="M42" i="18"/>
  <c r="AD49" i="18"/>
  <c r="D54" i="18"/>
  <c r="E54" i="18"/>
  <c r="Z57" i="18"/>
  <c r="AA57" i="18" s="1"/>
  <c r="AE41" i="18"/>
  <c r="Q41" i="18"/>
  <c r="E50" i="18"/>
  <c r="D31" i="18"/>
  <c r="Q31" i="18" s="1"/>
  <c r="AD39" i="18"/>
  <c r="AF40" i="18"/>
  <c r="AE46" i="18"/>
  <c r="Z45" i="18"/>
  <c r="AA45" i="18" s="1"/>
  <c r="D48" i="18"/>
  <c r="P48" i="18" s="1"/>
  <c r="E55" i="18"/>
  <c r="M56" i="18"/>
  <c r="M45" i="18"/>
  <c r="Z58" i="18"/>
  <c r="AA58" i="18" s="1"/>
  <c r="AF55" i="18"/>
  <c r="C55" i="18"/>
  <c r="Q52" i="18"/>
  <c r="AD48" i="16"/>
  <c r="M43" i="16"/>
  <c r="E43" i="16"/>
  <c r="R14" i="16"/>
  <c r="Z20" i="16"/>
  <c r="AA20" i="16" s="1"/>
  <c r="P18" i="16"/>
  <c r="M18" i="16"/>
  <c r="C16" i="16"/>
  <c r="D18" i="16"/>
  <c r="AF24" i="16"/>
  <c r="AD28" i="16"/>
  <c r="AE14" i="16"/>
  <c r="R18" i="16"/>
  <c r="D24" i="16"/>
  <c r="P24" i="16" s="1"/>
  <c r="C31" i="16"/>
  <c r="Z37" i="16"/>
  <c r="AA37" i="16" s="1"/>
  <c r="C45" i="16"/>
  <c r="D45" i="16"/>
  <c r="Q45" i="16"/>
  <c r="D17" i="16"/>
  <c r="Q17" i="16" s="1"/>
  <c r="Z19" i="16"/>
  <c r="AA19" i="16" s="1"/>
  <c r="Z21" i="16"/>
  <c r="AA21" i="16" s="1"/>
  <c r="Z23" i="16"/>
  <c r="AA23" i="16" s="1"/>
  <c r="Z25" i="16"/>
  <c r="AA25" i="16" s="1"/>
  <c r="D27" i="16"/>
  <c r="Q27" i="16" s="1"/>
  <c r="D29" i="16"/>
  <c r="P29" i="16" s="1"/>
  <c r="C35" i="16"/>
  <c r="E37" i="16"/>
  <c r="AE39" i="16"/>
  <c r="AD39" i="16"/>
  <c r="E45" i="16"/>
  <c r="C57" i="16"/>
  <c r="E57" i="16"/>
  <c r="E15" i="16"/>
  <c r="M17" i="16"/>
  <c r="R19" i="16"/>
  <c r="R21" i="16"/>
  <c r="R23" i="16"/>
  <c r="R25" i="16"/>
  <c r="E27" i="16"/>
  <c r="AE29" i="16"/>
  <c r="D33" i="16"/>
  <c r="R33" i="16" s="1"/>
  <c r="P41" i="16"/>
  <c r="M41" i="16"/>
  <c r="R41" i="16"/>
  <c r="D53" i="16"/>
  <c r="Q53" i="16" s="1"/>
  <c r="M53" i="16"/>
  <c r="C49" i="16"/>
  <c r="P50" i="16"/>
  <c r="Z47" i="16"/>
  <c r="AA47" i="16" s="1"/>
  <c r="D55" i="16"/>
  <c r="AE55" i="16"/>
  <c r="Z61" i="16"/>
  <c r="AA61" i="16" s="1"/>
  <c r="C61" i="16"/>
  <c r="E30" i="16"/>
  <c r="E32" i="16"/>
  <c r="E34" i="16"/>
  <c r="E36" i="16"/>
  <c r="E38" i="16"/>
  <c r="E40" i="16"/>
  <c r="E42" i="16"/>
  <c r="E44" i="16"/>
  <c r="E46" i="16"/>
  <c r="E48" i="16"/>
  <c r="E50" i="16"/>
  <c r="AD51" i="16"/>
  <c r="P51" i="16"/>
  <c r="Q52" i="16"/>
  <c r="D59" i="16"/>
  <c r="P59" i="16" s="1"/>
  <c r="AF61" i="16"/>
  <c r="M58" i="16"/>
  <c r="E60" i="16"/>
  <c r="AE60" i="16"/>
  <c r="C15" i="14"/>
  <c r="AD19" i="14"/>
  <c r="P19" i="14"/>
  <c r="M21" i="14"/>
  <c r="E31" i="14"/>
  <c r="AD24" i="14"/>
  <c r="D39" i="14"/>
  <c r="E39" i="14"/>
  <c r="AF17" i="14"/>
  <c r="Q21" i="14"/>
  <c r="P21" i="14"/>
  <c r="Z14" i="14"/>
  <c r="AA14" i="14" s="1"/>
  <c r="D18" i="14"/>
  <c r="D20" i="14"/>
  <c r="E23" i="14"/>
  <c r="C29" i="14"/>
  <c r="AD37" i="14"/>
  <c r="P37" i="14"/>
  <c r="P44" i="14"/>
  <c r="M44" i="14"/>
  <c r="R44" i="14"/>
  <c r="Z50" i="14"/>
  <c r="AA50" i="14" s="1"/>
  <c r="E14" i="14"/>
  <c r="M16" i="14"/>
  <c r="E18" i="14"/>
  <c r="E20" i="14"/>
  <c r="AD23" i="14"/>
  <c r="P23" i="14"/>
  <c r="M27" i="14"/>
  <c r="C35" i="14"/>
  <c r="D53" i="14"/>
  <c r="Q53" i="14" s="1"/>
  <c r="AF57" i="14"/>
  <c r="Q22" i="14"/>
  <c r="Z25" i="14"/>
  <c r="AA25" i="14" s="1"/>
  <c r="C25" i="14"/>
  <c r="AF27" i="14"/>
  <c r="C33" i="14"/>
  <c r="E37" i="14"/>
  <c r="Z41" i="14"/>
  <c r="AA41" i="14" s="1"/>
  <c r="C41" i="14"/>
  <c r="D43" i="14"/>
  <c r="R43" i="14" s="1"/>
  <c r="C48" i="14"/>
  <c r="AD61" i="14"/>
  <c r="P61" i="14"/>
  <c r="R61" i="14"/>
  <c r="M24" i="14"/>
  <c r="E26" i="14"/>
  <c r="AE26" i="14"/>
  <c r="M32" i="14"/>
  <c r="E34" i="14"/>
  <c r="AE34" i="14"/>
  <c r="R38" i="14"/>
  <c r="M40" i="14"/>
  <c r="AF42" i="14"/>
  <c r="C46" i="14"/>
  <c r="Z49" i="14"/>
  <c r="AA49" i="14" s="1"/>
  <c r="M49" i="14"/>
  <c r="C42" i="14"/>
  <c r="Z46" i="14"/>
  <c r="AA46" i="14" s="1"/>
  <c r="AD45" i="14"/>
  <c r="AD55" i="14"/>
  <c r="P55" i="14"/>
  <c r="Z59" i="14"/>
  <c r="AA59" i="14" s="1"/>
  <c r="E47" i="14"/>
  <c r="Q51" i="14"/>
  <c r="AD58" i="14"/>
  <c r="AD62" i="14"/>
  <c r="AF50" i="12"/>
  <c r="M50" i="12"/>
  <c r="AD46" i="10"/>
  <c r="M16" i="12"/>
  <c r="C16" i="12"/>
  <c r="D32" i="12"/>
  <c r="Q32" i="12" s="1"/>
  <c r="Z35" i="12"/>
  <c r="AA35" i="12" s="1"/>
  <c r="Z19" i="12"/>
  <c r="AA19" i="12" s="1"/>
  <c r="Z14" i="12"/>
  <c r="AA14" i="12" s="1"/>
  <c r="Z25" i="12"/>
  <c r="AA25" i="12" s="1"/>
  <c r="C25" i="12"/>
  <c r="D15" i="12"/>
  <c r="P15" i="12" s="1"/>
  <c r="AE15" i="12"/>
  <c r="AF17" i="12"/>
  <c r="P26" i="12"/>
  <c r="M26" i="12"/>
  <c r="C26" i="12"/>
  <c r="D39" i="12"/>
  <c r="E39" i="12"/>
  <c r="AD18" i="12"/>
  <c r="E21" i="12"/>
  <c r="Z23" i="12"/>
  <c r="AA23" i="12" s="1"/>
  <c r="AF24" i="12"/>
  <c r="M27" i="12"/>
  <c r="AF29" i="12"/>
  <c r="E31" i="12"/>
  <c r="AE18" i="12"/>
  <c r="D21" i="12"/>
  <c r="Q22" i="12"/>
  <c r="D30" i="12"/>
  <c r="R30" i="12" s="1"/>
  <c r="Q37" i="12"/>
  <c r="AF37" i="12"/>
  <c r="AF46" i="12"/>
  <c r="R21" i="12"/>
  <c r="AD22" i="12"/>
  <c r="D31" i="12"/>
  <c r="R31" i="12" s="1"/>
  <c r="Q42" i="12"/>
  <c r="R42" i="12"/>
  <c r="M46" i="12"/>
  <c r="Z36" i="12"/>
  <c r="AA36" i="12" s="1"/>
  <c r="AD38" i="12"/>
  <c r="AF47" i="12"/>
  <c r="M47" i="12"/>
  <c r="E36" i="12"/>
  <c r="R38" i="12"/>
  <c r="AE40" i="12"/>
  <c r="D44" i="12"/>
  <c r="AE44" i="12"/>
  <c r="Z61" i="12"/>
  <c r="AA61" i="12" s="1"/>
  <c r="C61" i="12"/>
  <c r="AE61" i="12"/>
  <c r="D41" i="12"/>
  <c r="C44" i="12"/>
  <c r="AD45" i="12"/>
  <c r="M45" i="12"/>
  <c r="AF49" i="12"/>
  <c r="M49" i="12"/>
  <c r="AF53" i="12"/>
  <c r="Z57" i="12"/>
  <c r="AA57" i="12" s="1"/>
  <c r="Z51" i="12"/>
  <c r="AA51" i="12" s="1"/>
  <c r="AF51" i="12"/>
  <c r="Z55" i="12"/>
  <c r="AA55" i="12" s="1"/>
  <c r="C55" i="12"/>
  <c r="D59" i="12"/>
  <c r="AE59" i="12" s="1"/>
  <c r="E51" i="12"/>
  <c r="D52" i="12"/>
  <c r="D54" i="12"/>
  <c r="D56" i="12"/>
  <c r="AD56" i="12" s="1"/>
  <c r="Z58" i="12"/>
  <c r="AA58" i="12" s="1"/>
  <c r="Z62" i="12"/>
  <c r="AA62" i="12" s="1"/>
  <c r="AE52" i="12"/>
  <c r="AE54" i="12"/>
  <c r="E58" i="12"/>
  <c r="E34" i="10"/>
  <c r="M28" i="10"/>
  <c r="AD48" i="10"/>
  <c r="AD16" i="10"/>
  <c r="D21" i="10"/>
  <c r="Q21" i="10"/>
  <c r="AF18" i="10"/>
  <c r="AD20" i="10"/>
  <c r="AE20" i="10"/>
  <c r="AF38" i="10"/>
  <c r="C38" i="10"/>
  <c r="Z38" i="10"/>
  <c r="AA38" i="10" s="1"/>
  <c r="AF59" i="10"/>
  <c r="E14" i="10"/>
  <c r="AF16" i="10"/>
  <c r="R20" i="10"/>
  <c r="E23" i="10"/>
  <c r="M23" i="10"/>
  <c r="C27" i="10"/>
  <c r="AD37" i="10"/>
  <c r="E37" i="10"/>
  <c r="M59" i="10"/>
  <c r="M17" i="10"/>
  <c r="AF19" i="10"/>
  <c r="D19" i="10"/>
  <c r="AD22" i="10"/>
  <c r="AF22" i="10"/>
  <c r="Z30" i="10"/>
  <c r="AA30" i="10" s="1"/>
  <c r="Z35" i="10"/>
  <c r="AA35" i="10" s="1"/>
  <c r="Q51" i="10"/>
  <c r="AF51" i="10"/>
  <c r="AE51" i="10"/>
  <c r="D26" i="10"/>
  <c r="AF29" i="10"/>
  <c r="D29" i="10"/>
  <c r="R29" i="10" s="1"/>
  <c r="C36" i="10"/>
  <c r="M40" i="10"/>
  <c r="P40" i="10"/>
  <c r="C49" i="10"/>
  <c r="AD39" i="10"/>
  <c r="AE39" i="10"/>
  <c r="Z43" i="10"/>
  <c r="AA43" i="10" s="1"/>
  <c r="E43" i="10"/>
  <c r="Q45" i="10"/>
  <c r="E45" i="10"/>
  <c r="C45" i="10"/>
  <c r="Z24" i="10"/>
  <c r="AA24" i="10" s="1"/>
  <c r="AF33" i="10"/>
  <c r="AF42" i="10"/>
  <c r="C42" i="10"/>
  <c r="Q42" i="10"/>
  <c r="M46" i="10"/>
  <c r="D41" i="10"/>
  <c r="AF44" i="10"/>
  <c r="M44" i="10"/>
  <c r="C57" i="10"/>
  <c r="Z47" i="10"/>
  <c r="AA47" i="10" s="1"/>
  <c r="C53" i="10"/>
  <c r="Z55" i="10"/>
  <c r="AA55" i="10" s="1"/>
  <c r="C55" i="10"/>
  <c r="AE55" i="10"/>
  <c r="D61" i="10"/>
  <c r="Z52" i="10"/>
  <c r="AA52" i="10" s="1"/>
  <c r="Z54" i="10"/>
  <c r="AA54" i="10" s="1"/>
  <c r="D58" i="10"/>
  <c r="Q58" i="10" s="1"/>
  <c r="D62" i="10"/>
  <c r="R62" i="10" s="1"/>
  <c r="R52" i="10"/>
  <c r="R54" i="10"/>
  <c r="E58" i="10"/>
  <c r="AE19" i="18"/>
  <c r="E27" i="18"/>
  <c r="M30" i="18"/>
  <c r="AD42" i="18"/>
  <c r="AD37" i="18"/>
  <c r="AE42" i="18"/>
  <c r="AE54" i="18"/>
  <c r="D57" i="18"/>
  <c r="R57" i="18" s="1"/>
  <c r="R41" i="18"/>
  <c r="D41" i="18"/>
  <c r="C50" i="18"/>
  <c r="AF32" i="18"/>
  <c r="Z39" i="18"/>
  <c r="AA39" i="18" s="1"/>
  <c r="AF46" i="18"/>
  <c r="D43" i="18"/>
  <c r="P43" i="18" s="1"/>
  <c r="AD45" i="18"/>
  <c r="Q55" i="18"/>
  <c r="C56" i="18"/>
  <c r="AF47" i="18"/>
  <c r="D58" i="18"/>
  <c r="R58" i="18" s="1"/>
  <c r="Z62" i="18"/>
  <c r="AA62" i="18" s="1"/>
  <c r="D52" i="18"/>
  <c r="Q61" i="18"/>
  <c r="AE62" i="14"/>
  <c r="AE60" i="14"/>
  <c r="D43" i="16"/>
  <c r="P43" i="16" s="1"/>
  <c r="P20" i="16"/>
  <c r="AD20" i="16"/>
  <c r="Q20" i="16"/>
  <c r="C18" i="16"/>
  <c r="AE18" i="16"/>
  <c r="AD32" i="16"/>
  <c r="AF16" i="16"/>
  <c r="Q18" i="16"/>
  <c r="P14" i="16"/>
  <c r="D16" i="16"/>
  <c r="R16" i="16" s="1"/>
  <c r="P22" i="16"/>
  <c r="E26" i="16"/>
  <c r="AE26" i="16"/>
  <c r="AE32" i="16"/>
  <c r="P37" i="16"/>
  <c r="M37" i="16"/>
  <c r="R37" i="16"/>
  <c r="AE45" i="16"/>
  <c r="AD45" i="16"/>
  <c r="AD46" i="16"/>
  <c r="Z17" i="16"/>
  <c r="AA17" i="16" s="1"/>
  <c r="AD19" i="16"/>
  <c r="AD21" i="16"/>
  <c r="AD23" i="16"/>
  <c r="AD25" i="16"/>
  <c r="Z27" i="16"/>
  <c r="AA27" i="16" s="1"/>
  <c r="Z35" i="16"/>
  <c r="AA35" i="16" s="1"/>
  <c r="AD36" i="16"/>
  <c r="AF37" i="16"/>
  <c r="Z39" i="16"/>
  <c r="AA39" i="16" s="1"/>
  <c r="AF45" i="16"/>
  <c r="AF57" i="16"/>
  <c r="M15" i="16"/>
  <c r="M27" i="16"/>
  <c r="E29" i="16"/>
  <c r="D31" i="16"/>
  <c r="P31" i="16" s="1"/>
  <c r="AD34" i="16"/>
  <c r="C41" i="16"/>
  <c r="D41" i="16"/>
  <c r="Q41" i="16"/>
  <c r="AF53" i="16"/>
  <c r="C53" i="16"/>
  <c r="Z49" i="16"/>
  <c r="AA49" i="16" s="1"/>
  <c r="D49" i="16"/>
  <c r="AE49" i="16" s="1"/>
  <c r="AD55" i="16"/>
  <c r="P55" i="16"/>
  <c r="Q56" i="16"/>
  <c r="Q61" i="16"/>
  <c r="M61" i="16"/>
  <c r="M30" i="16"/>
  <c r="M32" i="16"/>
  <c r="M34" i="16"/>
  <c r="M36" i="16"/>
  <c r="M38" i="16"/>
  <c r="M40" i="16"/>
  <c r="M42" i="16"/>
  <c r="M44" i="16"/>
  <c r="M46" i="16"/>
  <c r="M48" i="16"/>
  <c r="M50" i="16"/>
  <c r="Z51" i="16"/>
  <c r="AA51" i="16" s="1"/>
  <c r="AF52" i="16"/>
  <c r="E55" i="16"/>
  <c r="C59" i="16"/>
  <c r="E54" i="16"/>
  <c r="AE54" i="16"/>
  <c r="M60" i="16"/>
  <c r="E62" i="16"/>
  <c r="AE62" i="16"/>
  <c r="AF15" i="14"/>
  <c r="Z19" i="14"/>
  <c r="AA19" i="14" s="1"/>
  <c r="C19" i="14"/>
  <c r="Z31" i="14"/>
  <c r="AA31" i="14" s="1"/>
  <c r="AF31" i="14"/>
  <c r="AD39" i="14"/>
  <c r="P39" i="14"/>
  <c r="AF39" i="14"/>
  <c r="Z17" i="14"/>
  <c r="AA17" i="14" s="1"/>
  <c r="D21" i="14"/>
  <c r="D16" i="14"/>
  <c r="AD16" i="14" s="1"/>
  <c r="Q18" i="14"/>
  <c r="Q20" i="14"/>
  <c r="M29" i="14"/>
  <c r="Z37" i="14"/>
  <c r="AA37" i="14" s="1"/>
  <c r="C37" i="14"/>
  <c r="AF44" i="14"/>
  <c r="D44" i="14"/>
  <c r="AF50" i="14"/>
  <c r="M50" i="14"/>
  <c r="M14" i="14"/>
  <c r="M18" i="14"/>
  <c r="M20" i="14"/>
  <c r="Z23" i="14"/>
  <c r="AA23" i="14" s="1"/>
  <c r="Z27" i="14"/>
  <c r="AA27" i="14" s="1"/>
  <c r="M35" i="14"/>
  <c r="M53" i="14"/>
  <c r="Z57" i="14"/>
  <c r="AA57" i="14" s="1"/>
  <c r="AF22" i="14"/>
  <c r="R23" i="14"/>
  <c r="Q25" i="14"/>
  <c r="M25" i="14"/>
  <c r="E29" i="14"/>
  <c r="M33" i="14"/>
  <c r="R37" i="14"/>
  <c r="Q41" i="14"/>
  <c r="M41" i="14"/>
  <c r="M43" i="14"/>
  <c r="Z48" i="14"/>
  <c r="AA48" i="14" s="1"/>
  <c r="E48" i="14"/>
  <c r="Z61" i="14"/>
  <c r="AA61" i="14" s="1"/>
  <c r="C61" i="14"/>
  <c r="AE61" i="14"/>
  <c r="R24" i="14"/>
  <c r="M26" i="14"/>
  <c r="E28" i="14"/>
  <c r="AE28" i="14"/>
  <c r="M34" i="14"/>
  <c r="E36" i="14"/>
  <c r="AE36" i="14"/>
  <c r="R40" i="14"/>
  <c r="AF46" i="14"/>
  <c r="D49" i="14"/>
  <c r="R49" i="14" s="1"/>
  <c r="C49" i="14"/>
  <c r="R42" i="14"/>
  <c r="D45" i="14"/>
  <c r="D47" i="14"/>
  <c r="R47" i="14" s="1"/>
  <c r="Z55" i="14"/>
  <c r="AA55" i="14" s="1"/>
  <c r="C55" i="14"/>
  <c r="D59" i="14"/>
  <c r="AD59" i="14" s="1"/>
  <c r="E45" i="14"/>
  <c r="M47" i="14"/>
  <c r="D51" i="14"/>
  <c r="E16" i="12"/>
  <c r="AF32" i="12"/>
  <c r="E32" i="12"/>
  <c r="D35" i="12"/>
  <c r="AD35" i="12" s="1"/>
  <c r="M35" i="12"/>
  <c r="E15" i="12"/>
  <c r="Q19" i="12"/>
  <c r="P19" i="12"/>
  <c r="AF14" i="12"/>
  <c r="D14" i="12"/>
  <c r="R14" i="12" s="1"/>
  <c r="Q25" i="12"/>
  <c r="E25" i="12"/>
  <c r="AF15" i="12"/>
  <c r="Z17" i="12"/>
  <c r="AA17" i="12" s="1"/>
  <c r="E26" i="12"/>
  <c r="D26" i="12"/>
  <c r="AD39" i="12"/>
  <c r="P39" i="12"/>
  <c r="R39" i="12"/>
  <c r="D18" i="12"/>
  <c r="D20" i="12"/>
  <c r="E22" i="12"/>
  <c r="Q23" i="12"/>
  <c r="D28" i="12"/>
  <c r="Q28" i="12" s="1"/>
  <c r="Z33" i="12"/>
  <c r="AA33" i="12" s="1"/>
  <c r="E18" i="12"/>
  <c r="AD21" i="12"/>
  <c r="P21" i="12"/>
  <c r="AF30" i="12"/>
  <c r="M30" i="12"/>
  <c r="D37" i="12"/>
  <c r="AF20" i="12"/>
  <c r="Z27" i="12"/>
  <c r="AA27" i="12" s="1"/>
  <c r="Z28" i="12"/>
  <c r="AA28" i="12" s="1"/>
  <c r="AF31" i="12"/>
  <c r="E37" i="12"/>
  <c r="D42" i="12"/>
  <c r="E42" i="12"/>
  <c r="D34" i="12"/>
  <c r="Q34" i="12" s="1"/>
  <c r="D38" i="12"/>
  <c r="D40" i="12"/>
  <c r="Z43" i="12"/>
  <c r="AA43" i="12" s="1"/>
  <c r="E34" i="12"/>
  <c r="M36" i="12"/>
  <c r="AE38" i="12"/>
  <c r="E40" i="12"/>
  <c r="AD44" i="12"/>
  <c r="AF44" i="12"/>
  <c r="Z48" i="12"/>
  <c r="AA48" i="12" s="1"/>
  <c r="M48" i="12"/>
  <c r="Q61" i="12"/>
  <c r="AF61" i="12"/>
  <c r="M61" i="12"/>
  <c r="AD41" i="12"/>
  <c r="M41" i="12"/>
  <c r="P44" i="12"/>
  <c r="Z45" i="12"/>
  <c r="AA45" i="12" s="1"/>
  <c r="AE45" i="12"/>
  <c r="Z53" i="12"/>
  <c r="AA53" i="12" s="1"/>
  <c r="D57" i="12"/>
  <c r="AD57" i="12" s="1"/>
  <c r="M57" i="12"/>
  <c r="Q51" i="12"/>
  <c r="Q55" i="12"/>
  <c r="AF55" i="12"/>
  <c r="C59" i="12"/>
  <c r="E55" i="12"/>
  <c r="Q52" i="12"/>
  <c r="Q54" i="12"/>
  <c r="D60" i="12"/>
  <c r="Q60" i="12" s="1"/>
  <c r="E52" i="12"/>
  <c r="E54" i="12"/>
  <c r="E56" i="12"/>
  <c r="M58" i="12"/>
  <c r="AE31" i="10"/>
  <c r="C34" i="10"/>
  <c r="AE35" i="10"/>
  <c r="C28" i="10"/>
  <c r="AE21" i="10"/>
  <c r="R21" i="10"/>
  <c r="C21" i="10"/>
  <c r="Z20" i="10"/>
  <c r="AA20" i="10" s="1"/>
  <c r="M20" i="10"/>
  <c r="P20" i="10"/>
  <c r="M38" i="10"/>
  <c r="Z59" i="10"/>
  <c r="AA59" i="10" s="1"/>
  <c r="C18" i="10"/>
  <c r="AF23" i="10"/>
  <c r="AE23" i="10"/>
  <c r="Z23" i="10"/>
  <c r="AA23" i="10" s="1"/>
  <c r="D27" i="10"/>
  <c r="Q27" i="10" s="1"/>
  <c r="M31" i="10"/>
  <c r="Z37" i="10"/>
  <c r="AA37" i="10" s="1"/>
  <c r="R37" i="10"/>
  <c r="AE37" i="10"/>
  <c r="D18" i="10"/>
  <c r="AD19" i="10"/>
  <c r="Z22" i="10"/>
  <c r="AA22" i="10" s="1"/>
  <c r="E22" i="10"/>
  <c r="D30" i="10"/>
  <c r="P30" i="10" s="1"/>
  <c r="C30" i="10"/>
  <c r="AD35" i="10"/>
  <c r="P38" i="10"/>
  <c r="D51" i="10"/>
  <c r="AD26" i="10"/>
  <c r="Z36" i="10"/>
  <c r="AA36" i="10" s="1"/>
  <c r="AF40" i="10"/>
  <c r="D40" i="10"/>
  <c r="Z49" i="10"/>
  <c r="AA49" i="10" s="1"/>
  <c r="AF49" i="10"/>
  <c r="M39" i="10"/>
  <c r="AE45" i="10"/>
  <c r="AE42" i="10"/>
  <c r="AD41" i="10"/>
  <c r="AF57" i="10"/>
  <c r="AF55" i="10"/>
  <c r="Z58" i="10"/>
  <c r="AA58" i="10" s="1"/>
  <c r="M58" i="10"/>
  <c r="M62" i="10"/>
  <c r="Q23" i="8"/>
  <c r="D24" i="8"/>
  <c r="AE24" i="8" s="1"/>
  <c r="M24" i="8"/>
  <c r="AE14" i="8"/>
  <c r="P21" i="8"/>
  <c r="D33" i="8"/>
  <c r="P33" i="8" s="1"/>
  <c r="AF45" i="8"/>
  <c r="D53" i="8"/>
  <c r="P53" i="8" s="1"/>
  <c r="C61" i="8"/>
  <c r="D17" i="8"/>
  <c r="AD17" i="8" s="1"/>
  <c r="C25" i="8"/>
  <c r="M29" i="8"/>
  <c r="R37" i="8"/>
  <c r="R41" i="8"/>
  <c r="Q45" i="8"/>
  <c r="D61" i="8"/>
  <c r="R21" i="8"/>
  <c r="M37" i="8"/>
  <c r="E45" i="8"/>
  <c r="M57" i="8"/>
  <c r="Z25" i="6"/>
  <c r="AA25" i="6" s="1"/>
  <c r="C41" i="6"/>
  <c r="Q45" i="6"/>
  <c r="AF57" i="6"/>
  <c r="R48" i="6"/>
  <c r="Z21" i="6"/>
  <c r="AA21" i="6" s="1"/>
  <c r="C29" i="6"/>
  <c r="E37" i="6"/>
  <c r="D41" i="6"/>
  <c r="E45" i="6"/>
  <c r="AF49" i="6"/>
  <c r="P61" i="6"/>
  <c r="E25" i="6"/>
  <c r="Z29" i="6"/>
  <c r="AA29" i="6" s="1"/>
  <c r="AF33" i="6"/>
  <c r="Q61" i="6"/>
  <c r="AE41" i="4"/>
  <c r="AD62" i="6"/>
  <c r="AD16" i="8"/>
  <c r="AD35" i="8"/>
  <c r="AD28" i="8"/>
  <c r="AD32" i="8"/>
  <c r="P50" i="8"/>
  <c r="AE56" i="8"/>
  <c r="AD62" i="8"/>
  <c r="AE43" i="6"/>
  <c r="AE62" i="6"/>
  <c r="AE57" i="6"/>
  <c r="AE24" i="6"/>
  <c r="AE59" i="6"/>
  <c r="AD35" i="6"/>
  <c r="AD16" i="6"/>
  <c r="AD46" i="6"/>
  <c r="AD24" i="6"/>
  <c r="AD50" i="6"/>
  <c r="AF17" i="4"/>
  <c r="AF21" i="4"/>
  <c r="AF25" i="4"/>
  <c r="AF29" i="4"/>
  <c r="AF33" i="4"/>
  <c r="AF37" i="4"/>
  <c r="AF41" i="4"/>
  <c r="AF45" i="4"/>
  <c r="AF49" i="4"/>
  <c r="AF53" i="4"/>
  <c r="AF57" i="4"/>
  <c r="AF61" i="4"/>
  <c r="Z15" i="4"/>
  <c r="AA15" i="4" s="1"/>
  <c r="Z19" i="4"/>
  <c r="AA19" i="4" s="1"/>
  <c r="Z23" i="4"/>
  <c r="AA23" i="4" s="1"/>
  <c r="Z27" i="4"/>
  <c r="AA27" i="4" s="1"/>
  <c r="Z31" i="4"/>
  <c r="AA31" i="4" s="1"/>
  <c r="Z35" i="4"/>
  <c r="AA35" i="4" s="1"/>
  <c r="Z39" i="4"/>
  <c r="AA39" i="4" s="1"/>
  <c r="Z43" i="4"/>
  <c r="AA43" i="4" s="1"/>
  <c r="Z47" i="4"/>
  <c r="AA47" i="4" s="1"/>
  <c r="Z51" i="4"/>
  <c r="AA51" i="4" s="1"/>
  <c r="Z55" i="4"/>
  <c r="AA55" i="4" s="1"/>
  <c r="Z59" i="4"/>
  <c r="AA59" i="4" s="1"/>
  <c r="R18" i="4"/>
  <c r="P20" i="4"/>
  <c r="Q21" i="4"/>
  <c r="R22" i="4"/>
  <c r="P25" i="4"/>
  <c r="Q26" i="4"/>
  <c r="R37" i="4"/>
  <c r="P39" i="4"/>
  <c r="Q40" i="4"/>
  <c r="R41" i="4"/>
  <c r="P44" i="4"/>
  <c r="R51" i="4"/>
  <c r="R61" i="4"/>
  <c r="D43" i="10"/>
  <c r="P43" i="10" s="1"/>
  <c r="Q25" i="10"/>
  <c r="AF53" i="10"/>
  <c r="R61" i="10"/>
  <c r="Z62" i="10"/>
  <c r="AA62" i="10" s="1"/>
  <c r="E60" i="10"/>
  <c r="E24" i="8"/>
  <c r="C24" i="8"/>
  <c r="C17" i="8"/>
  <c r="Z21" i="8"/>
  <c r="AA21" i="8" s="1"/>
  <c r="AE25" i="8"/>
  <c r="C45" i="8"/>
  <c r="D49" i="8"/>
  <c r="P49" i="8" s="1"/>
  <c r="Z53" i="8"/>
  <c r="AA53" i="8" s="1"/>
  <c r="P61" i="8"/>
  <c r="Z17" i="8"/>
  <c r="AA17" i="8" s="1"/>
  <c r="P25" i="8"/>
  <c r="E33" i="8"/>
  <c r="AD37" i="8"/>
  <c r="AD41" i="8"/>
  <c r="E49" i="8"/>
  <c r="Q61" i="8"/>
  <c r="C29" i="8"/>
  <c r="R45" i="8"/>
  <c r="E61" i="8"/>
  <c r="E17" i="6"/>
  <c r="AF21" i="6"/>
  <c r="M29" i="6"/>
  <c r="D37" i="6"/>
  <c r="P41" i="6"/>
  <c r="AD45" i="6"/>
  <c r="D53" i="6"/>
  <c r="Q53" i="6" s="1"/>
  <c r="M61" i="6"/>
  <c r="M17" i="6"/>
  <c r="D25" i="6"/>
  <c r="R37" i="6"/>
  <c r="Q41" i="6"/>
  <c r="R45" i="6"/>
  <c r="E53" i="6"/>
  <c r="M57" i="6"/>
  <c r="Z61" i="6"/>
  <c r="AA61" i="6" s="1"/>
  <c r="D21" i="6"/>
  <c r="R25" i="6"/>
  <c r="AE31" i="6"/>
  <c r="M37" i="6"/>
  <c r="E41" i="6"/>
  <c r="M45" i="6"/>
  <c r="C57" i="6"/>
  <c r="AD61" i="6"/>
  <c r="AE37" i="4"/>
  <c r="AD30" i="8"/>
  <c r="AE30" i="8"/>
  <c r="R34" i="8"/>
  <c r="AD58" i="8"/>
  <c r="AD47" i="8"/>
  <c r="AE17" i="6"/>
  <c r="AE47" i="6"/>
  <c r="AE14" i="6"/>
  <c r="AE58" i="6"/>
  <c r="AE34" i="6"/>
  <c r="AD48" i="6"/>
  <c r="AD27" i="6"/>
  <c r="AD57" i="6"/>
  <c r="AD28" i="6"/>
  <c r="AF14" i="4"/>
  <c r="AF18" i="4"/>
  <c r="AF22" i="4"/>
  <c r="AF26" i="4"/>
  <c r="AF30" i="4"/>
  <c r="AF34" i="4"/>
  <c r="AF38" i="4"/>
  <c r="AF42" i="4"/>
  <c r="AF46" i="4"/>
  <c r="AF50" i="4"/>
  <c r="AF54" i="4"/>
  <c r="AF58" i="4"/>
  <c r="AF62" i="4"/>
  <c r="Z16" i="4"/>
  <c r="AA16" i="4" s="1"/>
  <c r="Z20" i="4"/>
  <c r="AA20" i="4" s="1"/>
  <c r="Z24" i="4"/>
  <c r="AA24" i="4" s="1"/>
  <c r="Z28" i="4"/>
  <c r="AA28" i="4" s="1"/>
  <c r="Z32" i="4"/>
  <c r="AA32" i="4" s="1"/>
  <c r="Z36" i="4"/>
  <c r="AA36" i="4" s="1"/>
  <c r="Z40" i="4"/>
  <c r="AA40" i="4" s="1"/>
  <c r="Z44" i="4"/>
  <c r="AA44" i="4" s="1"/>
  <c r="Z48" i="4"/>
  <c r="AA48" i="4" s="1"/>
  <c r="Z52" i="4"/>
  <c r="AA52" i="4" s="1"/>
  <c r="Z56" i="4"/>
  <c r="AA56" i="4" s="1"/>
  <c r="Z60" i="4"/>
  <c r="AA60" i="4" s="1"/>
  <c r="P19" i="4"/>
  <c r="Q20" i="4"/>
  <c r="R21" i="4"/>
  <c r="P23" i="4"/>
  <c r="Q25" i="4"/>
  <c r="R26" i="4"/>
  <c r="P38" i="4"/>
  <c r="Q39" i="4"/>
  <c r="R40" i="4"/>
  <c r="P42" i="4"/>
  <c r="Q44" i="4"/>
  <c r="R45" i="4"/>
  <c r="P52" i="4"/>
  <c r="Q54" i="4"/>
  <c r="R55" i="4"/>
  <c r="AF59" i="4"/>
  <c r="Z21" i="4"/>
  <c r="AA21" i="4" s="1"/>
  <c r="Z29" i="4"/>
  <c r="AA29" i="4" s="1"/>
  <c r="Z33" i="4"/>
  <c r="AA33" i="4" s="1"/>
  <c r="Z41" i="4"/>
  <c r="AA41" i="4" s="1"/>
  <c r="Z49" i="4"/>
  <c r="AA49" i="4" s="1"/>
  <c r="Z53" i="4"/>
  <c r="AA53" i="4" s="1"/>
  <c r="Z61" i="4"/>
  <c r="AA61" i="4" s="1"/>
  <c r="P18" i="4"/>
  <c r="R20" i="4"/>
  <c r="Q23" i="4"/>
  <c r="P37" i="4"/>
  <c r="R39" i="4"/>
  <c r="P41" i="4"/>
  <c r="R44" i="4"/>
  <c r="Q52" i="4"/>
  <c r="P61" i="4"/>
  <c r="R19" i="4"/>
  <c r="Q22" i="4"/>
  <c r="P26" i="4"/>
  <c r="R38" i="4"/>
  <c r="Q41" i="4"/>
  <c r="P45" i="4"/>
  <c r="R52" i="4"/>
  <c r="Q61" i="4"/>
  <c r="P54" i="4"/>
  <c r="C50" i="10"/>
  <c r="AF43" i="10"/>
  <c r="R45" i="10"/>
  <c r="D47" i="10"/>
  <c r="P47" i="10" s="1"/>
  <c r="AD61" i="10"/>
  <c r="AD52" i="10"/>
  <c r="AE52" i="10"/>
  <c r="M60" i="10"/>
  <c r="E23" i="8"/>
  <c r="AF24" i="8"/>
  <c r="AF21" i="8"/>
  <c r="E29" i="8"/>
  <c r="D37" i="8"/>
  <c r="D41" i="8"/>
  <c r="P45" i="8"/>
  <c r="Z49" i="8"/>
  <c r="AA49" i="8" s="1"/>
  <c r="D57" i="8"/>
  <c r="P57" i="8" s="1"/>
  <c r="Z61" i="8"/>
  <c r="AA61" i="8" s="1"/>
  <c r="D21" i="8"/>
  <c r="Z25" i="8"/>
  <c r="AA25" i="8" s="1"/>
  <c r="Z33" i="8"/>
  <c r="AA33" i="8" s="1"/>
  <c r="E53" i="8"/>
  <c r="E17" i="8"/>
  <c r="D25" i="8"/>
  <c r="M41" i="8"/>
  <c r="M49" i="8"/>
  <c r="R61" i="8"/>
  <c r="AF17" i="6"/>
  <c r="C25" i="6"/>
  <c r="AF29" i="6"/>
  <c r="Q37" i="6"/>
  <c r="Z41" i="6"/>
  <c r="AA41" i="6" s="1"/>
  <c r="D49" i="6"/>
  <c r="AD49" i="6" s="1"/>
  <c r="C21" i="6"/>
  <c r="Q25" i="6"/>
  <c r="D33" i="6"/>
  <c r="AE33" i="6" s="1"/>
  <c r="AD37" i="6"/>
  <c r="AD41" i="6"/>
  <c r="AE45" i="6"/>
  <c r="Z53" i="6"/>
  <c r="AA53" i="6" s="1"/>
  <c r="C17" i="6"/>
  <c r="Q21" i="6"/>
  <c r="AE25" i="6"/>
  <c r="AE32" i="6"/>
  <c r="R41" i="6"/>
  <c r="M49" i="6"/>
  <c r="AD25" i="4"/>
  <c r="P24" i="6"/>
  <c r="AE35" i="6"/>
  <c r="AE15" i="8"/>
  <c r="Q34" i="8"/>
  <c r="AD27" i="8"/>
  <c r="AE34" i="8"/>
  <c r="AE48" i="8"/>
  <c r="AD43" i="8"/>
  <c r="AE27" i="6"/>
  <c r="AE48" i="6"/>
  <c r="AE30" i="6"/>
  <c r="AE15" i="6"/>
  <c r="AE36" i="6"/>
  <c r="AD15" i="6"/>
  <c r="AD56" i="6"/>
  <c r="AD30" i="6"/>
  <c r="AD60" i="6"/>
  <c r="AD34" i="6"/>
  <c r="AF15" i="4"/>
  <c r="AF19" i="4"/>
  <c r="AF23" i="4"/>
  <c r="AF27" i="4"/>
  <c r="AF31" i="4"/>
  <c r="AF35" i="4"/>
  <c r="AF39" i="4"/>
  <c r="AF43" i="4"/>
  <c r="AF47" i="4"/>
  <c r="AF51" i="4"/>
  <c r="AF55" i="4"/>
  <c r="Z17" i="4"/>
  <c r="AA17" i="4" s="1"/>
  <c r="Z25" i="4"/>
  <c r="AA25" i="4" s="1"/>
  <c r="Z37" i="4"/>
  <c r="AA37" i="4" s="1"/>
  <c r="Z45" i="4"/>
  <c r="AA45" i="4" s="1"/>
  <c r="Z57" i="4"/>
  <c r="AA57" i="4" s="1"/>
  <c r="Q19" i="4"/>
  <c r="P22" i="4"/>
  <c r="R25" i="4"/>
  <c r="Q38" i="4"/>
  <c r="Q42" i="4"/>
  <c r="P51" i="4"/>
  <c r="R54" i="4"/>
  <c r="P21" i="4"/>
  <c r="R23" i="4"/>
  <c r="Q37" i="4"/>
  <c r="P40" i="4"/>
  <c r="R42" i="4"/>
  <c r="Q51" i="4"/>
  <c r="P55" i="4"/>
  <c r="Q45" i="4"/>
  <c r="Q55" i="4"/>
  <c r="Z39" i="10"/>
  <c r="AA39" i="10" s="1"/>
  <c r="D45" i="10"/>
  <c r="D24" i="10"/>
  <c r="R24" i="10" s="1"/>
  <c r="E46" i="10"/>
  <c r="D44" i="10"/>
  <c r="Q55" i="10"/>
  <c r="P61" i="10"/>
  <c r="AD54" i="10"/>
  <c r="AE54" i="10"/>
  <c r="E62" i="10"/>
  <c r="D23" i="8"/>
  <c r="R23" i="8"/>
  <c r="Z24" i="8"/>
  <c r="AA24" i="8" s="1"/>
  <c r="C21" i="8"/>
  <c r="M25" i="8"/>
  <c r="Z29" i="8"/>
  <c r="AA29" i="8" s="1"/>
  <c r="Q37" i="8"/>
  <c r="Q41" i="8"/>
  <c r="Z45" i="8"/>
  <c r="AA45" i="8" s="1"/>
  <c r="Z57" i="8"/>
  <c r="AA57" i="8" s="1"/>
  <c r="AF61" i="8"/>
  <c r="Q21" i="8"/>
  <c r="AF25" i="8"/>
  <c r="E37" i="8"/>
  <c r="E41" i="8"/>
  <c r="D45" i="8"/>
  <c r="E57" i="8"/>
  <c r="E21" i="8"/>
  <c r="Q25" i="8"/>
  <c r="M33" i="8"/>
  <c r="M53" i="8"/>
  <c r="M21" i="6"/>
  <c r="P25" i="6"/>
  <c r="C33" i="6"/>
  <c r="D45" i="6"/>
  <c r="Z49" i="6"/>
  <c r="AA49" i="6" s="1"/>
  <c r="E57" i="6"/>
  <c r="AF61" i="6"/>
  <c r="P21" i="6"/>
  <c r="AD25" i="6"/>
  <c r="Z33" i="6"/>
  <c r="AA33" i="6" s="1"/>
  <c r="E49" i="6"/>
  <c r="C61" i="6"/>
  <c r="AD21" i="6"/>
  <c r="D29" i="6"/>
  <c r="AD29" i="6" s="1"/>
  <c r="E33" i="6"/>
  <c r="AE37" i="6"/>
  <c r="AE41" i="6"/>
  <c r="AF45" i="6"/>
  <c r="M53" i="6"/>
  <c r="D61" i="6"/>
  <c r="AE61" i="4"/>
  <c r="AD17" i="6"/>
  <c r="AD34" i="8"/>
  <c r="AD31" i="8"/>
  <c r="AD36" i="8"/>
  <c r="R36" i="8"/>
  <c r="AE60" i="8"/>
  <c r="AD46" i="8"/>
  <c r="AD50" i="8"/>
  <c r="AD59" i="8"/>
  <c r="AE28" i="6"/>
  <c r="AE50" i="6"/>
  <c r="AE56" i="6"/>
  <c r="AE16" i="6"/>
  <c r="AE46" i="6"/>
  <c r="AD31" i="6"/>
  <c r="AD59" i="6"/>
  <c r="AD32" i="6"/>
  <c r="AD14" i="6"/>
  <c r="AD43" i="6"/>
  <c r="AF16" i="4"/>
  <c r="AF20" i="4"/>
  <c r="AF24" i="4"/>
  <c r="AF28" i="4"/>
  <c r="AF32" i="4"/>
  <c r="AF36" i="4"/>
  <c r="AF40" i="4"/>
  <c r="AF44" i="4"/>
  <c r="AF48" i="4"/>
  <c r="AF52" i="4"/>
  <c r="AF56" i="4"/>
  <c r="AF60" i="4"/>
  <c r="Z14" i="4"/>
  <c r="AA14" i="4" s="1"/>
  <c r="Z18" i="4"/>
  <c r="AA18" i="4" s="1"/>
  <c r="Z22" i="4"/>
  <c r="AA22" i="4" s="1"/>
  <c r="Z26" i="4"/>
  <c r="AA26" i="4" s="1"/>
  <c r="Z30" i="4"/>
  <c r="AA30" i="4" s="1"/>
  <c r="Z34" i="4"/>
  <c r="AA34" i="4" s="1"/>
  <c r="Z38" i="4"/>
  <c r="AA38" i="4" s="1"/>
  <c r="Z42" i="4"/>
  <c r="AA42" i="4" s="1"/>
  <c r="Z46" i="4"/>
  <c r="AA46" i="4" s="1"/>
  <c r="Z50" i="4"/>
  <c r="AA50" i="4" s="1"/>
  <c r="Z54" i="4"/>
  <c r="AA54" i="4" s="1"/>
  <c r="Z58" i="4"/>
  <c r="AA58" i="4" s="1"/>
  <c r="Z62" i="4"/>
  <c r="AA62" i="4" s="1"/>
  <c r="Q18" i="4"/>
  <c r="AD56" i="24"/>
  <c r="AD35" i="24"/>
  <c r="AD15" i="16"/>
  <c r="AD49" i="20"/>
  <c r="AD48" i="22"/>
  <c r="AD34" i="22"/>
  <c r="AE50" i="24"/>
  <c r="AD34" i="24"/>
  <c r="AE31" i="24"/>
  <c r="AE46" i="22"/>
  <c r="AE58" i="24"/>
  <c r="AE14" i="24"/>
  <c r="AE49" i="22"/>
  <c r="AE60" i="12"/>
  <c r="AD56" i="22"/>
  <c r="AE58" i="20"/>
  <c r="AD36" i="22"/>
  <c r="AD35" i="14"/>
  <c r="AE16" i="16"/>
  <c r="AD43" i="20"/>
  <c r="AE34" i="18"/>
  <c r="AD24" i="20"/>
  <c r="AE49" i="14"/>
  <c r="AE31" i="18"/>
  <c r="AD14" i="18"/>
  <c r="AD49" i="10"/>
  <c r="AD58" i="18"/>
  <c r="AE48" i="18"/>
  <c r="AE14" i="18"/>
  <c r="AD29" i="18"/>
  <c r="P30" i="18"/>
  <c r="AE27" i="16"/>
  <c r="AD16" i="12"/>
  <c r="AE35" i="16"/>
  <c r="AD17" i="16"/>
  <c r="AD34" i="12"/>
  <c r="AD15" i="12"/>
  <c r="AE32" i="12"/>
  <c r="AE48" i="14"/>
  <c r="AE53" i="14"/>
  <c r="AE50" i="12"/>
  <c r="AD62" i="12"/>
  <c r="AE49" i="12"/>
  <c r="AD43" i="12"/>
  <c r="AE27" i="12"/>
  <c r="AD24" i="10"/>
  <c r="AD62" i="20"/>
  <c r="AD17" i="10"/>
  <c r="AE62" i="22"/>
  <c r="AE56" i="20"/>
  <c r="AE57" i="24"/>
  <c r="AD46" i="22"/>
  <c r="AE56" i="24"/>
  <c r="AD48" i="24"/>
  <c r="AD14" i="24"/>
  <c r="AE59" i="24"/>
  <c r="AE60" i="22"/>
  <c r="AD57" i="22"/>
  <c r="AE57" i="22"/>
  <c r="AD60" i="12"/>
  <c r="AD60" i="22"/>
  <c r="AD43" i="18"/>
  <c r="AE28" i="18"/>
  <c r="AE36" i="22"/>
  <c r="AE48" i="22"/>
  <c r="AE33" i="14"/>
  <c r="AD60" i="20"/>
  <c r="AD47" i="20"/>
  <c r="AD59" i="18"/>
  <c r="AD28" i="20"/>
  <c r="AD24" i="8"/>
  <c r="AD56" i="20"/>
  <c r="AD49" i="8"/>
  <c r="AE62" i="10"/>
  <c r="AE17" i="10"/>
  <c r="AD53" i="14"/>
  <c r="AD50" i="18"/>
  <c r="AE57" i="16"/>
  <c r="AE60" i="18"/>
  <c r="AD28" i="18"/>
  <c r="AE56" i="18"/>
  <c r="AD24" i="18"/>
  <c r="AE17" i="12"/>
  <c r="AD29" i="16"/>
  <c r="AE57" i="12"/>
  <c r="P33" i="14"/>
  <c r="AD27" i="14"/>
  <c r="AD16" i="16"/>
  <c r="AE43" i="16"/>
  <c r="AD57" i="14"/>
  <c r="AD53" i="16"/>
  <c r="AE43" i="10"/>
  <c r="AD31" i="12"/>
  <c r="AE35" i="12"/>
  <c r="AE27" i="10"/>
  <c r="AD33" i="14"/>
  <c r="AD50" i="14"/>
  <c r="AD14" i="12"/>
  <c r="AD58" i="10"/>
  <c r="AD58" i="12"/>
  <c r="AD36" i="12"/>
  <c r="AD53" i="10"/>
  <c r="AE56" i="10"/>
  <c r="AE50" i="10"/>
  <c r="AD59" i="10"/>
  <c r="AD34" i="10"/>
  <c r="AD29" i="10"/>
  <c r="AE29" i="10"/>
  <c r="AE33" i="24"/>
  <c r="P43" i="26"/>
  <c r="AD47" i="26"/>
  <c r="AE47" i="20"/>
  <c r="AE15" i="24"/>
  <c r="AE60" i="24"/>
  <c r="AD29" i="24"/>
  <c r="AD56" i="18"/>
  <c r="AE53" i="24"/>
  <c r="AE59" i="16"/>
  <c r="AE50" i="22"/>
  <c r="AE24" i="20"/>
  <c r="AD47" i="14"/>
  <c r="AD58" i="22"/>
  <c r="AD47" i="22"/>
  <c r="AD60" i="18"/>
  <c r="AE60" i="20"/>
  <c r="AE53" i="8"/>
  <c r="AE49" i="10"/>
  <c r="AD59" i="16"/>
  <c r="AE36" i="18"/>
  <c r="AD35" i="18"/>
  <c r="AE49" i="8"/>
  <c r="AD47" i="16"/>
  <c r="AD31" i="18"/>
  <c r="AE57" i="18"/>
  <c r="AE58" i="18"/>
  <c r="AD33" i="18"/>
  <c r="AD34" i="18"/>
  <c r="AD33" i="16"/>
  <c r="AE35" i="14"/>
  <c r="AE27" i="14"/>
  <c r="AD27" i="10"/>
  <c r="AD46" i="14"/>
  <c r="AE15" i="14"/>
  <c r="AD17" i="14"/>
  <c r="AD15" i="14"/>
  <c r="AD32" i="12"/>
  <c r="AE17" i="14"/>
  <c r="AE62" i="12"/>
  <c r="AD27" i="12"/>
  <c r="AE16" i="12"/>
  <c r="AD53" i="12"/>
  <c r="AD46" i="12"/>
  <c r="AD59" i="12"/>
  <c r="AD47" i="10"/>
  <c r="AE24" i="10"/>
  <c r="AD59" i="26"/>
  <c r="AD53" i="26"/>
  <c r="AD43" i="26"/>
  <c r="AD49" i="26"/>
  <c r="AD48" i="26"/>
  <c r="AD53" i="24"/>
  <c r="AD17" i="24"/>
  <c r="AD59" i="24"/>
  <c r="AE27" i="24"/>
  <c r="AE24" i="18"/>
  <c r="AE47" i="22"/>
  <c r="AE56" i="22"/>
  <c r="AD49" i="22"/>
  <c r="AD35" i="16"/>
  <c r="AE29" i="20"/>
  <c r="AD62" i="18"/>
  <c r="AE30" i="18"/>
  <c r="AE16" i="18"/>
  <c r="AE27" i="20"/>
  <c r="AE31" i="16"/>
  <c r="AE59" i="18"/>
  <c r="AD62" i="10"/>
  <c r="AD31" i="14"/>
  <c r="AE34" i="12"/>
  <c r="AE33" i="16"/>
  <c r="AE33" i="18"/>
  <c r="AE29" i="18"/>
  <c r="AD16" i="18"/>
  <c r="AD57" i="18"/>
  <c r="AD31" i="16"/>
  <c r="AD17" i="12"/>
  <c r="AE53" i="16"/>
  <c r="AD57" i="16"/>
  <c r="AE17" i="16"/>
  <c r="AD27" i="16"/>
  <c r="AD33" i="12"/>
  <c r="AD48" i="14"/>
  <c r="AE46" i="14"/>
  <c r="AE57" i="14"/>
  <c r="AE50" i="14"/>
  <c r="AE28" i="12"/>
  <c r="AD30" i="12"/>
  <c r="AD49" i="12"/>
  <c r="AE30" i="12"/>
  <c r="AE14" i="12"/>
  <c r="AE58" i="12"/>
  <c r="AE53" i="12"/>
  <c r="AD47" i="12"/>
  <c r="AD28" i="12"/>
  <c r="AE47" i="10"/>
  <c r="AD28" i="10"/>
  <c r="AD36" i="10"/>
  <c r="AE34" i="10"/>
  <c r="AD33" i="8"/>
  <c r="AD33" i="6"/>
  <c r="AD43" i="10"/>
  <c r="AE15" i="10"/>
  <c r="AE33" i="8"/>
  <c r="AD50" i="10"/>
  <c r="AD53" i="8"/>
  <c r="AE17" i="8"/>
  <c r="M16" i="4"/>
  <c r="M20" i="4"/>
  <c r="M24" i="4"/>
  <c r="M28" i="4"/>
  <c r="M32" i="4"/>
  <c r="M36" i="4"/>
  <c r="M40" i="4"/>
  <c r="M44" i="4"/>
  <c r="M48" i="4"/>
  <c r="M52" i="4"/>
  <c r="M56" i="4"/>
  <c r="M60" i="4"/>
  <c r="E17" i="4"/>
  <c r="E21" i="4"/>
  <c r="E25" i="4"/>
  <c r="E29" i="4"/>
  <c r="E33" i="4"/>
  <c r="E37" i="4"/>
  <c r="E41" i="4"/>
  <c r="E45" i="4"/>
  <c r="E49" i="4"/>
  <c r="E53" i="4"/>
  <c r="E57" i="4"/>
  <c r="E61" i="4"/>
  <c r="D15" i="4"/>
  <c r="AE15" i="4" s="1"/>
  <c r="D19" i="4"/>
  <c r="D23" i="4"/>
  <c r="D27" i="4"/>
  <c r="R27" i="4" s="1"/>
  <c r="D31" i="4"/>
  <c r="R31" i="4" s="1"/>
  <c r="D35" i="4"/>
  <c r="AD35" i="4" s="1"/>
  <c r="D39" i="4"/>
  <c r="D43" i="4"/>
  <c r="P43" i="4" s="1"/>
  <c r="D47" i="4"/>
  <c r="Q47" i="4" s="1"/>
  <c r="D51" i="4"/>
  <c r="D55" i="4"/>
  <c r="D59" i="4"/>
  <c r="AE59" i="4" s="1"/>
  <c r="C17" i="4"/>
  <c r="C21" i="4"/>
  <c r="C25" i="4"/>
  <c r="C29" i="4"/>
  <c r="C33" i="4"/>
  <c r="C37" i="4"/>
  <c r="C41" i="4"/>
  <c r="C45" i="4"/>
  <c r="C49" i="4"/>
  <c r="C53" i="4"/>
  <c r="C57" i="4"/>
  <c r="C61" i="4"/>
  <c r="M21" i="4"/>
  <c r="M33" i="4"/>
  <c r="M41" i="4"/>
  <c r="M53" i="4"/>
  <c r="E14" i="4"/>
  <c r="E26" i="4"/>
  <c r="E38" i="4"/>
  <c r="E50" i="4"/>
  <c r="E62" i="4"/>
  <c r="D24" i="4"/>
  <c r="Q24" i="4" s="1"/>
  <c r="D36" i="4"/>
  <c r="P36" i="4" s="1"/>
  <c r="D48" i="4"/>
  <c r="R48" i="4" s="1"/>
  <c r="D60" i="4"/>
  <c r="Q60" i="4" s="1"/>
  <c r="C22" i="4"/>
  <c r="C34" i="4"/>
  <c r="C46" i="4"/>
  <c r="C58" i="4"/>
  <c r="M14" i="4"/>
  <c r="M18" i="4"/>
  <c r="M22" i="4"/>
  <c r="M26" i="4"/>
  <c r="M30" i="4"/>
  <c r="M34" i="4"/>
  <c r="M38" i="4"/>
  <c r="M42" i="4"/>
  <c r="M46" i="4"/>
  <c r="M50" i="4"/>
  <c r="M54" i="4"/>
  <c r="M58" i="4"/>
  <c r="M62" i="4"/>
  <c r="E15" i="4"/>
  <c r="E19" i="4"/>
  <c r="E23" i="4"/>
  <c r="E27" i="4"/>
  <c r="E31" i="4"/>
  <c r="E35" i="4"/>
  <c r="E39" i="4"/>
  <c r="E43" i="4"/>
  <c r="E47" i="4"/>
  <c r="E51" i="4"/>
  <c r="E55" i="4"/>
  <c r="E59" i="4"/>
  <c r="D17" i="4"/>
  <c r="Q17" i="4" s="1"/>
  <c r="D21" i="4"/>
  <c r="D25" i="4"/>
  <c r="D29" i="4"/>
  <c r="P29" i="4" s="1"/>
  <c r="D33" i="4"/>
  <c r="AD33" i="4" s="1"/>
  <c r="D37" i="4"/>
  <c r="D41" i="4"/>
  <c r="D45" i="4"/>
  <c r="D49" i="4"/>
  <c r="R49" i="4" s="1"/>
  <c r="D53" i="4"/>
  <c r="P53" i="4" s="1"/>
  <c r="D57" i="4"/>
  <c r="AE57" i="4" s="1"/>
  <c r="D61" i="4"/>
  <c r="C15" i="4"/>
  <c r="C19" i="4"/>
  <c r="C23" i="4"/>
  <c r="C27" i="4"/>
  <c r="C31" i="4"/>
  <c r="C35" i="4"/>
  <c r="C39" i="4"/>
  <c r="C43" i="4"/>
  <c r="C47" i="4"/>
  <c r="C51" i="4"/>
  <c r="C55" i="4"/>
  <c r="C59" i="4"/>
  <c r="M17" i="4"/>
  <c r="M29" i="4"/>
  <c r="M37" i="4"/>
  <c r="M49" i="4"/>
  <c r="M61" i="4"/>
  <c r="E22" i="4"/>
  <c r="E34" i="4"/>
  <c r="E46" i="4"/>
  <c r="E58" i="4"/>
  <c r="D20" i="4"/>
  <c r="D32" i="4"/>
  <c r="AE32" i="4" s="1"/>
  <c r="D40" i="4"/>
  <c r="D52" i="4"/>
  <c r="C14" i="4"/>
  <c r="C26" i="4"/>
  <c r="C38" i="4"/>
  <c r="C50" i="4"/>
  <c r="C62" i="4"/>
  <c r="M15" i="4"/>
  <c r="M19" i="4"/>
  <c r="M23" i="4"/>
  <c r="M27" i="4"/>
  <c r="M31" i="4"/>
  <c r="M35" i="4"/>
  <c r="M39" i="4"/>
  <c r="M43" i="4"/>
  <c r="M47" i="4"/>
  <c r="M51" i="4"/>
  <c r="M55" i="4"/>
  <c r="M59" i="4"/>
  <c r="E16" i="4"/>
  <c r="E20" i="4"/>
  <c r="E24" i="4"/>
  <c r="E28" i="4"/>
  <c r="E32" i="4"/>
  <c r="E36" i="4"/>
  <c r="E40" i="4"/>
  <c r="E44" i="4"/>
  <c r="E48" i="4"/>
  <c r="E52" i="4"/>
  <c r="E56" i="4"/>
  <c r="E60" i="4"/>
  <c r="D14" i="4"/>
  <c r="P14" i="4" s="1"/>
  <c r="D18" i="4"/>
  <c r="D22" i="4"/>
  <c r="D26" i="4"/>
  <c r="D30" i="4"/>
  <c r="AE30" i="4" s="1"/>
  <c r="D34" i="4"/>
  <c r="AE34" i="4" s="1"/>
  <c r="D38" i="4"/>
  <c r="D42" i="4"/>
  <c r="D46" i="4"/>
  <c r="P46" i="4" s="1"/>
  <c r="D50" i="4"/>
  <c r="P50" i="4" s="1"/>
  <c r="D54" i="4"/>
  <c r="D58" i="4"/>
  <c r="P58" i="4" s="1"/>
  <c r="D62" i="4"/>
  <c r="P62" i="4" s="1"/>
  <c r="C16" i="4"/>
  <c r="C20" i="4"/>
  <c r="C24" i="4"/>
  <c r="C28" i="4"/>
  <c r="C32" i="4"/>
  <c r="C36" i="4"/>
  <c r="C40" i="4"/>
  <c r="C44" i="4"/>
  <c r="C48" i="4"/>
  <c r="C52" i="4"/>
  <c r="C56" i="4"/>
  <c r="C60" i="4"/>
  <c r="M25" i="4"/>
  <c r="M45" i="4"/>
  <c r="M57" i="4"/>
  <c r="E18" i="4"/>
  <c r="E30" i="4"/>
  <c r="E42" i="4"/>
  <c r="E54" i="4"/>
  <c r="D16" i="4"/>
  <c r="AD16" i="4" s="1"/>
  <c r="D28" i="4"/>
  <c r="Q28" i="4" s="1"/>
  <c r="D44" i="4"/>
  <c r="D56" i="4"/>
  <c r="R56" i="4" s="1"/>
  <c r="C18" i="4"/>
  <c r="C30" i="4"/>
  <c r="C42" i="4"/>
  <c r="C54" i="4"/>
  <c r="AD43" i="4"/>
  <c r="D17" i="3"/>
  <c r="D29" i="3"/>
  <c r="D37" i="3"/>
  <c r="D45" i="3"/>
  <c r="D53" i="3"/>
  <c r="C15" i="3"/>
  <c r="C23" i="3"/>
  <c r="C31" i="3"/>
  <c r="C39" i="3"/>
  <c r="C47" i="3"/>
  <c r="C55" i="3"/>
  <c r="AE48" i="4"/>
  <c r="AE50" i="4"/>
  <c r="AD49" i="4"/>
  <c r="AD29" i="4"/>
  <c r="R62" i="4"/>
  <c r="D14" i="3"/>
  <c r="D18" i="3"/>
  <c r="D22" i="3"/>
  <c r="D26" i="3"/>
  <c r="D30" i="3"/>
  <c r="D34" i="3"/>
  <c r="D38" i="3"/>
  <c r="D42" i="3"/>
  <c r="D46" i="3"/>
  <c r="D50" i="3"/>
  <c r="D54" i="3"/>
  <c r="D58" i="3"/>
  <c r="C16" i="3"/>
  <c r="C20" i="3"/>
  <c r="C24" i="3"/>
  <c r="C28" i="3"/>
  <c r="C32" i="3"/>
  <c r="C36" i="3"/>
  <c r="C40" i="3"/>
  <c r="C44" i="3"/>
  <c r="C48" i="3"/>
  <c r="C52" i="3"/>
  <c r="C56" i="3"/>
  <c r="C60" i="3"/>
  <c r="AD62" i="4"/>
  <c r="D15" i="3"/>
  <c r="D23" i="3"/>
  <c r="D27" i="3"/>
  <c r="D35" i="3"/>
  <c r="D43" i="3"/>
  <c r="D51" i="3"/>
  <c r="D59" i="3"/>
  <c r="C13" i="3"/>
  <c r="C21" i="3"/>
  <c r="C29" i="3"/>
  <c r="C37" i="3"/>
  <c r="C45" i="3"/>
  <c r="C53" i="3"/>
  <c r="C61" i="3"/>
  <c r="AD59" i="4"/>
  <c r="AD24" i="4"/>
  <c r="AE49" i="4"/>
  <c r="D19" i="3"/>
  <c r="D31" i="3"/>
  <c r="D39" i="3"/>
  <c r="D47" i="3"/>
  <c r="D55" i="3"/>
  <c r="C17" i="3"/>
  <c r="C25" i="3"/>
  <c r="C33" i="3"/>
  <c r="C41" i="3"/>
  <c r="C49" i="3"/>
  <c r="C57" i="3"/>
  <c r="AE43" i="4"/>
  <c r="AE36" i="4"/>
  <c r="AE58" i="4"/>
  <c r="AE46" i="4"/>
  <c r="AD53" i="4"/>
  <c r="AD17" i="4"/>
  <c r="P31" i="4"/>
  <c r="D16" i="3"/>
  <c r="D20" i="3"/>
  <c r="D24" i="3"/>
  <c r="D28" i="3"/>
  <c r="D32" i="3"/>
  <c r="D36" i="3"/>
  <c r="D40" i="3"/>
  <c r="D44" i="3"/>
  <c r="D48" i="3"/>
  <c r="D52" i="3"/>
  <c r="D56" i="3"/>
  <c r="D60" i="3"/>
  <c r="C14" i="3"/>
  <c r="C18" i="3"/>
  <c r="C22" i="3"/>
  <c r="C26" i="3"/>
  <c r="C30" i="3"/>
  <c r="C34" i="3"/>
  <c r="C38" i="3"/>
  <c r="C42" i="3"/>
  <c r="C46" i="3"/>
  <c r="C50" i="3"/>
  <c r="C54" i="3"/>
  <c r="C58" i="3"/>
  <c r="AE27" i="4"/>
  <c r="AD56" i="4"/>
  <c r="AD36" i="4"/>
  <c r="AD58" i="4"/>
  <c r="AE53" i="4"/>
  <c r="AE33" i="4"/>
  <c r="Q59" i="4"/>
  <c r="D13" i="3"/>
  <c r="D21" i="3"/>
  <c r="D25" i="3"/>
  <c r="D33" i="3"/>
  <c r="D41" i="3"/>
  <c r="D49" i="3"/>
  <c r="D57" i="3"/>
  <c r="D61" i="3"/>
  <c r="C19" i="3"/>
  <c r="C27" i="3"/>
  <c r="C35" i="3"/>
  <c r="C43" i="3"/>
  <c r="C51" i="3"/>
  <c r="C59" i="3"/>
  <c r="I61" i="25"/>
  <c r="I59" i="25"/>
  <c r="I57" i="25"/>
  <c r="I60" i="25"/>
  <c r="I58" i="25"/>
  <c r="I55" i="25"/>
  <c r="I53" i="25"/>
  <c r="I51" i="25"/>
  <c r="I49" i="25"/>
  <c r="I47" i="25"/>
  <c r="I45" i="25"/>
  <c r="I56" i="25"/>
  <c r="I48" i="25"/>
  <c r="I50" i="25"/>
  <c r="I41" i="25"/>
  <c r="I39" i="25"/>
  <c r="I37" i="25"/>
  <c r="I35" i="25"/>
  <c r="I33" i="25"/>
  <c r="I31" i="25"/>
  <c r="I29" i="25"/>
  <c r="I52" i="25"/>
  <c r="I44" i="25"/>
  <c r="I43" i="25"/>
  <c r="I36" i="25"/>
  <c r="I28" i="25"/>
  <c r="I38" i="25"/>
  <c r="I30" i="25"/>
  <c r="I25" i="25"/>
  <c r="I23" i="25"/>
  <c r="I21" i="25"/>
  <c r="I19" i="25"/>
  <c r="I17" i="25"/>
  <c r="I15" i="25"/>
  <c r="I13" i="25"/>
  <c r="J10" i="25"/>
  <c r="I54" i="25"/>
  <c r="I40" i="25"/>
  <c r="I32" i="25"/>
  <c r="I11" i="25"/>
  <c r="I46" i="25"/>
  <c r="I42" i="25"/>
  <c r="I34" i="25"/>
  <c r="I27" i="25"/>
  <c r="I26" i="25"/>
  <c r="I24" i="25"/>
  <c r="I16" i="25"/>
  <c r="I18" i="25"/>
  <c r="I20" i="25"/>
  <c r="I22" i="25"/>
  <c r="I14" i="25"/>
  <c r="I12" i="25"/>
  <c r="H63" i="25"/>
  <c r="B24" i="25"/>
  <c r="I60" i="23"/>
  <c r="I58" i="23"/>
  <c r="I56" i="23"/>
  <c r="I54" i="23"/>
  <c r="I52" i="23"/>
  <c r="I50" i="23"/>
  <c r="I61" i="23"/>
  <c r="I59" i="23"/>
  <c r="I57" i="23"/>
  <c r="I55" i="23"/>
  <c r="I53" i="23"/>
  <c r="I51" i="23"/>
  <c r="I49" i="23"/>
  <c r="I48" i="23"/>
  <c r="I46" i="23"/>
  <c r="I44" i="23"/>
  <c r="I42" i="23"/>
  <c r="I40" i="23"/>
  <c r="I38" i="23"/>
  <c r="I36" i="23"/>
  <c r="I34" i="23"/>
  <c r="I32" i="23"/>
  <c r="I47" i="23"/>
  <c r="I45" i="23"/>
  <c r="I43" i="23"/>
  <c r="I37" i="23"/>
  <c r="I29" i="23"/>
  <c r="I27" i="23"/>
  <c r="I25" i="23"/>
  <c r="I23" i="23"/>
  <c r="I21" i="23"/>
  <c r="I19" i="23"/>
  <c r="I17" i="23"/>
  <c r="I39" i="23"/>
  <c r="I33" i="23"/>
  <c r="I41" i="23"/>
  <c r="I31" i="23"/>
  <c r="I28" i="23"/>
  <c r="I26" i="23"/>
  <c r="I24" i="23"/>
  <c r="I22" i="23"/>
  <c r="I20" i="23"/>
  <c r="I18" i="23"/>
  <c r="I16" i="23"/>
  <c r="I35" i="23"/>
  <c r="I30" i="23"/>
  <c r="I11" i="23"/>
  <c r="I14" i="23"/>
  <c r="I12" i="23"/>
  <c r="I15" i="23"/>
  <c r="I13" i="23"/>
  <c r="J10" i="23"/>
  <c r="B18" i="23"/>
  <c r="H63" i="23"/>
  <c r="I52" i="21"/>
  <c r="I50" i="21"/>
  <c r="I48" i="21"/>
  <c r="I46" i="21"/>
  <c r="I44" i="21"/>
  <c r="I42" i="21"/>
  <c r="I40" i="21"/>
  <c r="I38" i="21"/>
  <c r="I54" i="21"/>
  <c r="I53" i="21"/>
  <c r="I51" i="21"/>
  <c r="I49" i="21"/>
  <c r="I47" i="21"/>
  <c r="I45" i="21"/>
  <c r="I43" i="21"/>
  <c r="I41" i="21"/>
  <c r="I39" i="21"/>
  <c r="I37" i="21"/>
  <c r="I58" i="21"/>
  <c r="I35" i="21"/>
  <c r="I33" i="21"/>
  <c r="I31" i="21"/>
  <c r="I29" i="21"/>
  <c r="I27" i="21"/>
  <c r="I25" i="21"/>
  <c r="I23" i="21"/>
  <c r="I21" i="21"/>
  <c r="I19" i="21"/>
  <c r="I17" i="21"/>
  <c r="I15" i="21"/>
  <c r="I13" i="21"/>
  <c r="J10" i="21"/>
  <c r="I61" i="21"/>
  <c r="I57" i="21"/>
  <c r="I59" i="21"/>
  <c r="I55" i="21"/>
  <c r="I11" i="21"/>
  <c r="I36" i="21"/>
  <c r="I60" i="21"/>
  <c r="I56" i="21"/>
  <c r="I34" i="21"/>
  <c r="I32" i="21"/>
  <c r="I30" i="21"/>
  <c r="I28" i="21"/>
  <c r="I26" i="21"/>
  <c r="I24" i="21"/>
  <c r="I22" i="21"/>
  <c r="I20" i="21"/>
  <c r="I18" i="21"/>
  <c r="I16" i="21"/>
  <c r="I14" i="21"/>
  <c r="I12" i="21"/>
  <c r="B19" i="21"/>
  <c r="H63" i="21"/>
  <c r="I61" i="19"/>
  <c r="I60" i="19"/>
  <c r="I58" i="19"/>
  <c r="I57" i="19"/>
  <c r="I56" i="19"/>
  <c r="I54" i="19"/>
  <c r="I52" i="19"/>
  <c r="I50" i="19"/>
  <c r="I48" i="19"/>
  <c r="I46" i="19"/>
  <c r="I44" i="19"/>
  <c r="I59" i="19"/>
  <c r="I55" i="19"/>
  <c r="I53" i="19"/>
  <c r="I51" i="19"/>
  <c r="I49" i="19"/>
  <c r="I47" i="19"/>
  <c r="I45" i="19"/>
  <c r="I43" i="19"/>
  <c r="I41" i="19"/>
  <c r="I39" i="19"/>
  <c r="I37" i="19"/>
  <c r="I42" i="19"/>
  <c r="I40" i="19"/>
  <c r="I38" i="19"/>
  <c r="I36" i="19"/>
  <c r="I34" i="19"/>
  <c r="I32" i="19"/>
  <c r="I30" i="19"/>
  <c r="I28" i="19"/>
  <c r="I26" i="19"/>
  <c r="I24" i="19"/>
  <c r="I31" i="19"/>
  <c r="I22" i="19"/>
  <c r="I20" i="19"/>
  <c r="I18" i="19"/>
  <c r="I16" i="19"/>
  <c r="I14" i="19"/>
  <c r="I12" i="19"/>
  <c r="I33" i="19"/>
  <c r="I25" i="19"/>
  <c r="I35" i="19"/>
  <c r="I27" i="19"/>
  <c r="I23" i="19"/>
  <c r="I21" i="19"/>
  <c r="I19" i="19"/>
  <c r="I17" i="19"/>
  <c r="I15" i="19"/>
  <c r="I13" i="19"/>
  <c r="J10" i="19"/>
  <c r="I29" i="19"/>
  <c r="I11" i="19"/>
  <c r="B18" i="19"/>
  <c r="H63" i="19"/>
  <c r="B19" i="17"/>
  <c r="H63" i="17"/>
  <c r="I60" i="17"/>
  <c r="I58" i="17"/>
  <c r="I56" i="17"/>
  <c r="I54" i="17"/>
  <c r="I52" i="17"/>
  <c r="I50" i="17"/>
  <c r="I48" i="17"/>
  <c r="I61" i="17"/>
  <c r="I59" i="17"/>
  <c r="I57" i="17"/>
  <c r="I55" i="17"/>
  <c r="I53" i="17"/>
  <c r="I51" i="17"/>
  <c r="I49" i="17"/>
  <c r="I47" i="17"/>
  <c r="I45" i="17"/>
  <c r="I43" i="17"/>
  <c r="I41" i="17"/>
  <c r="I39" i="17"/>
  <c r="I37" i="17"/>
  <c r="I35" i="17"/>
  <c r="I33" i="17"/>
  <c r="I31" i="17"/>
  <c r="I29" i="17"/>
  <c r="I27" i="17"/>
  <c r="I25" i="17"/>
  <c r="I23" i="17"/>
  <c r="I21" i="17"/>
  <c r="I19" i="17"/>
  <c r="I17" i="17"/>
  <c r="I15" i="17"/>
  <c r="I36" i="17"/>
  <c r="I28" i="17"/>
  <c r="I20" i="17"/>
  <c r="I13" i="17"/>
  <c r="J10" i="17"/>
  <c r="I44" i="17"/>
  <c r="I42" i="17"/>
  <c r="I34" i="17"/>
  <c r="I26" i="17"/>
  <c r="I18" i="17"/>
  <c r="I11" i="17"/>
  <c r="I46" i="17"/>
  <c r="I40" i="17"/>
  <c r="I32" i="17"/>
  <c r="I24" i="17"/>
  <c r="I16" i="17"/>
  <c r="I14" i="17"/>
  <c r="I12" i="17"/>
  <c r="I38" i="17"/>
  <c r="I30" i="17"/>
  <c r="I22" i="17"/>
  <c r="I60" i="15"/>
  <c r="I58" i="15"/>
  <c r="I61" i="15"/>
  <c r="I59" i="15"/>
  <c r="I56" i="15"/>
  <c r="I55" i="15"/>
  <c r="I53" i="15"/>
  <c r="I51" i="15"/>
  <c r="I49" i="15"/>
  <c r="I47" i="15"/>
  <c r="I45" i="15"/>
  <c r="I43" i="15"/>
  <c r="I41" i="15"/>
  <c r="I54" i="15"/>
  <c r="I46" i="15"/>
  <c r="I39" i="15"/>
  <c r="I35" i="15"/>
  <c r="I52" i="15"/>
  <c r="I44" i="15"/>
  <c r="I38" i="15"/>
  <c r="I33" i="15"/>
  <c r="I31" i="15"/>
  <c r="I29" i="15"/>
  <c r="I27" i="15"/>
  <c r="I25" i="15"/>
  <c r="I23" i="15"/>
  <c r="I21" i="15"/>
  <c r="I19" i="15"/>
  <c r="I17" i="15"/>
  <c r="I15" i="15"/>
  <c r="I13" i="15"/>
  <c r="J10" i="15"/>
  <c r="I57" i="15"/>
  <c r="I50" i="15"/>
  <c r="I42" i="15"/>
  <c r="I37" i="15"/>
  <c r="I11" i="15"/>
  <c r="I28" i="15"/>
  <c r="I20" i="15"/>
  <c r="I12" i="15"/>
  <c r="I30" i="15"/>
  <c r="I22" i="15"/>
  <c r="I14" i="15"/>
  <c r="I48" i="15"/>
  <c r="I36" i="15"/>
  <c r="I32" i="15"/>
  <c r="I24" i="15"/>
  <c r="I16" i="15"/>
  <c r="I40" i="15"/>
  <c r="I34" i="15"/>
  <c r="I26" i="15"/>
  <c r="I18" i="15"/>
  <c r="B18" i="15"/>
  <c r="H63" i="15"/>
  <c r="H63" i="13"/>
  <c r="B18" i="13"/>
  <c r="I60" i="13"/>
  <c r="I58" i="13"/>
  <c r="I59" i="13"/>
  <c r="I55" i="13"/>
  <c r="I53" i="13"/>
  <c r="I51" i="13"/>
  <c r="I57" i="13"/>
  <c r="I56" i="13"/>
  <c r="I54" i="13"/>
  <c r="I52" i="13"/>
  <c r="I50" i="13"/>
  <c r="I48" i="13"/>
  <c r="I46" i="13"/>
  <c r="I44" i="13"/>
  <c r="I43" i="13"/>
  <c r="I41" i="13"/>
  <c r="I39" i="13"/>
  <c r="I37" i="13"/>
  <c r="I35" i="13"/>
  <c r="I33" i="13"/>
  <c r="I31" i="13"/>
  <c r="I29" i="13"/>
  <c r="I27" i="13"/>
  <c r="I25" i="13"/>
  <c r="I23" i="13"/>
  <c r="I21" i="13"/>
  <c r="I19" i="13"/>
  <c r="I17" i="13"/>
  <c r="I15" i="13"/>
  <c r="I13" i="13"/>
  <c r="I61" i="13"/>
  <c r="I49" i="13"/>
  <c r="I47" i="13"/>
  <c r="I42" i="13"/>
  <c r="I40" i="13"/>
  <c r="I38" i="13"/>
  <c r="I36" i="13"/>
  <c r="I34" i="13"/>
  <c r="I32" i="13"/>
  <c r="I30" i="13"/>
  <c r="I28" i="13"/>
  <c r="I26" i="13"/>
  <c r="I24" i="13"/>
  <c r="I22" i="13"/>
  <c r="I20" i="13"/>
  <c r="I18" i="13"/>
  <c r="I16" i="13"/>
  <c r="I14" i="13"/>
  <c r="I45" i="13"/>
  <c r="J10" i="13"/>
  <c r="I12" i="13"/>
  <c r="I11" i="13"/>
  <c r="B27" i="11"/>
  <c r="H63" i="11"/>
  <c r="I60" i="11"/>
  <c r="I58" i="11"/>
  <c r="I56" i="11"/>
  <c r="I54" i="11"/>
  <c r="I52" i="11"/>
  <c r="I50" i="11"/>
  <c r="I48" i="11"/>
  <c r="I61" i="11"/>
  <c r="I59" i="11"/>
  <c r="I57" i="11"/>
  <c r="I55" i="11"/>
  <c r="I53" i="11"/>
  <c r="I51" i="11"/>
  <c r="I49" i="11"/>
  <c r="I47" i="11"/>
  <c r="I45" i="11"/>
  <c r="I43" i="11"/>
  <c r="I41" i="11"/>
  <c r="I39" i="11"/>
  <c r="I37" i="11"/>
  <c r="I35" i="11"/>
  <c r="I33" i="11"/>
  <c r="I31" i="11"/>
  <c r="I29" i="11"/>
  <c r="I46" i="11"/>
  <c r="I42" i="11"/>
  <c r="I34" i="11"/>
  <c r="I26" i="11"/>
  <c r="I22" i="11"/>
  <c r="I18" i="11"/>
  <c r="I40" i="11"/>
  <c r="I32" i="11"/>
  <c r="I25" i="11"/>
  <c r="I21" i="11"/>
  <c r="I17" i="11"/>
  <c r="I11" i="11"/>
  <c r="I38" i="11"/>
  <c r="I30" i="11"/>
  <c r="I24" i="11"/>
  <c r="I20" i="11"/>
  <c r="I16" i="11"/>
  <c r="I19" i="11"/>
  <c r="I13" i="11"/>
  <c r="J10" i="11"/>
  <c r="I28" i="11"/>
  <c r="I23" i="11"/>
  <c r="I12" i="11"/>
  <c r="I36" i="11"/>
  <c r="I27" i="11"/>
  <c r="I15" i="11"/>
  <c r="I44" i="11"/>
  <c r="I14" i="11"/>
  <c r="H63" i="9"/>
  <c r="B18" i="9"/>
  <c r="I60" i="9"/>
  <c r="I58" i="9"/>
  <c r="I54" i="9"/>
  <c r="I52" i="9"/>
  <c r="I50" i="9"/>
  <c r="I48" i="9"/>
  <c r="I46" i="9"/>
  <c r="I44" i="9"/>
  <c r="I57" i="9"/>
  <c r="I61" i="9"/>
  <c r="I56" i="9"/>
  <c r="I53" i="9"/>
  <c r="I51" i="9"/>
  <c r="I49" i="9"/>
  <c r="I47" i="9"/>
  <c r="I45" i="9"/>
  <c r="I59" i="9"/>
  <c r="I43" i="9"/>
  <c r="I41" i="9"/>
  <c r="I39" i="9"/>
  <c r="I37" i="9"/>
  <c r="I35" i="9"/>
  <c r="I33" i="9"/>
  <c r="I31" i="9"/>
  <c r="I29" i="9"/>
  <c r="I27" i="9"/>
  <c r="I25" i="9"/>
  <c r="I23" i="9"/>
  <c r="I21" i="9"/>
  <c r="I19" i="9"/>
  <c r="I17" i="9"/>
  <c r="I15" i="9"/>
  <c r="I13" i="9"/>
  <c r="I55" i="9"/>
  <c r="I38" i="9"/>
  <c r="I30" i="9"/>
  <c r="I22" i="9"/>
  <c r="I14" i="9"/>
  <c r="I12" i="9"/>
  <c r="I40" i="9"/>
  <c r="I32" i="9"/>
  <c r="I24" i="9"/>
  <c r="I16" i="9"/>
  <c r="J10" i="9"/>
  <c r="I42" i="9"/>
  <c r="I34" i="9"/>
  <c r="I26" i="9"/>
  <c r="I18" i="9"/>
  <c r="I11" i="9"/>
  <c r="I36" i="9"/>
  <c r="I28" i="9"/>
  <c r="I20" i="9"/>
  <c r="B18" i="7"/>
  <c r="H63" i="7"/>
  <c r="I60" i="7"/>
  <c r="I59" i="7"/>
  <c r="I56" i="7"/>
  <c r="I54" i="7"/>
  <c r="I52" i="7"/>
  <c r="I58" i="7"/>
  <c r="I61" i="7"/>
  <c r="I57" i="7"/>
  <c r="I49" i="7"/>
  <c r="I47" i="7"/>
  <c r="I45" i="7"/>
  <c r="I43" i="7"/>
  <c r="I41" i="7"/>
  <c r="I39" i="7"/>
  <c r="I37" i="7"/>
  <c r="I51" i="7"/>
  <c r="I50" i="7"/>
  <c r="I48" i="7"/>
  <c r="I46" i="7"/>
  <c r="I44" i="7"/>
  <c r="I42" i="7"/>
  <c r="I40" i="7"/>
  <c r="I38" i="7"/>
  <c r="I36" i="7"/>
  <c r="I55" i="7"/>
  <c r="I53" i="7"/>
  <c r="I35" i="7"/>
  <c r="I33" i="7"/>
  <c r="I31" i="7"/>
  <c r="I29" i="7"/>
  <c r="I27" i="7"/>
  <c r="I25" i="7"/>
  <c r="I23" i="7"/>
  <c r="I21" i="7"/>
  <c r="I19" i="7"/>
  <c r="I34" i="7"/>
  <c r="I32" i="7"/>
  <c r="I30" i="7"/>
  <c r="I28" i="7"/>
  <c r="I26" i="7"/>
  <c r="I24" i="7"/>
  <c r="I22" i="7"/>
  <c r="I20" i="7"/>
  <c r="I18" i="7"/>
  <c r="I17" i="7"/>
  <c r="I15" i="7"/>
  <c r="I13" i="7"/>
  <c r="J10" i="7"/>
  <c r="I11" i="7"/>
  <c r="I16" i="7"/>
  <c r="I14" i="7"/>
  <c r="I12" i="7"/>
  <c r="I59" i="5"/>
  <c r="I61" i="5"/>
  <c r="I57" i="5"/>
  <c r="I53" i="5"/>
  <c r="I60" i="5"/>
  <c r="I58" i="5"/>
  <c r="I56" i="5"/>
  <c r="I54" i="5"/>
  <c r="I47" i="5"/>
  <c r="I43" i="5"/>
  <c r="I41" i="5"/>
  <c r="I39" i="5"/>
  <c r="I37" i="5"/>
  <c r="I35" i="5"/>
  <c r="I33" i="5"/>
  <c r="I31" i="5"/>
  <c r="I29" i="5"/>
  <c r="I27" i="5"/>
  <c r="I25" i="5"/>
  <c r="I52" i="5"/>
  <c r="I50" i="5"/>
  <c r="I46" i="5"/>
  <c r="I38" i="5"/>
  <c r="I30" i="5"/>
  <c r="I23" i="5"/>
  <c r="I21" i="5"/>
  <c r="I19" i="5"/>
  <c r="I17" i="5"/>
  <c r="I15" i="5"/>
  <c r="I13" i="5"/>
  <c r="J10" i="5"/>
  <c r="I51" i="5"/>
  <c r="I36" i="5"/>
  <c r="I32" i="5"/>
  <c r="I24" i="5"/>
  <c r="I55" i="5"/>
  <c r="I42" i="5"/>
  <c r="I34" i="5"/>
  <c r="I26" i="5"/>
  <c r="I22" i="5"/>
  <c r="I20" i="5"/>
  <c r="I18" i="5"/>
  <c r="I16" i="5"/>
  <c r="I14" i="5"/>
  <c r="I12" i="5"/>
  <c r="I49" i="5"/>
  <c r="I48" i="5"/>
  <c r="I45" i="5"/>
  <c r="I44" i="5"/>
  <c r="I40" i="5"/>
  <c r="I28" i="5"/>
  <c r="I11" i="5"/>
  <c r="B18" i="5"/>
  <c r="H63" i="5"/>
  <c r="E14" i="3"/>
  <c r="E17" i="3"/>
  <c r="E21" i="3"/>
  <c r="E18" i="3"/>
  <c r="E23" i="3"/>
  <c r="E16" i="3"/>
  <c r="E22" i="3"/>
  <c r="E15" i="3"/>
  <c r="E20" i="3"/>
  <c r="E26" i="3"/>
  <c r="E19" i="3"/>
  <c r="E32" i="3"/>
  <c r="E24" i="3"/>
  <c r="E31" i="3"/>
  <c r="E35" i="3"/>
  <c r="E29" i="3"/>
  <c r="E30" i="3"/>
  <c r="E34" i="3"/>
  <c r="E25" i="3"/>
  <c r="E27" i="3"/>
  <c r="E28" i="3"/>
  <c r="E33" i="3"/>
  <c r="E36" i="3"/>
  <c r="E40" i="3"/>
  <c r="E44" i="3"/>
  <c r="E48" i="3"/>
  <c r="E52" i="3"/>
  <c r="E39" i="3"/>
  <c r="E43" i="3"/>
  <c r="E47" i="3"/>
  <c r="E51" i="3"/>
  <c r="E55" i="3"/>
  <c r="E38" i="3"/>
  <c r="E42" i="3"/>
  <c r="E46" i="3"/>
  <c r="E50" i="3"/>
  <c r="E54" i="3"/>
  <c r="E37" i="3"/>
  <c r="E53" i="3"/>
  <c r="E56" i="3"/>
  <c r="E60" i="3"/>
  <c r="E49" i="3"/>
  <c r="E59" i="3"/>
  <c r="E11" i="3"/>
  <c r="E57" i="3"/>
  <c r="E61" i="3"/>
  <c r="E12" i="3"/>
  <c r="E45" i="3"/>
  <c r="E58" i="3"/>
  <c r="E13" i="3"/>
  <c r="E41" i="3"/>
  <c r="B18" i="3"/>
  <c r="F10" i="3"/>
  <c r="P28" i="6" l="1"/>
  <c r="R34" i="6"/>
  <c r="R58" i="20"/>
  <c r="P17" i="6"/>
  <c r="P56" i="16"/>
  <c r="Q27" i="24"/>
  <c r="P34" i="22"/>
  <c r="Q34" i="18"/>
  <c r="R32" i="24"/>
  <c r="P60" i="16"/>
  <c r="Q56" i="8"/>
  <c r="Q48" i="16"/>
  <c r="AB41" i="24"/>
  <c r="P15" i="18"/>
  <c r="R47" i="18"/>
  <c r="P30" i="24"/>
  <c r="R53" i="22"/>
  <c r="P34" i="26"/>
  <c r="Q57" i="6"/>
  <c r="P56" i="8"/>
  <c r="R32" i="14"/>
  <c r="R62" i="16"/>
  <c r="Q53" i="22"/>
  <c r="Q34" i="20"/>
  <c r="R60" i="20"/>
  <c r="P58" i="8"/>
  <c r="Q30" i="16"/>
  <c r="R48" i="16"/>
  <c r="AB48" i="16" s="1"/>
  <c r="AB19" i="20"/>
  <c r="Q33" i="18"/>
  <c r="R56" i="8"/>
  <c r="P57" i="6"/>
  <c r="AB57" i="6" s="1"/>
  <c r="R58" i="8"/>
  <c r="P14" i="10"/>
  <c r="R14" i="10"/>
  <c r="P33" i="10"/>
  <c r="P58" i="14"/>
  <c r="R46" i="16"/>
  <c r="P62" i="16"/>
  <c r="Q46" i="16"/>
  <c r="AB46" i="16" s="1"/>
  <c r="R53" i="20"/>
  <c r="Q16" i="20"/>
  <c r="Q30" i="24"/>
  <c r="P17" i="22"/>
  <c r="Q32" i="24"/>
  <c r="Q29" i="24"/>
  <c r="P46" i="24"/>
  <c r="R46" i="24"/>
  <c r="R32" i="6"/>
  <c r="R27" i="8"/>
  <c r="Q58" i="8"/>
  <c r="P27" i="8"/>
  <c r="R16" i="10"/>
  <c r="P32" i="14"/>
  <c r="Q58" i="14"/>
  <c r="P28" i="16"/>
  <c r="Q47" i="18"/>
  <c r="R30" i="16"/>
  <c r="P47" i="18"/>
  <c r="P28" i="22"/>
  <c r="Q34" i="26"/>
  <c r="P53" i="20"/>
  <c r="R30" i="24"/>
  <c r="Q15" i="20"/>
  <c r="P24" i="24"/>
  <c r="P34" i="20"/>
  <c r="R34" i="26"/>
  <c r="Q17" i="22"/>
  <c r="R28" i="26"/>
  <c r="Q27" i="8"/>
  <c r="R30" i="14"/>
  <c r="R28" i="16"/>
  <c r="P30" i="14"/>
  <c r="Q62" i="16"/>
  <c r="R15" i="18"/>
  <c r="R17" i="22"/>
  <c r="P28" i="26"/>
  <c r="R15" i="20"/>
  <c r="R43" i="24"/>
  <c r="R34" i="20"/>
  <c r="R16" i="20"/>
  <c r="P16" i="20"/>
  <c r="R24" i="24"/>
  <c r="P43" i="24"/>
  <c r="AB43" i="24" s="1"/>
  <c r="Q58" i="12"/>
  <c r="P48" i="8"/>
  <c r="R28" i="8"/>
  <c r="P47" i="6"/>
  <c r="R58" i="10"/>
  <c r="R48" i="8"/>
  <c r="Q48" i="8"/>
  <c r="R62" i="20"/>
  <c r="R33" i="22"/>
  <c r="R16" i="26"/>
  <c r="R32" i="26"/>
  <c r="Q16" i="26"/>
  <c r="R34" i="14"/>
  <c r="P56" i="24"/>
  <c r="P56" i="22"/>
  <c r="R36" i="16"/>
  <c r="P14" i="26"/>
  <c r="G63" i="21"/>
  <c r="G63" i="19"/>
  <c r="F63" i="21"/>
  <c r="E63" i="7"/>
  <c r="F63" i="23"/>
  <c r="F63" i="11"/>
  <c r="F63" i="13"/>
  <c r="F63" i="25"/>
  <c r="E63" i="25"/>
  <c r="E63" i="21"/>
  <c r="G63" i="11"/>
  <c r="E63" i="11"/>
  <c r="G63" i="5"/>
  <c r="G63" i="23"/>
  <c r="G63" i="17"/>
  <c r="F63" i="9"/>
  <c r="G63" i="25"/>
  <c r="G63" i="13"/>
  <c r="F63" i="19"/>
  <c r="E63" i="13"/>
  <c r="E63" i="15"/>
  <c r="F63" i="15"/>
  <c r="E63" i="9"/>
  <c r="G63" i="7"/>
  <c r="G63" i="15"/>
  <c r="G63" i="9"/>
  <c r="F63" i="17"/>
  <c r="F63" i="5"/>
  <c r="F63" i="7"/>
  <c r="E63" i="5"/>
  <c r="E63" i="23"/>
  <c r="E63" i="17"/>
  <c r="E63" i="19"/>
  <c r="Q16" i="10"/>
  <c r="R33" i="10"/>
  <c r="Q49" i="10"/>
  <c r="P27" i="24"/>
  <c r="Q56" i="14"/>
  <c r="R60" i="24"/>
  <c r="Q62" i="22"/>
  <c r="P62" i="22"/>
  <c r="AB44" i="16"/>
  <c r="P58" i="20"/>
  <c r="AB58" i="20" s="1"/>
  <c r="P34" i="24"/>
  <c r="R47" i="8"/>
  <c r="R32" i="8"/>
  <c r="R50" i="6"/>
  <c r="P32" i="8"/>
  <c r="P31" i="8"/>
  <c r="Q50" i="16"/>
  <c r="P24" i="14"/>
  <c r="AB24" i="14" s="1"/>
  <c r="P36" i="16"/>
  <c r="P53" i="18"/>
  <c r="R29" i="22"/>
  <c r="R43" i="22"/>
  <c r="R32" i="20"/>
  <c r="Q33" i="20"/>
  <c r="R16" i="22"/>
  <c r="AB16" i="22" s="1"/>
  <c r="Q27" i="22"/>
  <c r="R30" i="20"/>
  <c r="P27" i="22"/>
  <c r="R53" i="18"/>
  <c r="R14" i="26"/>
  <c r="P32" i="26"/>
  <c r="P32" i="20"/>
  <c r="R33" i="20"/>
  <c r="R36" i="26"/>
  <c r="Q31" i="16"/>
  <c r="P48" i="12"/>
  <c r="R34" i="24"/>
  <c r="R43" i="6"/>
  <c r="Q36" i="8"/>
  <c r="Q31" i="8"/>
  <c r="P47" i="8"/>
  <c r="R59" i="6"/>
  <c r="P34" i="14"/>
  <c r="P34" i="16"/>
  <c r="Q32" i="18"/>
  <c r="Q34" i="16"/>
  <c r="Q46" i="18"/>
  <c r="P29" i="22"/>
  <c r="Q32" i="20"/>
  <c r="P59" i="20"/>
  <c r="P30" i="20"/>
  <c r="R17" i="26"/>
  <c r="P17" i="26"/>
  <c r="P36" i="26"/>
  <c r="R56" i="24"/>
  <c r="Q32" i="8"/>
  <c r="R50" i="8"/>
  <c r="Q50" i="8"/>
  <c r="R31" i="8"/>
  <c r="P36" i="8"/>
  <c r="Q47" i="8"/>
  <c r="P36" i="14"/>
  <c r="Q36" i="14"/>
  <c r="P33" i="20"/>
  <c r="Q35" i="22"/>
  <c r="R59" i="20"/>
  <c r="AB42" i="20"/>
  <c r="AB40" i="20"/>
  <c r="P16" i="26"/>
  <c r="C28" i="26"/>
  <c r="Q48" i="22"/>
  <c r="Q33" i="8"/>
  <c r="R30" i="18"/>
  <c r="AB30" i="18" s="1"/>
  <c r="R28" i="18"/>
  <c r="R33" i="18"/>
  <c r="Q28" i="18"/>
  <c r="R58" i="24"/>
  <c r="P34" i="6"/>
  <c r="AB34" i="6" s="1"/>
  <c r="Q60" i="8"/>
  <c r="R46" i="8"/>
  <c r="Q28" i="8"/>
  <c r="P14" i="6"/>
  <c r="P58" i="6"/>
  <c r="Q14" i="6"/>
  <c r="R30" i="8"/>
  <c r="R56" i="6"/>
  <c r="R35" i="10"/>
  <c r="Q31" i="20"/>
  <c r="P14" i="22"/>
  <c r="P17" i="18"/>
  <c r="AB51" i="24"/>
  <c r="AB21" i="20"/>
  <c r="P30" i="26"/>
  <c r="R33" i="8"/>
  <c r="AB33" i="8" s="1"/>
  <c r="P47" i="20"/>
  <c r="P35" i="18"/>
  <c r="R35" i="18"/>
  <c r="P58" i="24"/>
  <c r="Q15" i="16"/>
  <c r="R60" i="6"/>
  <c r="Q30" i="8"/>
  <c r="R47" i="6"/>
  <c r="P48" i="10"/>
  <c r="Q48" i="20"/>
  <c r="Q29" i="10"/>
  <c r="R58" i="12"/>
  <c r="AB58" i="12" s="1"/>
  <c r="P35" i="24"/>
  <c r="P29" i="24"/>
  <c r="R35" i="24"/>
  <c r="Q14" i="18"/>
  <c r="Q56" i="22"/>
  <c r="P33" i="16"/>
  <c r="P28" i="8"/>
  <c r="Q27" i="6"/>
  <c r="Q60" i="14"/>
  <c r="AB41" i="12"/>
  <c r="R31" i="20"/>
  <c r="R30" i="26"/>
  <c r="Q30" i="26"/>
  <c r="AB54" i="26"/>
  <c r="C52" i="25"/>
  <c r="G8" i="27"/>
  <c r="G13" i="27"/>
  <c r="C60" i="25"/>
  <c r="C45" i="26"/>
  <c r="H19" i="27"/>
  <c r="H21" i="27"/>
  <c r="R43" i="12"/>
  <c r="R27" i="12"/>
  <c r="F13" i="27"/>
  <c r="H27" i="27"/>
  <c r="R53" i="8"/>
  <c r="C48" i="25"/>
  <c r="Z32" i="26"/>
  <c r="AA32" i="26" s="1"/>
  <c r="P22" i="2" s="1"/>
  <c r="C8" i="27"/>
  <c r="H20" i="27"/>
  <c r="H28" i="27"/>
  <c r="G29" i="27" s="1"/>
  <c r="Q50" i="10"/>
  <c r="P36" i="20"/>
  <c r="R47" i="12"/>
  <c r="Q24" i="18"/>
  <c r="Q47" i="10"/>
  <c r="Q43" i="20"/>
  <c r="R14" i="8"/>
  <c r="Q53" i="8"/>
  <c r="Q60" i="20"/>
  <c r="AS4" i="20" s="1"/>
  <c r="R31" i="16"/>
  <c r="R17" i="10"/>
  <c r="Q43" i="16"/>
  <c r="Q62" i="14"/>
  <c r="P60" i="24"/>
  <c r="Q36" i="24"/>
  <c r="R53" i="14"/>
  <c r="P59" i="24"/>
  <c r="R60" i="22"/>
  <c r="Q59" i="16"/>
  <c r="P60" i="22"/>
  <c r="Q57" i="10"/>
  <c r="P47" i="14"/>
  <c r="R29" i="8"/>
  <c r="R16" i="14"/>
  <c r="Q46" i="10"/>
  <c r="R47" i="24"/>
  <c r="P27" i="26"/>
  <c r="P16" i="14"/>
  <c r="Q47" i="14"/>
  <c r="Q34" i="22"/>
  <c r="P14" i="8"/>
  <c r="AB14" i="8" s="1"/>
  <c r="P49" i="18"/>
  <c r="Q15" i="14"/>
  <c r="R36" i="22"/>
  <c r="P17" i="24"/>
  <c r="P57" i="16"/>
  <c r="R62" i="24"/>
  <c r="P14" i="12"/>
  <c r="Q48" i="12"/>
  <c r="AB48" i="12" s="1"/>
  <c r="Q17" i="24"/>
  <c r="P59" i="8"/>
  <c r="R43" i="16"/>
  <c r="Q58" i="22"/>
  <c r="R34" i="16"/>
  <c r="AB52" i="24"/>
  <c r="Q14" i="12"/>
  <c r="P28" i="10"/>
  <c r="R15" i="16"/>
  <c r="Q28" i="10"/>
  <c r="P14" i="14"/>
  <c r="P27" i="20"/>
  <c r="R27" i="20"/>
  <c r="P29" i="10"/>
  <c r="AB29" i="10" s="1"/>
  <c r="P30" i="12"/>
  <c r="P24" i="8"/>
  <c r="R17" i="8"/>
  <c r="P31" i="18"/>
  <c r="R31" i="18"/>
  <c r="Q43" i="18"/>
  <c r="P58" i="10"/>
  <c r="AB58" i="10" s="1"/>
  <c r="Q49" i="12"/>
  <c r="P16" i="16"/>
  <c r="R43" i="18"/>
  <c r="Q30" i="12"/>
  <c r="Q24" i="8"/>
  <c r="AB18" i="22"/>
  <c r="R32" i="12"/>
  <c r="P35" i="16"/>
  <c r="P17" i="16"/>
  <c r="P32" i="12"/>
  <c r="R14" i="14"/>
  <c r="R28" i="12"/>
  <c r="Q49" i="14"/>
  <c r="P17" i="12"/>
  <c r="Q47" i="12"/>
  <c r="P49" i="14"/>
  <c r="Q31" i="14"/>
  <c r="P57" i="12"/>
  <c r="R34" i="10"/>
  <c r="Q35" i="6"/>
  <c r="Q62" i="8"/>
  <c r="R16" i="8"/>
  <c r="AB48" i="8"/>
  <c r="Q46" i="8"/>
  <c r="Q29" i="8"/>
  <c r="P60" i="8"/>
  <c r="Q35" i="10"/>
  <c r="AB35" i="10" s="1"/>
  <c r="P31" i="10"/>
  <c r="R48" i="10"/>
  <c r="Q28" i="14"/>
  <c r="P46" i="10"/>
  <c r="R46" i="10"/>
  <c r="Q24" i="12"/>
  <c r="Q31" i="22"/>
  <c r="Q17" i="18"/>
  <c r="P31" i="20"/>
  <c r="AB20" i="26"/>
  <c r="P24" i="12"/>
  <c r="R36" i="10"/>
  <c r="P48" i="24"/>
  <c r="Q29" i="16"/>
  <c r="Q16" i="8"/>
  <c r="P31" i="6"/>
  <c r="AB21" i="6"/>
  <c r="R60" i="8"/>
  <c r="R16" i="6"/>
  <c r="P29" i="8"/>
  <c r="P46" i="8"/>
  <c r="AB20" i="10"/>
  <c r="AB22" i="16"/>
  <c r="R31" i="10"/>
  <c r="Q31" i="10"/>
  <c r="R24" i="12"/>
  <c r="AB38" i="16"/>
  <c r="AB19" i="22"/>
  <c r="R48" i="20"/>
  <c r="AB23" i="20"/>
  <c r="R31" i="22"/>
  <c r="P46" i="20"/>
  <c r="Q15" i="4"/>
  <c r="P28" i="12"/>
  <c r="R35" i="12"/>
  <c r="Q27" i="14"/>
  <c r="P35" i="12"/>
  <c r="Q48" i="24"/>
  <c r="R31" i="14"/>
  <c r="R49" i="22"/>
  <c r="P33" i="6"/>
  <c r="P16" i="8"/>
  <c r="R62" i="8"/>
  <c r="P62" i="8"/>
  <c r="P28" i="14"/>
  <c r="AB38" i="14"/>
  <c r="R28" i="14"/>
  <c r="AB25" i="22"/>
  <c r="Q46" i="20"/>
  <c r="AB21" i="18"/>
  <c r="AB51" i="20"/>
  <c r="Q14" i="22"/>
  <c r="P15" i="10"/>
  <c r="R56" i="10"/>
  <c r="Q50" i="18"/>
  <c r="P53" i="16"/>
  <c r="Q49" i="8"/>
  <c r="R30" i="6"/>
  <c r="R59" i="8"/>
  <c r="R58" i="16"/>
  <c r="R32" i="16"/>
  <c r="AB44" i="24"/>
  <c r="R50" i="20"/>
  <c r="P56" i="12"/>
  <c r="P33" i="24"/>
  <c r="P36" i="12"/>
  <c r="R53" i="12"/>
  <c r="R14" i="18"/>
  <c r="P33" i="4"/>
  <c r="R33" i="4"/>
  <c r="R43" i="10"/>
  <c r="R15" i="10"/>
  <c r="R57" i="14"/>
  <c r="P49" i="22"/>
  <c r="R46" i="22"/>
  <c r="Q29" i="12"/>
  <c r="R29" i="16"/>
  <c r="P15" i="24"/>
  <c r="R36" i="12"/>
  <c r="Q17" i="12"/>
  <c r="Q50" i="14"/>
  <c r="Q59" i="12"/>
  <c r="R36" i="18"/>
  <c r="Q35" i="8"/>
  <c r="Q15" i="8"/>
  <c r="Q46" i="6"/>
  <c r="P15" i="6"/>
  <c r="Q56" i="12"/>
  <c r="AB52" i="16"/>
  <c r="AB39" i="18"/>
  <c r="AB21" i="22"/>
  <c r="P59" i="22"/>
  <c r="Q56" i="10"/>
  <c r="R46" i="14"/>
  <c r="P46" i="14"/>
  <c r="P17" i="4"/>
  <c r="Q33" i="4"/>
  <c r="Q36" i="10"/>
  <c r="R15" i="12"/>
  <c r="P29" i="12"/>
  <c r="Q31" i="12"/>
  <c r="Q59" i="18"/>
  <c r="P31" i="12"/>
  <c r="P47" i="12"/>
  <c r="R56" i="12"/>
  <c r="P60" i="12"/>
  <c r="P53" i="12"/>
  <c r="P59" i="12"/>
  <c r="P60" i="18"/>
  <c r="R33" i="24"/>
  <c r="Q36" i="12"/>
  <c r="Q35" i="14"/>
  <c r="P52" i="2"/>
  <c r="P13" i="2"/>
  <c r="P57" i="20"/>
  <c r="R30" i="22"/>
  <c r="Q16" i="24"/>
  <c r="P17" i="20"/>
  <c r="P27" i="4"/>
  <c r="R48" i="14"/>
  <c r="P57" i="24"/>
  <c r="R56" i="18"/>
  <c r="Q30" i="6"/>
  <c r="R43" i="8"/>
  <c r="P43" i="8"/>
  <c r="R35" i="8"/>
  <c r="R15" i="8"/>
  <c r="P36" i="6"/>
  <c r="P35" i="8"/>
  <c r="R62" i="14"/>
  <c r="AB22" i="14"/>
  <c r="P32" i="16"/>
  <c r="Q49" i="18"/>
  <c r="P58" i="16"/>
  <c r="P56" i="14"/>
  <c r="R35" i="20"/>
  <c r="AB18" i="20"/>
  <c r="AB37" i="26"/>
  <c r="P30" i="22"/>
  <c r="P58" i="26"/>
  <c r="R27" i="18"/>
  <c r="Q27" i="18"/>
  <c r="Q14" i="20"/>
  <c r="Q35" i="20"/>
  <c r="Q17" i="20"/>
  <c r="R27" i="26"/>
  <c r="R28" i="24"/>
  <c r="Q15" i="26"/>
  <c r="P47" i="24"/>
  <c r="P62" i="12"/>
  <c r="R49" i="20"/>
  <c r="Q36" i="18"/>
  <c r="P50" i="22"/>
  <c r="P49" i="20"/>
  <c r="Q27" i="12"/>
  <c r="P57" i="22"/>
  <c r="R36" i="4"/>
  <c r="P43" i="12"/>
  <c r="R16" i="18"/>
  <c r="R62" i="12"/>
  <c r="P29" i="18"/>
  <c r="Q50" i="22"/>
  <c r="Q47" i="22"/>
  <c r="P49" i="12"/>
  <c r="R47" i="10"/>
  <c r="Q57" i="12"/>
  <c r="P47" i="22"/>
  <c r="AB47" i="22" s="1"/>
  <c r="P47" i="26"/>
  <c r="R62" i="6"/>
  <c r="Q59" i="8"/>
  <c r="P15" i="8"/>
  <c r="P45" i="2"/>
  <c r="AB45" i="12"/>
  <c r="R59" i="22"/>
  <c r="AB22" i="24"/>
  <c r="P15" i="26"/>
  <c r="R57" i="20"/>
  <c r="R36" i="20"/>
  <c r="AB33" i="22"/>
  <c r="R32" i="22"/>
  <c r="P50" i="20"/>
  <c r="R14" i="20"/>
  <c r="AB22" i="26"/>
  <c r="Q28" i="24"/>
  <c r="R58" i="4"/>
  <c r="P56" i="20"/>
  <c r="P14" i="24"/>
  <c r="Q43" i="12"/>
  <c r="Q53" i="24"/>
  <c r="P49" i="26"/>
  <c r="P49" i="4"/>
  <c r="Q43" i="4"/>
  <c r="P24" i="10"/>
  <c r="Q58" i="4"/>
  <c r="Q36" i="4"/>
  <c r="R43" i="4"/>
  <c r="Q48" i="4"/>
  <c r="P48" i="4"/>
  <c r="P17" i="8"/>
  <c r="Q17" i="8"/>
  <c r="Q15" i="12"/>
  <c r="R24" i="8"/>
  <c r="Q62" i="18"/>
  <c r="R59" i="12"/>
  <c r="P29" i="14"/>
  <c r="P62" i="18"/>
  <c r="R29" i="18"/>
  <c r="R29" i="6"/>
  <c r="Q35" i="12"/>
  <c r="R57" i="12"/>
  <c r="Q29" i="6"/>
  <c r="P40" i="2"/>
  <c r="P8" i="2"/>
  <c r="P15" i="2"/>
  <c r="P26" i="2"/>
  <c r="Q43" i="8"/>
  <c r="AB51" i="18"/>
  <c r="Q59" i="22"/>
  <c r="R15" i="22"/>
  <c r="P27" i="18"/>
  <c r="P35" i="20"/>
  <c r="R49" i="24"/>
  <c r="Q49" i="24"/>
  <c r="R17" i="20"/>
  <c r="R58" i="26"/>
  <c r="P28" i="20"/>
  <c r="Q31" i="24"/>
  <c r="Q24" i="20"/>
  <c r="P31" i="24"/>
  <c r="P16" i="2"/>
  <c r="P34" i="2"/>
  <c r="P37" i="2"/>
  <c r="P21" i="2"/>
  <c r="P5" i="2"/>
  <c r="AB38" i="10"/>
  <c r="AB20" i="16"/>
  <c r="Q50" i="12"/>
  <c r="R43" i="20"/>
  <c r="Q57" i="22"/>
  <c r="P53" i="10"/>
  <c r="Q53" i="10"/>
  <c r="P32" i="2"/>
  <c r="P35" i="2"/>
  <c r="R14" i="4"/>
  <c r="R28" i="4"/>
  <c r="P59" i="4"/>
  <c r="Q33" i="6"/>
  <c r="P62" i="10"/>
  <c r="Q28" i="20"/>
  <c r="P60" i="10"/>
  <c r="R50" i="12"/>
  <c r="P16" i="12"/>
  <c r="Q59" i="26"/>
  <c r="P28" i="2"/>
  <c r="P12" i="2"/>
  <c r="AB25" i="6"/>
  <c r="AB55" i="4"/>
  <c r="AB22" i="4"/>
  <c r="P46" i="2"/>
  <c r="P30" i="2"/>
  <c r="R53" i="6"/>
  <c r="P49" i="2"/>
  <c r="P33" i="2"/>
  <c r="AB19" i="12"/>
  <c r="AB61" i="26"/>
  <c r="AB55" i="24"/>
  <c r="R36" i="24"/>
  <c r="P57" i="26"/>
  <c r="AB44" i="6"/>
  <c r="AB20" i="6"/>
  <c r="Q50" i="4"/>
  <c r="Q24" i="10"/>
  <c r="R57" i="8"/>
  <c r="P29" i="6"/>
  <c r="Q58" i="18"/>
  <c r="P29" i="20"/>
  <c r="Q29" i="20"/>
  <c r="P27" i="10"/>
  <c r="P50" i="12"/>
  <c r="P34" i="12"/>
  <c r="Q16" i="12"/>
  <c r="Q46" i="26"/>
  <c r="P36" i="2"/>
  <c r="P4" i="2"/>
  <c r="Q57" i="26"/>
  <c r="P51" i="2"/>
  <c r="P23" i="2"/>
  <c r="P43" i="2"/>
  <c r="P19" i="2"/>
  <c r="P29" i="2"/>
  <c r="AB26" i="12"/>
  <c r="AB61" i="14"/>
  <c r="AB26" i="22"/>
  <c r="AB55" i="20"/>
  <c r="AB39" i="24"/>
  <c r="P47" i="2"/>
  <c r="P7" i="2"/>
  <c r="P39" i="2"/>
  <c r="P11" i="2"/>
  <c r="P38" i="2"/>
  <c r="P41" i="2"/>
  <c r="P25" i="2"/>
  <c r="P9" i="2"/>
  <c r="AB19" i="14"/>
  <c r="AB26" i="16"/>
  <c r="AB54" i="20"/>
  <c r="AB19" i="18"/>
  <c r="AB38" i="20"/>
  <c r="AB61" i="22"/>
  <c r="AB25" i="18"/>
  <c r="Q49" i="4"/>
  <c r="Q14" i="4"/>
  <c r="AE17" i="4"/>
  <c r="AB28" i="8"/>
  <c r="AB51" i="4"/>
  <c r="AB26" i="4"/>
  <c r="AB38" i="4"/>
  <c r="R49" i="8"/>
  <c r="AB25" i="4"/>
  <c r="R60" i="12"/>
  <c r="AE36" i="24"/>
  <c r="AO4" i="24" s="1"/>
  <c r="D34" i="25"/>
  <c r="D42" i="25"/>
  <c r="D50" i="25"/>
  <c r="D58" i="25"/>
  <c r="Z16" i="26"/>
  <c r="AA16" i="26" s="1"/>
  <c r="P6" i="2" s="1"/>
  <c r="Z20" i="26"/>
  <c r="AA20" i="26" s="1"/>
  <c r="P10" i="2" s="1"/>
  <c r="Z24" i="26"/>
  <c r="AA24" i="26" s="1"/>
  <c r="P14" i="2" s="1"/>
  <c r="D29" i="26"/>
  <c r="D35" i="26"/>
  <c r="E41" i="26"/>
  <c r="E50" i="26"/>
  <c r="D56" i="26"/>
  <c r="P56" i="26" s="1"/>
  <c r="C34" i="24"/>
  <c r="Z41" i="24"/>
  <c r="AA41" i="24" s="1"/>
  <c r="P31" i="2" s="1"/>
  <c r="C51" i="24"/>
  <c r="D17" i="25"/>
  <c r="D25" i="25"/>
  <c r="D33" i="25"/>
  <c r="D41" i="25"/>
  <c r="D49" i="25"/>
  <c r="Q19" i="26"/>
  <c r="AB19" i="26" s="1"/>
  <c r="Z27" i="26"/>
  <c r="AA27" i="26" s="1"/>
  <c r="P17" i="2" s="1"/>
  <c r="D37" i="26"/>
  <c r="C54" i="26"/>
  <c r="AB45" i="4"/>
  <c r="AB61" i="8"/>
  <c r="AB39" i="4"/>
  <c r="AB35" i="22"/>
  <c r="Z54" i="26"/>
  <c r="AA54" i="26" s="1"/>
  <c r="P44" i="2" s="1"/>
  <c r="R17" i="4"/>
  <c r="R57" i="26"/>
  <c r="D38" i="25"/>
  <c r="D46" i="25"/>
  <c r="D54" i="25"/>
  <c r="C15" i="26"/>
  <c r="Q18" i="26"/>
  <c r="AB18" i="26" s="1"/>
  <c r="AF22" i="26"/>
  <c r="P26" i="26"/>
  <c r="AF31" i="26"/>
  <c r="Z37" i="26"/>
  <c r="AA37" i="26" s="1"/>
  <c r="P27" i="2" s="1"/>
  <c r="E46" i="26"/>
  <c r="Z52" i="26"/>
  <c r="AA52" i="26" s="1"/>
  <c r="P42" i="2" s="1"/>
  <c r="D60" i="26"/>
  <c r="P60" i="26" s="1"/>
  <c r="C38" i="24"/>
  <c r="C45" i="24"/>
  <c r="D21" i="25"/>
  <c r="D29" i="25"/>
  <c r="D37" i="25"/>
  <c r="D45" i="25"/>
  <c r="D57" i="25"/>
  <c r="AF16" i="26"/>
  <c r="D24" i="26"/>
  <c r="D31" i="26"/>
  <c r="C42" i="26"/>
  <c r="AF59" i="26"/>
  <c r="AB23" i="14"/>
  <c r="P46" i="26"/>
  <c r="P34" i="4"/>
  <c r="P24" i="4"/>
  <c r="AB21" i="12"/>
  <c r="AB55" i="14"/>
  <c r="AB45" i="16"/>
  <c r="AB44" i="18"/>
  <c r="P53" i="26"/>
  <c r="P50" i="26"/>
  <c r="AB19" i="6"/>
  <c r="AB55" i="6"/>
  <c r="AB39" i="6"/>
  <c r="AB38" i="8"/>
  <c r="R35" i="4"/>
  <c r="R29" i="4"/>
  <c r="P35" i="4"/>
  <c r="AD28" i="4"/>
  <c r="P28" i="4"/>
  <c r="R50" i="4"/>
  <c r="Q29" i="4"/>
  <c r="AE29" i="4"/>
  <c r="R24" i="4"/>
  <c r="R34" i="4"/>
  <c r="Q35" i="4"/>
  <c r="AD57" i="4"/>
  <c r="R30" i="4"/>
  <c r="Q46" i="12"/>
  <c r="AD29" i="12"/>
  <c r="P46" i="12"/>
  <c r="AE59" i="10"/>
  <c r="AB55" i="16"/>
  <c r="AE31" i="12"/>
  <c r="AO5" i="12" s="1"/>
  <c r="AB30" i="16"/>
  <c r="AB61" i="12"/>
  <c r="R34" i="12"/>
  <c r="AB23" i="12"/>
  <c r="AE16" i="14"/>
  <c r="AB37" i="24"/>
  <c r="P59" i="26"/>
  <c r="Q15" i="24"/>
  <c r="AB26" i="18"/>
  <c r="AB37" i="20"/>
  <c r="AB20" i="20"/>
  <c r="AB44" i="22"/>
  <c r="AB40" i="22"/>
  <c r="AB37" i="22"/>
  <c r="AB18" i="24"/>
  <c r="AB44" i="10"/>
  <c r="AE35" i="4"/>
  <c r="AE24" i="4"/>
  <c r="Q34" i="4"/>
  <c r="R32" i="4"/>
  <c r="AE28" i="4"/>
  <c r="Q57" i="4"/>
  <c r="AD34" i="4"/>
  <c r="AD50" i="4"/>
  <c r="R47" i="4"/>
  <c r="Q49" i="6"/>
  <c r="P50" i="10"/>
  <c r="AB50" i="10" s="1"/>
  <c r="R29" i="12"/>
  <c r="R46" i="12"/>
  <c r="AB53" i="12"/>
  <c r="Q60" i="10"/>
  <c r="AE30" i="10"/>
  <c r="AB39" i="12"/>
  <c r="AB34" i="14"/>
  <c r="AB56" i="16"/>
  <c r="AB51" i="16"/>
  <c r="AB30" i="14"/>
  <c r="AB41" i="18"/>
  <c r="AB23" i="10"/>
  <c r="AB54" i="18"/>
  <c r="AB51" i="14"/>
  <c r="AB26" i="8"/>
  <c r="AB54" i="8"/>
  <c r="AB37" i="4"/>
  <c r="P30" i="4"/>
  <c r="AE47" i="4"/>
  <c r="AE60" i="4"/>
  <c r="P49" i="6"/>
  <c r="P32" i="4"/>
  <c r="R57" i="4"/>
  <c r="Q31" i="4"/>
  <c r="AB31" i="4" s="1"/>
  <c r="AD31" i="4"/>
  <c r="Q16" i="4"/>
  <c r="Q56" i="4"/>
  <c r="R15" i="4"/>
  <c r="P47" i="4"/>
  <c r="AE31" i="4"/>
  <c r="AD15" i="4"/>
  <c r="AE56" i="4"/>
  <c r="R60" i="4"/>
  <c r="AD47" i="4"/>
  <c r="P56" i="4"/>
  <c r="Q46" i="4"/>
  <c r="AD14" i="4"/>
  <c r="AD48" i="4"/>
  <c r="Q53" i="4"/>
  <c r="R46" i="4"/>
  <c r="P15" i="4"/>
  <c r="AE14" i="4"/>
  <c r="Q62" i="4"/>
  <c r="AB62" i="4" s="1"/>
  <c r="AD46" i="4"/>
  <c r="Q59" i="10"/>
  <c r="AB47" i="10"/>
  <c r="AE57" i="10"/>
  <c r="R49" i="16"/>
  <c r="AB43" i="18"/>
  <c r="AD53" i="6"/>
  <c r="P17" i="14"/>
  <c r="P47" i="16"/>
  <c r="Q24" i="16"/>
  <c r="AB33" i="18"/>
  <c r="AB29" i="24"/>
  <c r="AD57" i="8"/>
  <c r="R32" i="10"/>
  <c r="R17" i="14"/>
  <c r="AE43" i="14"/>
  <c r="AB15" i="16"/>
  <c r="Q47" i="16"/>
  <c r="AB35" i="18"/>
  <c r="AB62" i="22"/>
  <c r="AE32" i="10"/>
  <c r="AD30" i="10"/>
  <c r="P43" i="14"/>
  <c r="R24" i="16"/>
  <c r="R29" i="14"/>
  <c r="AB27" i="24"/>
  <c r="AA64" i="4"/>
  <c r="AB21" i="4"/>
  <c r="AB54" i="4"/>
  <c r="AB41" i="4"/>
  <c r="AB52" i="4"/>
  <c r="AB19" i="4"/>
  <c r="AB58" i="8"/>
  <c r="AB41" i="6"/>
  <c r="AB44" i="4"/>
  <c r="AB32" i="8"/>
  <c r="AB21" i="8"/>
  <c r="R27" i="10"/>
  <c r="AB31" i="8"/>
  <c r="M64" i="14"/>
  <c r="AB32" i="14"/>
  <c r="AB39" i="14"/>
  <c r="AB37" i="16"/>
  <c r="P58" i="18"/>
  <c r="Q57" i="18"/>
  <c r="Q62" i="10"/>
  <c r="AA64" i="12"/>
  <c r="P53" i="14"/>
  <c r="AB44" i="14"/>
  <c r="AB21" i="14"/>
  <c r="R59" i="16"/>
  <c r="R53" i="16"/>
  <c r="Q33" i="16"/>
  <c r="AB33" i="16" s="1"/>
  <c r="AE53" i="10"/>
  <c r="AB45" i="10"/>
  <c r="AB22" i="10"/>
  <c r="AB37" i="10"/>
  <c r="AE56" i="12"/>
  <c r="AB55" i="12"/>
  <c r="AB41" i="14"/>
  <c r="AB25" i="14"/>
  <c r="P15" i="14"/>
  <c r="AB15" i="14" s="1"/>
  <c r="AO5" i="16"/>
  <c r="P57" i="18"/>
  <c r="AB51" i="10"/>
  <c r="AB16" i="10"/>
  <c r="M64" i="12"/>
  <c r="Q57" i="14"/>
  <c r="R27" i="14"/>
  <c r="AE14" i="14"/>
  <c r="AE15" i="16"/>
  <c r="Q60" i="18"/>
  <c r="AB47" i="18"/>
  <c r="R56" i="20"/>
  <c r="AD27" i="20"/>
  <c r="M64" i="20"/>
  <c r="AB22" i="20"/>
  <c r="AE35" i="18"/>
  <c r="AB53" i="20"/>
  <c r="AB52" i="22"/>
  <c r="AB54" i="22"/>
  <c r="P48" i="22"/>
  <c r="AB48" i="22" s="1"/>
  <c r="AB41" i="22"/>
  <c r="AB22" i="22"/>
  <c r="Q58" i="24"/>
  <c r="AD50" i="24"/>
  <c r="Q34" i="24"/>
  <c r="AB34" i="24" s="1"/>
  <c r="AB42" i="18"/>
  <c r="AB18" i="18"/>
  <c r="AB20" i="18"/>
  <c r="AB32" i="20"/>
  <c r="AD29" i="20"/>
  <c r="AB39" i="20"/>
  <c r="AB16" i="20"/>
  <c r="AB55" i="22"/>
  <c r="AD50" i="22"/>
  <c r="R53" i="24"/>
  <c r="AE17" i="24"/>
  <c r="AB15" i="18"/>
  <c r="AB52" i="20"/>
  <c r="P24" i="20"/>
  <c r="AD46" i="24"/>
  <c r="AB42" i="24"/>
  <c r="AB21" i="26"/>
  <c r="R50" i="26"/>
  <c r="AB44" i="26"/>
  <c r="Q48" i="26"/>
  <c r="AB17" i="26"/>
  <c r="AB32" i="26"/>
  <c r="AB36" i="26"/>
  <c r="Q43" i="26"/>
  <c r="AB43" i="26" s="1"/>
  <c r="R31" i="6"/>
  <c r="Q16" i="6"/>
  <c r="AB16" i="6" s="1"/>
  <c r="AA64" i="6"/>
  <c r="AB26" i="6"/>
  <c r="AD14" i="8"/>
  <c r="D64" i="8"/>
  <c r="AB52" i="12"/>
  <c r="R35" i="6"/>
  <c r="AB42" i="6"/>
  <c r="AB52" i="6"/>
  <c r="AB19" i="8"/>
  <c r="M64" i="6"/>
  <c r="AB19" i="10"/>
  <c r="AB26" i="10"/>
  <c r="P60" i="14"/>
  <c r="AB60" i="14" s="1"/>
  <c r="AB40" i="8"/>
  <c r="AB42" i="8"/>
  <c r="AB51" i="8"/>
  <c r="AB18" i="12"/>
  <c r="AB25" i="20"/>
  <c r="AB42" i="14"/>
  <c r="Q14" i="16"/>
  <c r="AB14" i="16" s="1"/>
  <c r="D64" i="16"/>
  <c r="R32" i="18"/>
  <c r="AB32" i="18" s="1"/>
  <c r="AB39" i="22"/>
  <c r="AB45" i="22"/>
  <c r="AD15" i="22"/>
  <c r="P43" i="22"/>
  <c r="Q24" i="24"/>
  <c r="AB24" i="24" s="1"/>
  <c r="D61" i="23"/>
  <c r="AB21" i="24"/>
  <c r="AB52" i="26"/>
  <c r="AD60" i="26"/>
  <c r="AD17" i="26"/>
  <c r="AD56" i="26"/>
  <c r="C62" i="26"/>
  <c r="D53" i="25"/>
  <c r="D61" i="25"/>
  <c r="AD20" i="26"/>
  <c r="Q26" i="26"/>
  <c r="Z28" i="26"/>
  <c r="AA28" i="26" s="1"/>
  <c r="P18" i="2" s="1"/>
  <c r="D33" i="26"/>
  <c r="AF40" i="26"/>
  <c r="D52" i="26"/>
  <c r="AF55" i="26"/>
  <c r="AE49" i="6"/>
  <c r="AO5" i="6" s="1"/>
  <c r="R16" i="4"/>
  <c r="Q30" i="4"/>
  <c r="Q32" i="4"/>
  <c r="AD32" i="4"/>
  <c r="P16" i="4"/>
  <c r="AE62" i="4"/>
  <c r="AE24" i="16"/>
  <c r="AD30" i="4"/>
  <c r="P60" i="4"/>
  <c r="R53" i="4"/>
  <c r="Q27" i="4"/>
  <c r="AE16" i="4"/>
  <c r="AD27" i="4"/>
  <c r="R59" i="4"/>
  <c r="AD60" i="4"/>
  <c r="P57" i="4"/>
  <c r="M64" i="4"/>
  <c r="AE59" i="14"/>
  <c r="AB43" i="16"/>
  <c r="P53" i="6"/>
  <c r="AB56" i="24"/>
  <c r="P32" i="10"/>
  <c r="AD48" i="12"/>
  <c r="P33" i="12"/>
  <c r="R33" i="12"/>
  <c r="Q33" i="12"/>
  <c r="AB34" i="22"/>
  <c r="AE57" i="8"/>
  <c r="AO4" i="8" s="1"/>
  <c r="AD32" i="10"/>
  <c r="Q17" i="14"/>
  <c r="Q43" i="14"/>
  <c r="R49" i="6"/>
  <c r="Q57" i="8"/>
  <c r="AE29" i="6"/>
  <c r="AB61" i="10"/>
  <c r="AB40" i="4"/>
  <c r="AB45" i="8"/>
  <c r="AB61" i="4"/>
  <c r="AB18" i="4"/>
  <c r="AB23" i="4"/>
  <c r="AB36" i="8"/>
  <c r="AB25" i="8"/>
  <c r="Q43" i="10"/>
  <c r="AB43" i="10" s="1"/>
  <c r="AB20" i="4"/>
  <c r="AB14" i="10"/>
  <c r="D64" i="12"/>
  <c r="AE47" i="14"/>
  <c r="AD49" i="14"/>
  <c r="Q16" i="16"/>
  <c r="AE43" i="18"/>
  <c r="AO5" i="18" s="1"/>
  <c r="AE58" i="10"/>
  <c r="AB40" i="10"/>
  <c r="AB37" i="14"/>
  <c r="AB50" i="16"/>
  <c r="AD15" i="10"/>
  <c r="D26" i="27" s="1"/>
  <c r="Q17" i="10"/>
  <c r="P34" i="10"/>
  <c r="P48" i="14"/>
  <c r="R35" i="14"/>
  <c r="Q57" i="16"/>
  <c r="AB42" i="10"/>
  <c r="P49" i="10"/>
  <c r="AB49" i="10" s="1"/>
  <c r="AE48" i="12"/>
  <c r="AB42" i="12"/>
  <c r="AB37" i="12"/>
  <c r="P50" i="14"/>
  <c r="AE31" i="14"/>
  <c r="AB39" i="16"/>
  <c r="AB52" i="18"/>
  <c r="AE58" i="22"/>
  <c r="AB51" i="22"/>
  <c r="AB32" i="24"/>
  <c r="AD36" i="18"/>
  <c r="R59" i="18"/>
  <c r="AB22" i="18"/>
  <c r="AE49" i="20"/>
  <c r="AB29" i="22"/>
  <c r="AB20" i="22"/>
  <c r="Q62" i="24"/>
  <c r="R34" i="18"/>
  <c r="AB34" i="18" s="1"/>
  <c r="R47" i="20"/>
  <c r="AB47" i="20" s="1"/>
  <c r="AD31" i="24"/>
  <c r="AB42" i="26"/>
  <c r="R48" i="26"/>
  <c r="AB38" i="26"/>
  <c r="AB37" i="18"/>
  <c r="AD30" i="18"/>
  <c r="AA64" i="18"/>
  <c r="AD58" i="20"/>
  <c r="AB26" i="20"/>
  <c r="AB30" i="20"/>
  <c r="R58" i="22"/>
  <c r="AB40" i="24"/>
  <c r="AD15" i="24"/>
  <c r="AB20" i="24"/>
  <c r="AE46" i="26"/>
  <c r="R59" i="26"/>
  <c r="AB40" i="26"/>
  <c r="P48" i="26"/>
  <c r="AB25" i="26"/>
  <c r="AB55" i="26"/>
  <c r="AB51" i="26"/>
  <c r="Q47" i="26"/>
  <c r="R47" i="26"/>
  <c r="AB39" i="26"/>
  <c r="AB37" i="6"/>
  <c r="AB18" i="6"/>
  <c r="AB54" i="6"/>
  <c r="AA64" i="10"/>
  <c r="AB20" i="14"/>
  <c r="R15" i="6"/>
  <c r="AB15" i="6" s="1"/>
  <c r="Q36" i="6"/>
  <c r="R46" i="6"/>
  <c r="AA64" i="8"/>
  <c r="AB22" i="8"/>
  <c r="AB51" i="6"/>
  <c r="P62" i="6"/>
  <c r="AB62" i="6" s="1"/>
  <c r="AB18" i="8"/>
  <c r="AB40" i="6"/>
  <c r="AB41" i="10"/>
  <c r="AB44" i="8"/>
  <c r="AB21" i="10"/>
  <c r="AB39" i="8"/>
  <c r="AB38" i="12"/>
  <c r="AB54" i="14"/>
  <c r="AB23" i="16"/>
  <c r="AB52" i="14"/>
  <c r="AB54" i="16"/>
  <c r="AB55" i="18"/>
  <c r="AD30" i="20"/>
  <c r="AD14" i="26"/>
  <c r="AE16" i="22"/>
  <c r="AB23" i="22"/>
  <c r="Q15" i="22"/>
  <c r="AB19" i="24"/>
  <c r="Z60" i="26"/>
  <c r="AA60" i="26" s="1"/>
  <c r="P50" i="2" s="1"/>
  <c r="C59" i="23"/>
  <c r="P61" i="24"/>
  <c r="AB61" i="24" s="1"/>
  <c r="C59" i="25"/>
  <c r="AE32" i="24"/>
  <c r="C56" i="25"/>
  <c r="C22" i="26"/>
  <c r="AF26" i="26"/>
  <c r="Z30" i="26"/>
  <c r="AA30" i="26" s="1"/>
  <c r="P20" i="2" s="1"/>
  <c r="Z34" i="26"/>
  <c r="AA34" i="26" s="1"/>
  <c r="P24" i="2" s="1"/>
  <c r="P41" i="26"/>
  <c r="AB41" i="26" s="1"/>
  <c r="AD52" i="26"/>
  <c r="E61" i="26"/>
  <c r="D64" i="4"/>
  <c r="R30" i="10"/>
  <c r="P59" i="14"/>
  <c r="AD49" i="16"/>
  <c r="AD43" i="14"/>
  <c r="R27" i="16"/>
  <c r="AD24" i="16"/>
  <c r="Q48" i="18"/>
  <c r="AB55" i="10"/>
  <c r="AD57" i="10"/>
  <c r="AD29" i="14"/>
  <c r="Q14" i="14"/>
  <c r="AB14" i="14" s="1"/>
  <c r="D64" i="14"/>
  <c r="AB61" i="16"/>
  <c r="R35" i="16"/>
  <c r="AB58" i="14"/>
  <c r="P50" i="18"/>
  <c r="AD60" i="10"/>
  <c r="P59" i="10"/>
  <c r="AB62" i="16"/>
  <c r="R47" i="16"/>
  <c r="AE62" i="18"/>
  <c r="AB54" i="24"/>
  <c r="AB28" i="26"/>
  <c r="AE43" i="20"/>
  <c r="AE28" i="20"/>
  <c r="AD57" i="24"/>
  <c r="R14" i="24"/>
  <c r="D64" i="24"/>
  <c r="D64" i="18"/>
  <c r="AB45" i="20"/>
  <c r="AD62" i="22"/>
  <c r="R59" i="24"/>
  <c r="AB59" i="24" s="1"/>
  <c r="P62" i="24"/>
  <c r="Q35" i="24"/>
  <c r="AE29" i="24"/>
  <c r="P62" i="20"/>
  <c r="AB31" i="22"/>
  <c r="AD62" i="24"/>
  <c r="R50" i="24"/>
  <c r="P50" i="24"/>
  <c r="AB34" i="26"/>
  <c r="AO5" i="24"/>
  <c r="Q24" i="6"/>
  <c r="AB24" i="6" s="1"/>
  <c r="Q50" i="6"/>
  <c r="Q59" i="6"/>
  <c r="AB41" i="8"/>
  <c r="AB45" i="6"/>
  <c r="AB23" i="6"/>
  <c r="Q32" i="6"/>
  <c r="AB32" i="6" s="1"/>
  <c r="M64" i="8"/>
  <c r="AB23" i="8"/>
  <c r="AB37" i="8"/>
  <c r="AE16" i="10"/>
  <c r="AE14" i="10"/>
  <c r="D64" i="10"/>
  <c r="AB25" i="10"/>
  <c r="AE33" i="10"/>
  <c r="M64" i="10"/>
  <c r="AB20" i="12"/>
  <c r="AB40" i="12"/>
  <c r="M64" i="18"/>
  <c r="AB40" i="14"/>
  <c r="AE58" i="14"/>
  <c r="AB21" i="16"/>
  <c r="AB42" i="16"/>
  <c r="AB19" i="16"/>
  <c r="AB45" i="18"/>
  <c r="AD14" i="20"/>
  <c r="D64" i="20"/>
  <c r="AB23" i="18"/>
  <c r="AA64" i="20"/>
  <c r="AE14" i="22"/>
  <c r="D64" i="22"/>
  <c r="M64" i="22"/>
  <c r="AB45" i="26"/>
  <c r="AA64" i="22"/>
  <c r="Q28" i="22"/>
  <c r="AE53" i="22"/>
  <c r="AB25" i="24"/>
  <c r="AD28" i="24"/>
  <c r="AB45" i="24"/>
  <c r="AD35" i="26"/>
  <c r="M60" i="24"/>
  <c r="M64" i="24" s="1"/>
  <c r="AD15" i="26"/>
  <c r="Z58" i="26"/>
  <c r="AA58" i="26" s="1"/>
  <c r="P48" i="2" s="1"/>
  <c r="D62" i="26"/>
  <c r="Q59" i="14"/>
  <c r="P27" i="16"/>
  <c r="AD48" i="18"/>
  <c r="R48" i="18"/>
  <c r="AO5" i="8"/>
  <c r="P49" i="16"/>
  <c r="AO3" i="8"/>
  <c r="Q30" i="10"/>
  <c r="P57" i="10"/>
  <c r="AB57" i="10" s="1"/>
  <c r="AU5" i="14"/>
  <c r="AE53" i="6"/>
  <c r="R60" i="10"/>
  <c r="AB14" i="12"/>
  <c r="R59" i="14"/>
  <c r="Q49" i="16"/>
  <c r="Q29" i="14"/>
  <c r="AB56" i="22"/>
  <c r="R33" i="6"/>
  <c r="AB33" i="6" s="1"/>
  <c r="AB42" i="4"/>
  <c r="AB47" i="8"/>
  <c r="AB46" i="8"/>
  <c r="AB61" i="6"/>
  <c r="AB44" i="12"/>
  <c r="Q16" i="14"/>
  <c r="AB16" i="14" s="1"/>
  <c r="AD43" i="16"/>
  <c r="AA64" i="14"/>
  <c r="AB41" i="16"/>
  <c r="R17" i="16"/>
  <c r="AB18" i="16"/>
  <c r="AB39" i="10"/>
  <c r="AE28" i="10"/>
  <c r="R33" i="14"/>
  <c r="AB33" i="14" s="1"/>
  <c r="M64" i="16"/>
  <c r="AB53" i="18"/>
  <c r="Q56" i="18"/>
  <c r="AD56" i="10"/>
  <c r="AE36" i="10"/>
  <c r="AB51" i="12"/>
  <c r="AB22" i="12"/>
  <c r="AB58" i="16"/>
  <c r="AE50" i="18"/>
  <c r="Q16" i="18"/>
  <c r="AE62" i="20"/>
  <c r="Q57" i="24"/>
  <c r="AB57" i="24" s="1"/>
  <c r="AB38" i="18"/>
  <c r="AB53" i="22"/>
  <c r="AB24" i="22"/>
  <c r="AB38" i="22"/>
  <c r="R46" i="26"/>
  <c r="AB23" i="26"/>
  <c r="R24" i="18"/>
  <c r="AB41" i="20"/>
  <c r="AB42" i="22"/>
  <c r="P46" i="22"/>
  <c r="AB46" i="22" s="1"/>
  <c r="AD27" i="24"/>
  <c r="Q36" i="22"/>
  <c r="AE34" i="22"/>
  <c r="R48" i="24"/>
  <c r="AB26" i="24"/>
  <c r="AD33" i="24"/>
  <c r="AE49" i="26"/>
  <c r="R53" i="26"/>
  <c r="Q49" i="26"/>
  <c r="M64" i="26"/>
  <c r="Q53" i="26"/>
  <c r="AD47" i="6"/>
  <c r="Q60" i="6"/>
  <c r="AB60" i="6" s="1"/>
  <c r="AB54" i="12"/>
  <c r="D64" i="6"/>
  <c r="Q28" i="6"/>
  <c r="AB28" i="6" s="1"/>
  <c r="Q56" i="6"/>
  <c r="AB30" i="8"/>
  <c r="AB18" i="14"/>
  <c r="R17" i="6"/>
  <c r="R27" i="6"/>
  <c r="R58" i="6"/>
  <c r="AB58" i="6" s="1"/>
  <c r="AB20" i="8"/>
  <c r="AB22" i="6"/>
  <c r="AB38" i="6"/>
  <c r="P43" i="6"/>
  <c r="Q48" i="6"/>
  <c r="AB48" i="6" s="1"/>
  <c r="AB52" i="10"/>
  <c r="AB55" i="8"/>
  <c r="AA64" i="16"/>
  <c r="AB18" i="10"/>
  <c r="AB54" i="10"/>
  <c r="AB34" i="8"/>
  <c r="AB52" i="8"/>
  <c r="AB25" i="12"/>
  <c r="AB26" i="14"/>
  <c r="AB25" i="16"/>
  <c r="AB40" i="16"/>
  <c r="AD56" i="16"/>
  <c r="AD34" i="14"/>
  <c r="AB45" i="14"/>
  <c r="AB40" i="18"/>
  <c r="R46" i="18"/>
  <c r="AB46" i="18" s="1"/>
  <c r="AB61" i="20"/>
  <c r="AB61" i="18"/>
  <c r="AB44" i="20"/>
  <c r="Q60" i="16"/>
  <c r="AB60" i="16" s="1"/>
  <c r="P15" i="20"/>
  <c r="Q32" i="22"/>
  <c r="AD30" i="22"/>
  <c r="R16" i="24"/>
  <c r="AB16" i="24" s="1"/>
  <c r="AE33" i="22"/>
  <c r="AB23" i="24"/>
  <c r="AB38" i="24"/>
  <c r="AD27" i="26"/>
  <c r="B25" i="25"/>
  <c r="I63" i="25"/>
  <c r="J61" i="25"/>
  <c r="J57" i="25"/>
  <c r="J55" i="25"/>
  <c r="J53" i="25"/>
  <c r="J51" i="25"/>
  <c r="J49" i="25"/>
  <c r="J47" i="25"/>
  <c r="J45" i="25"/>
  <c r="J43" i="25"/>
  <c r="J60" i="25"/>
  <c r="J59" i="25"/>
  <c r="J56" i="25"/>
  <c r="J54" i="25"/>
  <c r="J52" i="25"/>
  <c r="J50" i="25"/>
  <c r="J48" i="25"/>
  <c r="J46" i="25"/>
  <c r="J44" i="25"/>
  <c r="J41" i="25"/>
  <c r="J39" i="25"/>
  <c r="J37" i="25"/>
  <c r="J35" i="25"/>
  <c r="J33" i="25"/>
  <c r="J31" i="25"/>
  <c r="J29" i="25"/>
  <c r="J27" i="25"/>
  <c r="J42" i="25"/>
  <c r="J40" i="25"/>
  <c r="J38" i="25"/>
  <c r="J36" i="25"/>
  <c r="J34" i="25"/>
  <c r="J32" i="25"/>
  <c r="J30" i="25"/>
  <c r="J28" i="25"/>
  <c r="J26" i="25"/>
  <c r="J25" i="25"/>
  <c r="J23" i="25"/>
  <c r="J21" i="25"/>
  <c r="J19" i="25"/>
  <c r="J17" i="25"/>
  <c r="J15" i="25"/>
  <c r="J13" i="25"/>
  <c r="K10" i="25"/>
  <c r="J11" i="25"/>
  <c r="J24" i="25"/>
  <c r="J22" i="25"/>
  <c r="J20" i="25"/>
  <c r="J18" i="25"/>
  <c r="J16" i="25"/>
  <c r="J14" i="25"/>
  <c r="J12" i="25"/>
  <c r="J58" i="25"/>
  <c r="I63" i="23"/>
  <c r="J60" i="23"/>
  <c r="J58" i="23"/>
  <c r="J56" i="23"/>
  <c r="J54" i="23"/>
  <c r="J52" i="23"/>
  <c r="J50" i="23"/>
  <c r="J48" i="23"/>
  <c r="J61" i="23"/>
  <c r="J59" i="23"/>
  <c r="J57" i="23"/>
  <c r="J55" i="23"/>
  <c r="J53" i="23"/>
  <c r="J51" i="23"/>
  <c r="J49" i="23"/>
  <c r="J46" i="23"/>
  <c r="J44" i="23"/>
  <c r="J42" i="23"/>
  <c r="J40" i="23"/>
  <c r="J38" i="23"/>
  <c r="J36" i="23"/>
  <c r="J34" i="23"/>
  <c r="J47" i="23"/>
  <c r="J45" i="23"/>
  <c r="J43" i="23"/>
  <c r="J41" i="23"/>
  <c r="J39" i="23"/>
  <c r="J37" i="23"/>
  <c r="J35" i="23"/>
  <c r="J33" i="23"/>
  <c r="J31" i="23"/>
  <c r="J32" i="23"/>
  <c r="J28" i="23"/>
  <c r="J26" i="23"/>
  <c r="J24" i="23"/>
  <c r="J22" i="23"/>
  <c r="J20" i="23"/>
  <c r="J18" i="23"/>
  <c r="J16" i="23"/>
  <c r="J30" i="23"/>
  <c r="J29" i="23"/>
  <c r="J27" i="23"/>
  <c r="J25" i="23"/>
  <c r="J23" i="23"/>
  <c r="J21" i="23"/>
  <c r="J19" i="23"/>
  <c r="J17" i="23"/>
  <c r="J14" i="23"/>
  <c r="J12" i="23"/>
  <c r="J15" i="23"/>
  <c r="J13" i="23"/>
  <c r="K10" i="23"/>
  <c r="J11" i="23"/>
  <c r="B19" i="23"/>
  <c r="I63" i="21"/>
  <c r="J60" i="21"/>
  <c r="J58" i="21"/>
  <c r="J56" i="21"/>
  <c r="J61" i="21"/>
  <c r="J59" i="21"/>
  <c r="J57" i="21"/>
  <c r="J55" i="21"/>
  <c r="J54" i="21"/>
  <c r="J53" i="21"/>
  <c r="J51" i="21"/>
  <c r="J49" i="21"/>
  <c r="J47" i="21"/>
  <c r="J45" i="21"/>
  <c r="J43" i="21"/>
  <c r="J52" i="21"/>
  <c r="J50" i="21"/>
  <c r="J48" i="21"/>
  <c r="J46" i="21"/>
  <c r="J44" i="21"/>
  <c r="J42" i="21"/>
  <c r="J41" i="21"/>
  <c r="J37" i="21"/>
  <c r="J11" i="21"/>
  <c r="J35" i="21"/>
  <c r="J40" i="21"/>
  <c r="J34" i="21"/>
  <c r="J32" i="21"/>
  <c r="J30" i="21"/>
  <c r="J28" i="21"/>
  <c r="J26" i="21"/>
  <c r="J24" i="21"/>
  <c r="J22" i="21"/>
  <c r="J20" i="21"/>
  <c r="J18" i="21"/>
  <c r="J16" i="21"/>
  <c r="J14" i="21"/>
  <c r="J12" i="21"/>
  <c r="J31" i="21"/>
  <c r="J39" i="21"/>
  <c r="J36" i="21"/>
  <c r="J38" i="21"/>
  <c r="J33" i="21"/>
  <c r="K10" i="21"/>
  <c r="J29" i="21"/>
  <c r="J27" i="21"/>
  <c r="J25" i="21"/>
  <c r="J23" i="21"/>
  <c r="J21" i="21"/>
  <c r="J19" i="21"/>
  <c r="J17" i="21"/>
  <c r="J15" i="21"/>
  <c r="J13" i="21"/>
  <c r="B20" i="21"/>
  <c r="I63" i="19"/>
  <c r="J61" i="19"/>
  <c r="J59" i="19"/>
  <c r="J57" i="19"/>
  <c r="J56" i="19"/>
  <c r="J54" i="19"/>
  <c r="J52" i="19"/>
  <c r="J50" i="19"/>
  <c r="J48" i="19"/>
  <c r="J46" i="19"/>
  <c r="J44" i="19"/>
  <c r="J42" i="19"/>
  <c r="J60" i="19"/>
  <c r="J55" i="19"/>
  <c r="J53" i="19"/>
  <c r="J51" i="19"/>
  <c r="J49" i="19"/>
  <c r="J47" i="19"/>
  <c r="J45" i="19"/>
  <c r="J43" i="19"/>
  <c r="J58" i="19"/>
  <c r="J40" i="19"/>
  <c r="J38" i="19"/>
  <c r="J36" i="19"/>
  <c r="J34" i="19"/>
  <c r="J32" i="19"/>
  <c r="J30" i="19"/>
  <c r="J28" i="19"/>
  <c r="J26" i="19"/>
  <c r="J24" i="19"/>
  <c r="J41" i="19"/>
  <c r="J39" i="19"/>
  <c r="J37" i="19"/>
  <c r="J35" i="19"/>
  <c r="J33" i="19"/>
  <c r="J31" i="19"/>
  <c r="J29" i="19"/>
  <c r="J27" i="19"/>
  <c r="J25" i="19"/>
  <c r="J23" i="19"/>
  <c r="J21" i="19"/>
  <c r="J19" i="19"/>
  <c r="J17" i="19"/>
  <c r="J15" i="19"/>
  <c r="J13" i="19"/>
  <c r="K10" i="19"/>
  <c r="J11" i="19"/>
  <c r="J22" i="19"/>
  <c r="J20" i="19"/>
  <c r="J18" i="19"/>
  <c r="J16" i="19"/>
  <c r="J14" i="19"/>
  <c r="J12" i="19"/>
  <c r="B19" i="19"/>
  <c r="B20" i="17"/>
  <c r="I63" i="17"/>
  <c r="J61" i="17"/>
  <c r="J59" i="17"/>
  <c r="J57" i="17"/>
  <c r="J55" i="17"/>
  <c r="J53" i="17"/>
  <c r="J51" i="17"/>
  <c r="J60" i="17"/>
  <c r="J58" i="17"/>
  <c r="J56" i="17"/>
  <c r="J54" i="17"/>
  <c r="J52" i="17"/>
  <c r="J50" i="17"/>
  <c r="J45" i="17"/>
  <c r="J49" i="17"/>
  <c r="J48" i="17"/>
  <c r="J46" i="17"/>
  <c r="J44" i="17"/>
  <c r="J42" i="17"/>
  <c r="J40" i="17"/>
  <c r="J38" i="17"/>
  <c r="J36" i="17"/>
  <c r="J34" i="17"/>
  <c r="J32" i="17"/>
  <c r="J30" i="17"/>
  <c r="J28" i="17"/>
  <c r="J26" i="17"/>
  <c r="J24" i="17"/>
  <c r="J22" i="17"/>
  <c r="J20" i="17"/>
  <c r="J18" i="17"/>
  <c r="J16" i="17"/>
  <c r="J43" i="17"/>
  <c r="J35" i="17"/>
  <c r="J27" i="17"/>
  <c r="J19" i="17"/>
  <c r="J11" i="17"/>
  <c r="J41" i="17"/>
  <c r="J33" i="17"/>
  <c r="J25" i="17"/>
  <c r="J17" i="17"/>
  <c r="J14" i="17"/>
  <c r="J12" i="17"/>
  <c r="J39" i="17"/>
  <c r="J31" i="17"/>
  <c r="J23" i="17"/>
  <c r="J15" i="17"/>
  <c r="J47" i="17"/>
  <c r="J37" i="17"/>
  <c r="J29" i="17"/>
  <c r="J21" i="17"/>
  <c r="K10" i="17"/>
  <c r="J13" i="17"/>
  <c r="B19" i="15"/>
  <c r="I63" i="15"/>
  <c r="J61" i="15"/>
  <c r="J60" i="15"/>
  <c r="J58" i="15"/>
  <c r="J55" i="15"/>
  <c r="J53" i="15"/>
  <c r="J51" i="15"/>
  <c r="J49" i="15"/>
  <c r="J47" i="15"/>
  <c r="J45" i="15"/>
  <c r="J43" i="15"/>
  <c r="J41" i="15"/>
  <c r="J39" i="15"/>
  <c r="J37" i="15"/>
  <c r="J35" i="15"/>
  <c r="J59" i="15"/>
  <c r="J57" i="15"/>
  <c r="J52" i="15"/>
  <c r="J44" i="15"/>
  <c r="J38" i="15"/>
  <c r="J33" i="15"/>
  <c r="J31" i="15"/>
  <c r="J29" i="15"/>
  <c r="J27" i="15"/>
  <c r="J25" i="15"/>
  <c r="J23" i="15"/>
  <c r="J21" i="15"/>
  <c r="J19" i="15"/>
  <c r="J17" i="15"/>
  <c r="J15" i="15"/>
  <c r="J13" i="15"/>
  <c r="K10" i="15"/>
  <c r="J56" i="15"/>
  <c r="J50" i="15"/>
  <c r="J42" i="15"/>
  <c r="J11" i="15"/>
  <c r="J48" i="15"/>
  <c r="J40" i="15"/>
  <c r="J36" i="15"/>
  <c r="J34" i="15"/>
  <c r="J32" i="15"/>
  <c r="J30" i="15"/>
  <c r="J28" i="15"/>
  <c r="J26" i="15"/>
  <c r="J24" i="15"/>
  <c r="J22" i="15"/>
  <c r="J20" i="15"/>
  <c r="J18" i="15"/>
  <c r="J16" i="15"/>
  <c r="J14" i="15"/>
  <c r="J12" i="15"/>
  <c r="J46" i="15"/>
  <c r="J54" i="15"/>
  <c r="J60" i="13"/>
  <c r="J58" i="13"/>
  <c r="J61" i="13"/>
  <c r="J57" i="13"/>
  <c r="J56" i="13"/>
  <c r="J54" i="13"/>
  <c r="J52" i="13"/>
  <c r="J50" i="13"/>
  <c r="J48" i="13"/>
  <c r="J46" i="13"/>
  <c r="J44" i="13"/>
  <c r="J59" i="13"/>
  <c r="J49" i="13"/>
  <c r="J55" i="13"/>
  <c r="J53" i="13"/>
  <c r="J51" i="13"/>
  <c r="J47" i="13"/>
  <c r="J42" i="13"/>
  <c r="J40" i="13"/>
  <c r="J38" i="13"/>
  <c r="J36" i="13"/>
  <c r="J34" i="13"/>
  <c r="J32" i="13"/>
  <c r="J30" i="13"/>
  <c r="J28" i="13"/>
  <c r="J26" i="13"/>
  <c r="J24" i="13"/>
  <c r="J22" i="13"/>
  <c r="J20" i="13"/>
  <c r="J18" i="13"/>
  <c r="J16" i="13"/>
  <c r="J14" i="13"/>
  <c r="J12" i="13"/>
  <c r="J45" i="13"/>
  <c r="J43" i="13"/>
  <c r="J41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J15" i="13"/>
  <c r="K10" i="13"/>
  <c r="J13" i="13"/>
  <c r="J11" i="13"/>
  <c r="B19" i="13"/>
  <c r="I63" i="13"/>
  <c r="J61" i="11"/>
  <c r="J59" i="11"/>
  <c r="J57" i="11"/>
  <c r="J55" i="11"/>
  <c r="J53" i="11"/>
  <c r="J51" i="11"/>
  <c r="J49" i="11"/>
  <c r="J48" i="11"/>
  <c r="J46" i="11"/>
  <c r="J44" i="11"/>
  <c r="J42" i="11"/>
  <c r="J40" i="11"/>
  <c r="J38" i="11"/>
  <c r="J36" i="11"/>
  <c r="J34" i="11"/>
  <c r="J32" i="11"/>
  <c r="J30" i="11"/>
  <c r="J28" i="11"/>
  <c r="J26" i="11"/>
  <c r="J24" i="11"/>
  <c r="J22" i="11"/>
  <c r="J20" i="11"/>
  <c r="J18" i="11"/>
  <c r="J16" i="11"/>
  <c r="J60" i="11"/>
  <c r="J58" i="11"/>
  <c r="J56" i="11"/>
  <c r="J54" i="11"/>
  <c r="J52" i="11"/>
  <c r="J50" i="11"/>
  <c r="J41" i="11"/>
  <c r="J33" i="11"/>
  <c r="J25" i="11"/>
  <c r="J21" i="11"/>
  <c r="J17" i="11"/>
  <c r="J47" i="11"/>
  <c r="J39" i="11"/>
  <c r="J31" i="11"/>
  <c r="J14" i="11"/>
  <c r="J12" i="11"/>
  <c r="J45" i="11"/>
  <c r="J37" i="11"/>
  <c r="J29" i="11"/>
  <c r="J27" i="11"/>
  <c r="J23" i="11"/>
  <c r="J19" i="11"/>
  <c r="J11" i="11"/>
  <c r="J35" i="11"/>
  <c r="J15" i="11"/>
  <c r="J43" i="11"/>
  <c r="J13" i="11"/>
  <c r="K10" i="11"/>
  <c r="B28" i="11"/>
  <c r="I63" i="11"/>
  <c r="J61" i="9"/>
  <c r="J59" i="9"/>
  <c r="J57" i="9"/>
  <c r="J55" i="9"/>
  <c r="J56" i="9"/>
  <c r="J53" i="9"/>
  <c r="J51" i="9"/>
  <c r="J60" i="9"/>
  <c r="J48" i="9"/>
  <c r="J43" i="9"/>
  <c r="J41" i="9"/>
  <c r="J39" i="9"/>
  <c r="J37" i="9"/>
  <c r="J35" i="9"/>
  <c r="J33" i="9"/>
  <c r="J31" i="9"/>
  <c r="J29" i="9"/>
  <c r="J27" i="9"/>
  <c r="J25" i="9"/>
  <c r="J23" i="9"/>
  <c r="J21" i="9"/>
  <c r="J19" i="9"/>
  <c r="J17" i="9"/>
  <c r="J15" i="9"/>
  <c r="J13" i="9"/>
  <c r="J47" i="9"/>
  <c r="J58" i="9"/>
  <c r="J46" i="9"/>
  <c r="J42" i="9"/>
  <c r="J40" i="9"/>
  <c r="J38" i="9"/>
  <c r="J36" i="9"/>
  <c r="J34" i="9"/>
  <c r="J32" i="9"/>
  <c r="J30" i="9"/>
  <c r="J28" i="9"/>
  <c r="J26" i="9"/>
  <c r="J24" i="9"/>
  <c r="J22" i="9"/>
  <c r="J20" i="9"/>
  <c r="J18" i="9"/>
  <c r="J16" i="9"/>
  <c r="J14" i="9"/>
  <c r="J52" i="9"/>
  <c r="J45" i="9"/>
  <c r="K10" i="9"/>
  <c r="J54" i="9"/>
  <c r="J44" i="9"/>
  <c r="J11" i="9"/>
  <c r="J49" i="9"/>
  <c r="J50" i="9"/>
  <c r="J12" i="9"/>
  <c r="I63" i="9"/>
  <c r="B19" i="9"/>
  <c r="B19" i="7"/>
  <c r="I63" i="7"/>
  <c r="J61" i="7"/>
  <c r="J59" i="7"/>
  <c r="J56" i="7"/>
  <c r="J58" i="7"/>
  <c r="J57" i="7"/>
  <c r="J55" i="7"/>
  <c r="J53" i="7"/>
  <c r="J60" i="7"/>
  <c r="J51" i="7"/>
  <c r="J50" i="7"/>
  <c r="J48" i="7"/>
  <c r="J46" i="7"/>
  <c r="J44" i="7"/>
  <c r="J42" i="7"/>
  <c r="J40" i="7"/>
  <c r="J38" i="7"/>
  <c r="J36" i="7"/>
  <c r="J54" i="7"/>
  <c r="J52" i="7"/>
  <c r="J49" i="7"/>
  <c r="J47" i="7"/>
  <c r="J45" i="7"/>
  <c r="J43" i="7"/>
  <c r="J41" i="7"/>
  <c r="J39" i="7"/>
  <c r="J37" i="7"/>
  <c r="J35" i="7"/>
  <c r="J33" i="7"/>
  <c r="J31" i="7"/>
  <c r="J29" i="7"/>
  <c r="J27" i="7"/>
  <c r="J25" i="7"/>
  <c r="J23" i="7"/>
  <c r="J21" i="7"/>
  <c r="J19" i="7"/>
  <c r="J17" i="7"/>
  <c r="J34" i="7"/>
  <c r="J32" i="7"/>
  <c r="J30" i="7"/>
  <c r="J28" i="7"/>
  <c r="J26" i="7"/>
  <c r="J24" i="7"/>
  <c r="J22" i="7"/>
  <c r="J20" i="7"/>
  <c r="J18" i="7"/>
  <c r="J11" i="7"/>
  <c r="J16" i="7"/>
  <c r="J14" i="7"/>
  <c r="J12" i="7"/>
  <c r="J15" i="7"/>
  <c r="J13" i="7"/>
  <c r="K10" i="7"/>
  <c r="I63" i="5"/>
  <c r="B19" i="5"/>
  <c r="J61" i="5"/>
  <c r="J59" i="5"/>
  <c r="J58" i="5"/>
  <c r="J56" i="5"/>
  <c r="J54" i="5"/>
  <c r="J52" i="5"/>
  <c r="J50" i="5"/>
  <c r="J48" i="5"/>
  <c r="J46" i="5"/>
  <c r="J44" i="5"/>
  <c r="J60" i="5"/>
  <c r="J57" i="5"/>
  <c r="J55" i="5"/>
  <c r="J49" i="5"/>
  <c r="J45" i="5"/>
  <c r="J42" i="5"/>
  <c r="J40" i="5"/>
  <c r="J38" i="5"/>
  <c r="J36" i="5"/>
  <c r="J51" i="5"/>
  <c r="J37" i="5"/>
  <c r="J32" i="5"/>
  <c r="J27" i="5"/>
  <c r="J24" i="5"/>
  <c r="J11" i="5"/>
  <c r="J35" i="5"/>
  <c r="J34" i="5"/>
  <c r="J29" i="5"/>
  <c r="J26" i="5"/>
  <c r="J22" i="5"/>
  <c r="J20" i="5"/>
  <c r="J18" i="5"/>
  <c r="J16" i="5"/>
  <c r="J14" i="5"/>
  <c r="J41" i="5"/>
  <c r="J31" i="5"/>
  <c r="J28" i="5"/>
  <c r="J53" i="5"/>
  <c r="J47" i="5"/>
  <c r="J43" i="5"/>
  <c r="J39" i="5"/>
  <c r="J33" i="5"/>
  <c r="J30" i="5"/>
  <c r="J25" i="5"/>
  <c r="J23" i="5"/>
  <c r="J21" i="5"/>
  <c r="J19" i="5"/>
  <c r="J17" i="5"/>
  <c r="J15" i="5"/>
  <c r="J12" i="5"/>
  <c r="K10" i="5"/>
  <c r="J13" i="5"/>
  <c r="E63" i="3"/>
  <c r="G10" i="3"/>
  <c r="G15" i="3" s="1"/>
  <c r="F14" i="3"/>
  <c r="F18" i="3"/>
  <c r="F22" i="3"/>
  <c r="F19" i="3"/>
  <c r="F24" i="3"/>
  <c r="F25" i="3"/>
  <c r="F17" i="3"/>
  <c r="F23" i="3"/>
  <c r="F16" i="3"/>
  <c r="F21" i="3"/>
  <c r="F27" i="3"/>
  <c r="F28" i="3"/>
  <c r="F33" i="3"/>
  <c r="F15" i="3"/>
  <c r="F32" i="3"/>
  <c r="F36" i="3"/>
  <c r="F20" i="3"/>
  <c r="F31" i="3"/>
  <c r="F35" i="3"/>
  <c r="F34" i="3"/>
  <c r="F37" i="3"/>
  <c r="F41" i="3"/>
  <c r="F45" i="3"/>
  <c r="F49" i="3"/>
  <c r="F53" i="3"/>
  <c r="F30" i="3"/>
  <c r="F40" i="3"/>
  <c r="F44" i="3"/>
  <c r="F48" i="3"/>
  <c r="F52" i="3"/>
  <c r="F26" i="3"/>
  <c r="F29" i="3"/>
  <c r="F39" i="3"/>
  <c r="F43" i="3"/>
  <c r="F47" i="3"/>
  <c r="F51" i="3"/>
  <c r="F55" i="3"/>
  <c r="F38" i="3"/>
  <c r="F54" i="3"/>
  <c r="F57" i="3"/>
  <c r="F61" i="3"/>
  <c r="F42" i="3"/>
  <c r="F58" i="3"/>
  <c r="F13" i="3"/>
  <c r="F50" i="3"/>
  <c r="F56" i="3"/>
  <c r="F60" i="3"/>
  <c r="F12" i="3"/>
  <c r="F46" i="3"/>
  <c r="F59" i="3"/>
  <c r="F11" i="3"/>
  <c r="B19" i="3"/>
  <c r="AB14" i="26" l="1"/>
  <c r="AB36" i="18"/>
  <c r="AB30" i="26"/>
  <c r="AB14" i="6"/>
  <c r="AB36" i="14"/>
  <c r="AB50" i="8"/>
  <c r="AB27" i="22"/>
  <c r="AB46" i="24"/>
  <c r="AB14" i="18"/>
  <c r="AB59" i="20"/>
  <c r="AB34" i="16"/>
  <c r="AB36" i="16"/>
  <c r="AB16" i="26"/>
  <c r="AB27" i="8"/>
  <c r="AB33" i="10"/>
  <c r="AB56" i="8"/>
  <c r="AB30" i="24"/>
  <c r="AB56" i="10"/>
  <c r="AB47" i="6"/>
  <c r="AU3" i="22"/>
  <c r="AB28" i="16"/>
  <c r="AB17" i="22"/>
  <c r="AB34" i="20"/>
  <c r="AB17" i="16"/>
  <c r="AB56" i="12"/>
  <c r="AB48" i="20"/>
  <c r="AB27" i="20"/>
  <c r="AB53" i="8"/>
  <c r="AB60" i="20"/>
  <c r="AB59" i="6"/>
  <c r="AO4" i="12"/>
  <c r="AB50" i="6"/>
  <c r="AB35" i="16"/>
  <c r="AB49" i="18"/>
  <c r="AB17" i="18"/>
  <c r="AB27" i="6"/>
  <c r="AB57" i="16"/>
  <c r="AB62" i="20"/>
  <c r="AB43" i="22"/>
  <c r="AB36" i="10"/>
  <c r="AB56" i="6"/>
  <c r="AO4" i="20"/>
  <c r="AB57" i="14"/>
  <c r="AB49" i="8"/>
  <c r="AB28" i="22"/>
  <c r="AB53" i="14"/>
  <c r="AB43" i="4"/>
  <c r="AB24" i="20"/>
  <c r="AB62" i="10"/>
  <c r="AS5" i="12"/>
  <c r="AB60" i="12"/>
  <c r="AB62" i="14"/>
  <c r="AB33" i="20"/>
  <c r="AB60" i="24"/>
  <c r="AB27" i="12"/>
  <c r="AB56" i="14"/>
  <c r="AB35" i="12"/>
  <c r="AB28" i="18"/>
  <c r="AB49" i="22"/>
  <c r="AB48" i="10"/>
  <c r="AO4" i="6"/>
  <c r="AB50" i="20"/>
  <c r="AB31" i="16"/>
  <c r="AB60" i="8"/>
  <c r="Q60" i="26"/>
  <c r="AB15" i="12"/>
  <c r="AO4" i="14"/>
  <c r="AB29" i="20"/>
  <c r="AB14" i="20"/>
  <c r="AB30" i="22"/>
  <c r="AO4" i="18"/>
  <c r="AO4" i="22"/>
  <c r="AB16" i="18"/>
  <c r="AB57" i="26"/>
  <c r="AB36" i="24"/>
  <c r="AU4" i="20"/>
  <c r="AB31" i="20"/>
  <c r="AB35" i="24"/>
  <c r="AB17" i="10"/>
  <c r="AB16" i="16"/>
  <c r="AB58" i="24"/>
  <c r="AB15" i="24"/>
  <c r="AB14" i="22"/>
  <c r="AB34" i="12"/>
  <c r="AB14" i="4"/>
  <c r="AO3" i="20"/>
  <c r="AQ3" i="22"/>
  <c r="AO3" i="16"/>
  <c r="AB33" i="4"/>
  <c r="AO3" i="12"/>
  <c r="AB50" i="26"/>
  <c r="AU3" i="10"/>
  <c r="AQ3" i="12"/>
  <c r="AQ5" i="24"/>
  <c r="AB24" i="10"/>
  <c r="AB58" i="4"/>
  <c r="AB50" i="22"/>
  <c r="AB43" i="12"/>
  <c r="AB49" i="20"/>
  <c r="AB35" i="8"/>
  <c r="AB17" i="20"/>
  <c r="AB59" i="12"/>
  <c r="AB47" i="14"/>
  <c r="AB60" i="22"/>
  <c r="AS5" i="8"/>
  <c r="AU4" i="16"/>
  <c r="I28" i="27"/>
  <c r="AB32" i="12"/>
  <c r="AU4" i="22"/>
  <c r="AB49" i="12"/>
  <c r="AQ4" i="24"/>
  <c r="AB50" i="14"/>
  <c r="AB35" i="6"/>
  <c r="AQ5" i="14"/>
  <c r="AB43" i="20"/>
  <c r="AB36" i="20"/>
  <c r="AQ5" i="8"/>
  <c r="AB28" i="12"/>
  <c r="AB29" i="16"/>
  <c r="AS3" i="8"/>
  <c r="AB62" i="8"/>
  <c r="AB31" i="14"/>
  <c r="AB49" i="14"/>
  <c r="AB31" i="18"/>
  <c r="AB28" i="10"/>
  <c r="AB17" i="24"/>
  <c r="AB27" i="26"/>
  <c r="AB17" i="4"/>
  <c r="AB47" i="24"/>
  <c r="AB50" i="12"/>
  <c r="AB53" i="24"/>
  <c r="AQ5" i="16"/>
  <c r="AB58" i="22"/>
  <c r="AB16" i="8"/>
  <c r="AB59" i="16"/>
  <c r="AB31" i="24"/>
  <c r="AB29" i="18"/>
  <c r="AQ3" i="8"/>
  <c r="AB36" i="4"/>
  <c r="AB62" i="12"/>
  <c r="AB32" i="16"/>
  <c r="AB33" i="24"/>
  <c r="AB46" i="14"/>
  <c r="AB15" i="10"/>
  <c r="D28" i="27" s="1"/>
  <c r="AB31" i="10"/>
  <c r="AB29" i="8"/>
  <c r="AB46" i="10"/>
  <c r="AB30" i="12"/>
  <c r="AB46" i="12"/>
  <c r="R64" i="20"/>
  <c r="AL6" i="20" s="1"/>
  <c r="AB50" i="4"/>
  <c r="AS4" i="8"/>
  <c r="AB59" i="22"/>
  <c r="AB48" i="4"/>
  <c r="AB15" i="8"/>
  <c r="AB30" i="6"/>
  <c r="AB57" i="20"/>
  <c r="AQ4" i="22"/>
  <c r="AB43" i="8"/>
  <c r="AB36" i="12"/>
  <c r="AS3" i="12"/>
  <c r="AB27" i="14"/>
  <c r="AB46" i="20"/>
  <c r="AB47" i="12"/>
  <c r="AU3" i="8"/>
  <c r="AB28" i="24"/>
  <c r="AB31" i="12"/>
  <c r="AB59" i="8"/>
  <c r="AB24" i="12"/>
  <c r="AB28" i="14"/>
  <c r="AB57" i="12"/>
  <c r="AB17" i="12"/>
  <c r="AB53" i="10"/>
  <c r="AU5" i="10"/>
  <c r="AB59" i="18"/>
  <c r="AB53" i="6"/>
  <c r="AB60" i="4"/>
  <c r="AB17" i="8"/>
  <c r="AB29" i="6"/>
  <c r="P64" i="8"/>
  <c r="AL4" i="8" s="1"/>
  <c r="AQ4" i="8"/>
  <c r="AB34" i="10"/>
  <c r="AB59" i="4"/>
  <c r="AB27" i="4"/>
  <c r="AB29" i="12"/>
  <c r="AB49" i="4"/>
  <c r="AS3" i="18"/>
  <c r="AB31" i="6"/>
  <c r="AU4" i="24"/>
  <c r="AB57" i="22"/>
  <c r="AB60" i="10"/>
  <c r="R64" i="8"/>
  <c r="AL6" i="8" s="1"/>
  <c r="AB15" i="22"/>
  <c r="AB59" i="26"/>
  <c r="AQ5" i="20"/>
  <c r="AD64" i="6"/>
  <c r="AL8" i="6" s="1"/>
  <c r="AA64" i="24"/>
  <c r="AS4" i="14"/>
  <c r="AB50" i="18"/>
  <c r="AB46" i="6"/>
  <c r="AS4" i="12"/>
  <c r="AB60" i="18"/>
  <c r="AB53" i="16"/>
  <c r="AB58" i="18"/>
  <c r="AU5" i="16"/>
  <c r="AB27" i="10"/>
  <c r="AB16" i="12"/>
  <c r="Q64" i="20"/>
  <c r="AL5" i="20" s="1"/>
  <c r="AB49" i="24"/>
  <c r="AB62" i="18"/>
  <c r="AU4" i="8"/>
  <c r="AQ3" i="20"/>
  <c r="AB15" i="26"/>
  <c r="AB35" i="20"/>
  <c r="AB58" i="26"/>
  <c r="Q48" i="2" s="1"/>
  <c r="AQ3" i="16"/>
  <c r="AB36" i="6"/>
  <c r="P64" i="14"/>
  <c r="AL4" i="14" s="1"/>
  <c r="AO3" i="4"/>
  <c r="AB27" i="18"/>
  <c r="AS3" i="22"/>
  <c r="AQ3" i="6"/>
  <c r="AU5" i="20"/>
  <c r="AS3" i="20"/>
  <c r="AB48" i="14"/>
  <c r="AS5" i="24"/>
  <c r="AS3" i="16"/>
  <c r="AB24" i="8"/>
  <c r="AQ4" i="18"/>
  <c r="AB28" i="20"/>
  <c r="AO4" i="4"/>
  <c r="AS3" i="4"/>
  <c r="AS5" i="20"/>
  <c r="AS4" i="22"/>
  <c r="AU4" i="18"/>
  <c r="AU3" i="14"/>
  <c r="AS5" i="10"/>
  <c r="AB56" i="20"/>
  <c r="AO3" i="14"/>
  <c r="AQ5" i="12"/>
  <c r="AB49" i="26"/>
  <c r="R64" i="22"/>
  <c r="AL6" i="22" s="1"/>
  <c r="AE64" i="24"/>
  <c r="AB16" i="4"/>
  <c r="AU5" i="4"/>
  <c r="AQ5" i="18"/>
  <c r="AB47" i="4"/>
  <c r="Q27" i="2"/>
  <c r="AO5" i="4"/>
  <c r="AB32" i="10"/>
  <c r="AB26" i="26"/>
  <c r="AE64" i="6"/>
  <c r="Q12" i="2"/>
  <c r="AU3" i="20"/>
  <c r="AB46" i="26"/>
  <c r="AB29" i="14"/>
  <c r="AO3" i="10"/>
  <c r="AU4" i="12"/>
  <c r="AU5" i="12"/>
  <c r="AB34" i="4"/>
  <c r="AU4" i="4"/>
  <c r="AQ5" i="4"/>
  <c r="AB35" i="4"/>
  <c r="Q45" i="2"/>
  <c r="Q30" i="2"/>
  <c r="Q42" i="2"/>
  <c r="AD64" i="22"/>
  <c r="AL8" i="22" s="1"/>
  <c r="P64" i="6"/>
  <c r="AL4" i="6" s="1"/>
  <c r="AQ4" i="6"/>
  <c r="AO5" i="22"/>
  <c r="AB30" i="10"/>
  <c r="AB27" i="16"/>
  <c r="AB62" i="24"/>
  <c r="AO5" i="20"/>
  <c r="AO6" i="20" s="1"/>
  <c r="AQ3" i="10"/>
  <c r="AU5" i="8"/>
  <c r="AQ3" i="4"/>
  <c r="Q13" i="2"/>
  <c r="Q64" i="12"/>
  <c r="AL5" i="12" s="1"/>
  <c r="AB28" i="4"/>
  <c r="Q31" i="2"/>
  <c r="AU3" i="12"/>
  <c r="Q35" i="2"/>
  <c r="Q41" i="2"/>
  <c r="Q32" i="2"/>
  <c r="P64" i="12"/>
  <c r="AL4" i="12" s="1"/>
  <c r="AO5" i="14"/>
  <c r="AB50" i="24"/>
  <c r="AQ5" i="10"/>
  <c r="AD64" i="18"/>
  <c r="AL8" i="18" s="1"/>
  <c r="AU3" i="4"/>
  <c r="AS5" i="4"/>
  <c r="Q8" i="2"/>
  <c r="AB57" i="18"/>
  <c r="Q44" i="2"/>
  <c r="Q29" i="2"/>
  <c r="Q28" i="2"/>
  <c r="J63" i="5"/>
  <c r="AQ4" i="14"/>
  <c r="Q10" i="2"/>
  <c r="Q51" i="2"/>
  <c r="Q34" i="2"/>
  <c r="Q9" i="2"/>
  <c r="Q11" i="2"/>
  <c r="Q15" i="2"/>
  <c r="Q16" i="2"/>
  <c r="J63" i="9"/>
  <c r="J63" i="25"/>
  <c r="AO3" i="6"/>
  <c r="AO6" i="6" s="1"/>
  <c r="AW7" i="6" s="1"/>
  <c r="AE64" i="18"/>
  <c r="AD64" i="12"/>
  <c r="AL8" i="12" s="1"/>
  <c r="AD64" i="20"/>
  <c r="AL8" i="20" s="1"/>
  <c r="AD64" i="10"/>
  <c r="AL8" i="10" s="1"/>
  <c r="AD64" i="8"/>
  <c r="AL8" i="8" s="1"/>
  <c r="R64" i="4"/>
  <c r="AL6" i="4" s="1"/>
  <c r="Q24" i="26"/>
  <c r="AD24" i="26"/>
  <c r="AE24" i="26"/>
  <c r="P24" i="26"/>
  <c r="R24" i="26"/>
  <c r="AD64" i="14"/>
  <c r="AL8" i="14" s="1"/>
  <c r="AS4" i="4"/>
  <c r="AB29" i="4"/>
  <c r="AE60" i="26"/>
  <c r="R60" i="26"/>
  <c r="AB60" i="26" s="1"/>
  <c r="Q35" i="26"/>
  <c r="AE35" i="26"/>
  <c r="P35" i="26"/>
  <c r="R35" i="26"/>
  <c r="AO4" i="16"/>
  <c r="AO6" i="16" s="1"/>
  <c r="Q56" i="26"/>
  <c r="R56" i="26"/>
  <c r="AE56" i="26"/>
  <c r="Q29" i="26"/>
  <c r="R29" i="26"/>
  <c r="AD29" i="26"/>
  <c r="AE29" i="26"/>
  <c r="P29" i="26"/>
  <c r="AQ5" i="22"/>
  <c r="AB33" i="12"/>
  <c r="Q31" i="26"/>
  <c r="AS5" i="26" s="1"/>
  <c r="AE31" i="26"/>
  <c r="R31" i="26"/>
  <c r="AU5" i="26" s="1"/>
  <c r="AD31" i="26"/>
  <c r="P31" i="26"/>
  <c r="AB36" i="22"/>
  <c r="Q26" i="2" s="1"/>
  <c r="P64" i="20"/>
  <c r="AL4" i="20" s="1"/>
  <c r="AU4" i="6"/>
  <c r="AO4" i="10"/>
  <c r="AS4" i="24"/>
  <c r="AQ3" i="14"/>
  <c r="AO3" i="24"/>
  <c r="AO6" i="24" s="1"/>
  <c r="AB48" i="18"/>
  <c r="P64" i="18"/>
  <c r="AL4" i="18" s="1"/>
  <c r="AB57" i="4"/>
  <c r="AB57" i="8"/>
  <c r="AU3" i="18"/>
  <c r="AB24" i="16"/>
  <c r="AB15" i="4"/>
  <c r="AS6" i="20"/>
  <c r="AW4" i="20" s="1"/>
  <c r="R64" i="10"/>
  <c r="AL6" i="10" s="1"/>
  <c r="R64" i="14"/>
  <c r="AL6" i="14" s="1"/>
  <c r="AO5" i="10"/>
  <c r="AU3" i="24"/>
  <c r="AS3" i="14"/>
  <c r="AA64" i="26"/>
  <c r="AB47" i="26"/>
  <c r="AU5" i="22"/>
  <c r="AU6" i="22" s="1"/>
  <c r="Q64" i="6"/>
  <c r="AL5" i="6" s="1"/>
  <c r="AO3" i="18"/>
  <c r="AB46" i="4"/>
  <c r="AB24" i="4"/>
  <c r="R64" i="6"/>
  <c r="AL6" i="6" s="1"/>
  <c r="AS3" i="10"/>
  <c r="AD64" i="16"/>
  <c r="AL8" i="16" s="1"/>
  <c r="AS5" i="16"/>
  <c r="AB53" i="4"/>
  <c r="AD64" i="24"/>
  <c r="AL8" i="24" s="1"/>
  <c r="AU5" i="18"/>
  <c r="AU4" i="14"/>
  <c r="Q64" i="18"/>
  <c r="AL5" i="18" s="1"/>
  <c r="AS3" i="6"/>
  <c r="AQ4" i="20"/>
  <c r="AB32" i="22"/>
  <c r="Q64" i="10"/>
  <c r="AL5" i="10" s="1"/>
  <c r="R64" i="18"/>
  <c r="AL6" i="18" s="1"/>
  <c r="AE62" i="26"/>
  <c r="Q62" i="26"/>
  <c r="R62" i="26"/>
  <c r="P62" i="26"/>
  <c r="AU5" i="24"/>
  <c r="AS5" i="22"/>
  <c r="AB53" i="26"/>
  <c r="Q64" i="22"/>
  <c r="AL5" i="22" s="1"/>
  <c r="AS4" i="10"/>
  <c r="AB59" i="14"/>
  <c r="AD62" i="26"/>
  <c r="D64" i="26"/>
  <c r="R64" i="16"/>
  <c r="AL6" i="16" s="1"/>
  <c r="P64" i="10"/>
  <c r="AL4" i="10" s="1"/>
  <c r="AE64" i="8"/>
  <c r="R64" i="24"/>
  <c r="AL6" i="24" s="1"/>
  <c r="AB48" i="24"/>
  <c r="Q64" i="8"/>
  <c r="AL5" i="8" s="1"/>
  <c r="AS5" i="6"/>
  <c r="Q64" i="16"/>
  <c r="AL5" i="16" s="1"/>
  <c r="AS5" i="18"/>
  <c r="AQ3" i="18"/>
  <c r="AS4" i="18"/>
  <c r="AE64" i="16"/>
  <c r="AB59" i="10"/>
  <c r="AQ5" i="6"/>
  <c r="AB49" i="6"/>
  <c r="AB30" i="4"/>
  <c r="Q64" i="24"/>
  <c r="AL5" i="24" s="1"/>
  <c r="AU5" i="6"/>
  <c r="AU3" i="6"/>
  <c r="AB17" i="6"/>
  <c r="AO6" i="8"/>
  <c r="AB56" i="18"/>
  <c r="AS6" i="8"/>
  <c r="AS5" i="14"/>
  <c r="AS3" i="24"/>
  <c r="AQ3" i="24"/>
  <c r="AQ4" i="10"/>
  <c r="AQ6" i="10" s="1"/>
  <c r="AO6" i="4"/>
  <c r="AB43" i="6"/>
  <c r="AB24" i="18"/>
  <c r="AB14" i="24"/>
  <c r="Q4" i="2" s="1"/>
  <c r="Q64" i="4"/>
  <c r="AL5" i="4" s="1"/>
  <c r="P64" i="22"/>
  <c r="AL4" i="22" s="1"/>
  <c r="AU3" i="16"/>
  <c r="AB43" i="14"/>
  <c r="R64" i="12"/>
  <c r="AL6" i="12" s="1"/>
  <c r="AB47" i="16"/>
  <c r="AB56" i="4"/>
  <c r="AE64" i="12"/>
  <c r="AS6" i="12"/>
  <c r="AW4" i="12" s="1"/>
  <c r="AB35" i="14"/>
  <c r="P64" i="4"/>
  <c r="AL4" i="4" s="1"/>
  <c r="AB49" i="16"/>
  <c r="AE64" i="22"/>
  <c r="AO3" i="22"/>
  <c r="AB48" i="26"/>
  <c r="AQ4" i="4"/>
  <c r="P64" i="24"/>
  <c r="AL4" i="24" s="1"/>
  <c r="AO5" i="26"/>
  <c r="AE64" i="20"/>
  <c r="AS4" i="16"/>
  <c r="AQ4" i="16"/>
  <c r="AQ6" i="16" s="1"/>
  <c r="AB17" i="14"/>
  <c r="AE64" i="4"/>
  <c r="AQ4" i="12"/>
  <c r="AE64" i="10"/>
  <c r="Q64" i="14"/>
  <c r="AL5" i="14" s="1"/>
  <c r="AU4" i="10"/>
  <c r="AB15" i="20"/>
  <c r="AS4" i="6"/>
  <c r="P64" i="16"/>
  <c r="AL4" i="16" s="1"/>
  <c r="Q33" i="26"/>
  <c r="R33" i="26"/>
  <c r="P33" i="26"/>
  <c r="AE33" i="26"/>
  <c r="AD33" i="26"/>
  <c r="AE64" i="14"/>
  <c r="AD64" i="4"/>
  <c r="AL8" i="4" s="1"/>
  <c r="AB32" i="4"/>
  <c r="K60" i="25"/>
  <c r="K58" i="25"/>
  <c r="K61" i="25"/>
  <c r="K59" i="25"/>
  <c r="K57" i="25"/>
  <c r="K56" i="25"/>
  <c r="K54" i="25"/>
  <c r="K52" i="25"/>
  <c r="K50" i="25"/>
  <c r="K48" i="25"/>
  <c r="K46" i="25"/>
  <c r="K44" i="25"/>
  <c r="K49" i="25"/>
  <c r="K51" i="25"/>
  <c r="K42" i="25"/>
  <c r="K40" i="25"/>
  <c r="K38" i="25"/>
  <c r="K36" i="25"/>
  <c r="K34" i="25"/>
  <c r="K32" i="25"/>
  <c r="K30" i="25"/>
  <c r="K28" i="25"/>
  <c r="K53" i="25"/>
  <c r="K45" i="25"/>
  <c r="K43" i="25"/>
  <c r="K37" i="25"/>
  <c r="K29" i="25"/>
  <c r="K11" i="25"/>
  <c r="K55" i="25"/>
  <c r="K39" i="25"/>
  <c r="K31" i="25"/>
  <c r="K24" i="25"/>
  <c r="K22" i="25"/>
  <c r="K20" i="25"/>
  <c r="K18" i="25"/>
  <c r="K16" i="25"/>
  <c r="K14" i="25"/>
  <c r="K12" i="25"/>
  <c r="K47" i="25"/>
  <c r="K41" i="25"/>
  <c r="K33" i="25"/>
  <c r="K27" i="25"/>
  <c r="K26" i="25"/>
  <c r="K35" i="25"/>
  <c r="K25" i="25"/>
  <c r="K23" i="25"/>
  <c r="K17" i="25"/>
  <c r="K19" i="25"/>
  <c r="K21" i="25"/>
  <c r="K13" i="25"/>
  <c r="L10" i="25"/>
  <c r="K15" i="25"/>
  <c r="B26" i="25"/>
  <c r="B20" i="23"/>
  <c r="J63" i="23"/>
  <c r="K61" i="23"/>
  <c r="K59" i="23"/>
  <c r="K57" i="23"/>
  <c r="K55" i="23"/>
  <c r="K53" i="23"/>
  <c r="K51" i="23"/>
  <c r="K49" i="23"/>
  <c r="K60" i="23"/>
  <c r="K58" i="23"/>
  <c r="K56" i="23"/>
  <c r="K54" i="23"/>
  <c r="K52" i="23"/>
  <c r="K50" i="23"/>
  <c r="K47" i="23"/>
  <c r="K45" i="23"/>
  <c r="K43" i="23"/>
  <c r="K41" i="23"/>
  <c r="K39" i="23"/>
  <c r="K37" i="23"/>
  <c r="K35" i="23"/>
  <c r="K33" i="23"/>
  <c r="K31" i="23"/>
  <c r="K48" i="23"/>
  <c r="K46" i="23"/>
  <c r="K44" i="23"/>
  <c r="K38" i="23"/>
  <c r="K32" i="23"/>
  <c r="K28" i="23"/>
  <c r="K26" i="23"/>
  <c r="K24" i="23"/>
  <c r="K22" i="23"/>
  <c r="K20" i="23"/>
  <c r="K18" i="23"/>
  <c r="K16" i="23"/>
  <c r="K40" i="23"/>
  <c r="K30" i="23"/>
  <c r="K42" i="23"/>
  <c r="K34" i="23"/>
  <c r="K29" i="23"/>
  <c r="K27" i="23"/>
  <c r="K25" i="23"/>
  <c r="K23" i="23"/>
  <c r="K21" i="23"/>
  <c r="K19" i="23"/>
  <c r="K17" i="23"/>
  <c r="K36" i="23"/>
  <c r="K15" i="23"/>
  <c r="K13" i="23"/>
  <c r="L10" i="23"/>
  <c r="K11" i="23"/>
  <c r="K14" i="23"/>
  <c r="K12" i="23"/>
  <c r="J63" i="21"/>
  <c r="B21" i="21"/>
  <c r="K53" i="21"/>
  <c r="K51" i="21"/>
  <c r="K49" i="21"/>
  <c r="K47" i="21"/>
  <c r="K45" i="21"/>
  <c r="K43" i="21"/>
  <c r="K41" i="21"/>
  <c r="K39" i="21"/>
  <c r="K37" i="21"/>
  <c r="K61" i="21"/>
  <c r="K60" i="21"/>
  <c r="K59" i="21"/>
  <c r="K58" i="21"/>
  <c r="K57" i="21"/>
  <c r="K56" i="21"/>
  <c r="K55" i="21"/>
  <c r="K52" i="21"/>
  <c r="K50" i="21"/>
  <c r="K48" i="21"/>
  <c r="K46" i="21"/>
  <c r="K44" i="21"/>
  <c r="K42" i="21"/>
  <c r="K40" i="21"/>
  <c r="K38" i="21"/>
  <c r="K36" i="21"/>
  <c r="K54" i="21"/>
  <c r="K34" i="21"/>
  <c r="K32" i="21"/>
  <c r="K30" i="21"/>
  <c r="K28" i="21"/>
  <c r="K26" i="21"/>
  <c r="K24" i="21"/>
  <c r="K22" i="21"/>
  <c r="K20" i="21"/>
  <c r="K18" i="21"/>
  <c r="K16" i="21"/>
  <c r="K14" i="21"/>
  <c r="K12" i="21"/>
  <c r="K35" i="21"/>
  <c r="K33" i="21"/>
  <c r="K31" i="21"/>
  <c r="K29" i="21"/>
  <c r="K27" i="21"/>
  <c r="K25" i="21"/>
  <c r="K23" i="21"/>
  <c r="K21" i="21"/>
  <c r="K19" i="21"/>
  <c r="K17" i="21"/>
  <c r="K15" i="21"/>
  <c r="K13" i="21"/>
  <c r="L10" i="21"/>
  <c r="K11" i="21"/>
  <c r="B20" i="19"/>
  <c r="K61" i="19"/>
  <c r="K59" i="19"/>
  <c r="K57" i="19"/>
  <c r="K60" i="19"/>
  <c r="K55" i="19"/>
  <c r="K53" i="19"/>
  <c r="K51" i="19"/>
  <c r="K49" i="19"/>
  <c r="K47" i="19"/>
  <c r="K45" i="19"/>
  <c r="K43" i="19"/>
  <c r="K58" i="19"/>
  <c r="K56" i="19"/>
  <c r="K54" i="19"/>
  <c r="K52" i="19"/>
  <c r="K50" i="19"/>
  <c r="K48" i="19"/>
  <c r="K46" i="19"/>
  <c r="K44" i="19"/>
  <c r="K42" i="19"/>
  <c r="K40" i="19"/>
  <c r="K38" i="19"/>
  <c r="K36" i="19"/>
  <c r="K41" i="19"/>
  <c r="K39" i="19"/>
  <c r="K37" i="19"/>
  <c r="K35" i="19"/>
  <c r="K33" i="19"/>
  <c r="K31" i="19"/>
  <c r="K29" i="19"/>
  <c r="K27" i="19"/>
  <c r="K25" i="19"/>
  <c r="K23" i="19"/>
  <c r="K32" i="19"/>
  <c r="K24" i="19"/>
  <c r="K21" i="19"/>
  <c r="K19" i="19"/>
  <c r="K17" i="19"/>
  <c r="K15" i="19"/>
  <c r="K13" i="19"/>
  <c r="L10" i="19"/>
  <c r="K34" i="19"/>
  <c r="K26" i="19"/>
  <c r="K11" i="19"/>
  <c r="K28" i="19"/>
  <c r="K22" i="19"/>
  <c r="K20" i="19"/>
  <c r="K18" i="19"/>
  <c r="K16" i="19"/>
  <c r="K14" i="19"/>
  <c r="K12" i="19"/>
  <c r="K30" i="19"/>
  <c r="J63" i="19"/>
  <c r="K61" i="17"/>
  <c r="K59" i="17"/>
  <c r="K57" i="17"/>
  <c r="K55" i="17"/>
  <c r="K53" i="17"/>
  <c r="K51" i="17"/>
  <c r="K49" i="17"/>
  <c r="K47" i="17"/>
  <c r="K60" i="17"/>
  <c r="K58" i="17"/>
  <c r="K56" i="17"/>
  <c r="K54" i="17"/>
  <c r="K52" i="17"/>
  <c r="K50" i="17"/>
  <c r="K48" i="17"/>
  <c r="K46" i="17"/>
  <c r="K44" i="17"/>
  <c r="K42" i="17"/>
  <c r="K40" i="17"/>
  <c r="K38" i="17"/>
  <c r="K36" i="17"/>
  <c r="K34" i="17"/>
  <c r="K32" i="17"/>
  <c r="K30" i="17"/>
  <c r="K28" i="17"/>
  <c r="K26" i="17"/>
  <c r="K24" i="17"/>
  <c r="K22" i="17"/>
  <c r="K20" i="17"/>
  <c r="K18" i="17"/>
  <c r="K16" i="17"/>
  <c r="K41" i="17"/>
  <c r="K33" i="17"/>
  <c r="K25" i="17"/>
  <c r="K17" i="17"/>
  <c r="K14" i="17"/>
  <c r="K12" i="17"/>
  <c r="K45" i="17"/>
  <c r="K39" i="17"/>
  <c r="K31" i="17"/>
  <c r="K23" i="17"/>
  <c r="K15" i="17"/>
  <c r="K37" i="17"/>
  <c r="K29" i="17"/>
  <c r="K21" i="17"/>
  <c r="K13" i="17"/>
  <c r="L10" i="17"/>
  <c r="K43" i="17"/>
  <c r="K35" i="17"/>
  <c r="K11" i="17"/>
  <c r="K19" i="17"/>
  <c r="K27" i="17"/>
  <c r="J63" i="17"/>
  <c r="B21" i="17"/>
  <c r="K61" i="15"/>
  <c r="K59" i="15"/>
  <c r="K57" i="15"/>
  <c r="K60" i="15"/>
  <c r="K58" i="15"/>
  <c r="K56" i="15"/>
  <c r="K54" i="15"/>
  <c r="K52" i="15"/>
  <c r="K50" i="15"/>
  <c r="K48" i="15"/>
  <c r="K46" i="15"/>
  <c r="K44" i="15"/>
  <c r="K42" i="15"/>
  <c r="K53" i="15"/>
  <c r="K45" i="15"/>
  <c r="K11" i="15"/>
  <c r="K51" i="15"/>
  <c r="K43" i="15"/>
  <c r="K40" i="15"/>
  <c r="K37" i="15"/>
  <c r="K36" i="15"/>
  <c r="K34" i="15"/>
  <c r="K32" i="15"/>
  <c r="K30" i="15"/>
  <c r="K28" i="15"/>
  <c r="K26" i="15"/>
  <c r="K24" i="15"/>
  <c r="K22" i="15"/>
  <c r="K20" i="15"/>
  <c r="K18" i="15"/>
  <c r="K16" i="15"/>
  <c r="K14" i="15"/>
  <c r="K12" i="15"/>
  <c r="K49" i="15"/>
  <c r="K41" i="15"/>
  <c r="K39" i="15"/>
  <c r="K29" i="15"/>
  <c r="K21" i="15"/>
  <c r="K13" i="15"/>
  <c r="K47" i="15"/>
  <c r="K31" i="15"/>
  <c r="K23" i="15"/>
  <c r="K15" i="15"/>
  <c r="K55" i="15"/>
  <c r="K38" i="15"/>
  <c r="K33" i="15"/>
  <c r="K25" i="15"/>
  <c r="K17" i="15"/>
  <c r="K35" i="15"/>
  <c r="K27" i="15"/>
  <c r="K19" i="15"/>
  <c r="L10" i="15"/>
  <c r="J63" i="15"/>
  <c r="B20" i="15"/>
  <c r="K61" i="13"/>
  <c r="K59" i="13"/>
  <c r="K58" i="13"/>
  <c r="K56" i="13"/>
  <c r="K54" i="13"/>
  <c r="K52" i="13"/>
  <c r="K50" i="13"/>
  <c r="K60" i="13"/>
  <c r="K55" i="13"/>
  <c r="K53" i="13"/>
  <c r="K51" i="13"/>
  <c r="K49" i="13"/>
  <c r="K47" i="13"/>
  <c r="K45" i="13"/>
  <c r="K42" i="13"/>
  <c r="K40" i="13"/>
  <c r="K38" i="13"/>
  <c r="K36" i="13"/>
  <c r="K34" i="13"/>
  <c r="K32" i="13"/>
  <c r="K30" i="13"/>
  <c r="K28" i="13"/>
  <c r="K26" i="13"/>
  <c r="K24" i="13"/>
  <c r="K22" i="13"/>
  <c r="K20" i="13"/>
  <c r="K18" i="13"/>
  <c r="K16" i="13"/>
  <c r="K14" i="13"/>
  <c r="K12" i="13"/>
  <c r="K57" i="13"/>
  <c r="K48" i="13"/>
  <c r="K46" i="13"/>
  <c r="K43" i="13"/>
  <c r="K41" i="13"/>
  <c r="K39" i="13"/>
  <c r="K37" i="13"/>
  <c r="K35" i="13"/>
  <c r="K33" i="13"/>
  <c r="K31" i="13"/>
  <c r="K29" i="13"/>
  <c r="K27" i="13"/>
  <c r="K25" i="13"/>
  <c r="K23" i="13"/>
  <c r="K21" i="13"/>
  <c r="K19" i="13"/>
  <c r="K17" i="13"/>
  <c r="K15" i="13"/>
  <c r="K44" i="13"/>
  <c r="K13" i="13"/>
  <c r="K11" i="13"/>
  <c r="L10" i="13"/>
  <c r="J63" i="13"/>
  <c r="B20" i="13"/>
  <c r="B29" i="11"/>
  <c r="K61" i="11"/>
  <c r="K59" i="11"/>
  <c r="K57" i="11"/>
  <c r="K55" i="11"/>
  <c r="K53" i="11"/>
  <c r="K51" i="11"/>
  <c r="K49" i="11"/>
  <c r="K60" i="11"/>
  <c r="K58" i="11"/>
  <c r="K56" i="11"/>
  <c r="K54" i="11"/>
  <c r="K52" i="11"/>
  <c r="K50" i="11"/>
  <c r="K48" i="11"/>
  <c r="K46" i="11"/>
  <c r="K44" i="11"/>
  <c r="K42" i="11"/>
  <c r="K40" i="11"/>
  <c r="K38" i="11"/>
  <c r="K36" i="11"/>
  <c r="K34" i="11"/>
  <c r="K32" i="11"/>
  <c r="K30" i="11"/>
  <c r="K28" i="11"/>
  <c r="K47" i="11"/>
  <c r="K39" i="11"/>
  <c r="K31" i="11"/>
  <c r="K45" i="11"/>
  <c r="K37" i="11"/>
  <c r="K29" i="11"/>
  <c r="K27" i="11"/>
  <c r="K24" i="11"/>
  <c r="K23" i="11"/>
  <c r="K20" i="11"/>
  <c r="K19" i="11"/>
  <c r="K16" i="11"/>
  <c r="K15" i="11"/>
  <c r="K43" i="11"/>
  <c r="K35" i="11"/>
  <c r="K41" i="11"/>
  <c r="K21" i="11"/>
  <c r="K12" i="11"/>
  <c r="K25" i="11"/>
  <c r="K18" i="11"/>
  <c r="K22" i="11"/>
  <c r="K14" i="11"/>
  <c r="K13" i="11"/>
  <c r="L10" i="11"/>
  <c r="K33" i="11"/>
  <c r="K26" i="11"/>
  <c r="K17" i="11"/>
  <c r="K11" i="11"/>
  <c r="J63" i="11"/>
  <c r="B20" i="9"/>
  <c r="K61" i="9"/>
  <c r="K59" i="9"/>
  <c r="K57" i="9"/>
  <c r="K56" i="9"/>
  <c r="K53" i="9"/>
  <c r="K51" i="9"/>
  <c r="K49" i="9"/>
  <c r="K47" i="9"/>
  <c r="K45" i="9"/>
  <c r="K43" i="9"/>
  <c r="K60" i="9"/>
  <c r="K58" i="9"/>
  <c r="K55" i="9"/>
  <c r="K54" i="9"/>
  <c r="K52" i="9"/>
  <c r="K50" i="9"/>
  <c r="K48" i="9"/>
  <c r="K46" i="9"/>
  <c r="K42" i="9"/>
  <c r="K40" i="9"/>
  <c r="K38" i="9"/>
  <c r="K36" i="9"/>
  <c r="K34" i="9"/>
  <c r="K32" i="9"/>
  <c r="K30" i="9"/>
  <c r="K28" i="9"/>
  <c r="K26" i="9"/>
  <c r="K24" i="9"/>
  <c r="K22" i="9"/>
  <c r="K20" i="9"/>
  <c r="K18" i="9"/>
  <c r="K16" i="9"/>
  <c r="K14" i="9"/>
  <c r="K12" i="9"/>
  <c r="K44" i="9"/>
  <c r="K39" i="9"/>
  <c r="K31" i="9"/>
  <c r="K23" i="9"/>
  <c r="K15" i="9"/>
  <c r="K11" i="9"/>
  <c r="K41" i="9"/>
  <c r="K33" i="9"/>
  <c r="K25" i="9"/>
  <c r="K17" i="9"/>
  <c r="K35" i="9"/>
  <c r="K27" i="9"/>
  <c r="K19" i="9"/>
  <c r="K37" i="9"/>
  <c r="K29" i="9"/>
  <c r="K21" i="9"/>
  <c r="K13" i="9"/>
  <c r="L10" i="9"/>
  <c r="J63" i="7"/>
  <c r="K59" i="7"/>
  <c r="K58" i="7"/>
  <c r="K57" i="7"/>
  <c r="K55" i="7"/>
  <c r="K53" i="7"/>
  <c r="K51" i="7"/>
  <c r="K61" i="7"/>
  <c r="K60" i="7"/>
  <c r="K50" i="7"/>
  <c r="K48" i="7"/>
  <c r="K46" i="7"/>
  <c r="K44" i="7"/>
  <c r="K42" i="7"/>
  <c r="K40" i="7"/>
  <c r="K38" i="7"/>
  <c r="K54" i="7"/>
  <c r="K52" i="7"/>
  <c r="K49" i="7"/>
  <c r="K47" i="7"/>
  <c r="K45" i="7"/>
  <c r="K43" i="7"/>
  <c r="K41" i="7"/>
  <c r="K39" i="7"/>
  <c r="K37" i="7"/>
  <c r="K56" i="7"/>
  <c r="K34" i="7"/>
  <c r="K32" i="7"/>
  <c r="K30" i="7"/>
  <c r="K28" i="7"/>
  <c r="K26" i="7"/>
  <c r="K24" i="7"/>
  <c r="K22" i="7"/>
  <c r="K20" i="7"/>
  <c r="K18" i="7"/>
  <c r="K36" i="7"/>
  <c r="K35" i="7"/>
  <c r="K33" i="7"/>
  <c r="K31" i="7"/>
  <c r="K29" i="7"/>
  <c r="K27" i="7"/>
  <c r="K25" i="7"/>
  <c r="K23" i="7"/>
  <c r="K21" i="7"/>
  <c r="K19" i="7"/>
  <c r="K17" i="7"/>
  <c r="K16" i="7"/>
  <c r="K14" i="7"/>
  <c r="K12" i="7"/>
  <c r="K15" i="7"/>
  <c r="K13" i="7"/>
  <c r="L10" i="7"/>
  <c r="K11" i="7"/>
  <c r="B20" i="7"/>
  <c r="K61" i="5"/>
  <c r="K60" i="5"/>
  <c r="K59" i="5"/>
  <c r="K58" i="5"/>
  <c r="K56" i="5"/>
  <c r="K55" i="5"/>
  <c r="K52" i="5"/>
  <c r="K51" i="5"/>
  <c r="K57" i="5"/>
  <c r="K50" i="5"/>
  <c r="K49" i="5"/>
  <c r="K46" i="5"/>
  <c r="K45" i="5"/>
  <c r="K42" i="5"/>
  <c r="K40" i="5"/>
  <c r="K38" i="5"/>
  <c r="K36" i="5"/>
  <c r="K34" i="5"/>
  <c r="K32" i="5"/>
  <c r="K30" i="5"/>
  <c r="K28" i="5"/>
  <c r="K26" i="5"/>
  <c r="K24" i="5"/>
  <c r="K53" i="5"/>
  <c r="K35" i="5"/>
  <c r="K29" i="5"/>
  <c r="K22" i="5"/>
  <c r="K20" i="5"/>
  <c r="K18" i="5"/>
  <c r="K16" i="5"/>
  <c r="K14" i="5"/>
  <c r="K12" i="5"/>
  <c r="K41" i="5"/>
  <c r="K31" i="5"/>
  <c r="K54" i="5"/>
  <c r="K48" i="5"/>
  <c r="K47" i="5"/>
  <c r="K44" i="5"/>
  <c r="K43" i="5"/>
  <c r="K39" i="5"/>
  <c r="K33" i="5"/>
  <c r="K25" i="5"/>
  <c r="K23" i="5"/>
  <c r="K21" i="5"/>
  <c r="K19" i="5"/>
  <c r="K17" i="5"/>
  <c r="K15" i="5"/>
  <c r="K13" i="5"/>
  <c r="L10" i="5"/>
  <c r="K37" i="5"/>
  <c r="K27" i="5"/>
  <c r="K11" i="5"/>
  <c r="B20" i="5"/>
  <c r="F63" i="3"/>
  <c r="G61" i="3"/>
  <c r="G58" i="3"/>
  <c r="G59" i="3"/>
  <c r="G60" i="3"/>
  <c r="H10" i="3"/>
  <c r="G19" i="3"/>
  <c r="G23" i="3"/>
  <c r="G20" i="3"/>
  <c r="G26" i="3"/>
  <c r="G14" i="3"/>
  <c r="G18" i="3"/>
  <c r="G24" i="3"/>
  <c r="G25" i="3"/>
  <c r="G17" i="3"/>
  <c r="G22" i="3"/>
  <c r="G28" i="3"/>
  <c r="G21" i="3"/>
  <c r="G27" i="3"/>
  <c r="G29" i="3"/>
  <c r="G30" i="3"/>
  <c r="G34" i="3"/>
  <c r="G33" i="3"/>
  <c r="G32" i="3"/>
  <c r="G36" i="3"/>
  <c r="G35" i="3"/>
  <c r="G38" i="3"/>
  <c r="G42" i="3"/>
  <c r="G46" i="3"/>
  <c r="G50" i="3"/>
  <c r="G54" i="3"/>
  <c r="G31" i="3"/>
  <c r="G37" i="3"/>
  <c r="G41" i="3"/>
  <c r="G45" i="3"/>
  <c r="G49" i="3"/>
  <c r="G53" i="3"/>
  <c r="G40" i="3"/>
  <c r="G44" i="3"/>
  <c r="G48" i="3"/>
  <c r="G52" i="3"/>
  <c r="G39" i="3"/>
  <c r="G13" i="3"/>
  <c r="G11" i="3"/>
  <c r="G16" i="3"/>
  <c r="G51" i="3"/>
  <c r="G57" i="3"/>
  <c r="G47" i="3"/>
  <c r="G55" i="3"/>
  <c r="G56" i="3"/>
  <c r="G12" i="3"/>
  <c r="G43" i="3"/>
  <c r="B20" i="3"/>
  <c r="AO6" i="12" l="1"/>
  <c r="Q6" i="2"/>
  <c r="AO6" i="14"/>
  <c r="AW7" i="14" s="1"/>
  <c r="AU6" i="8"/>
  <c r="AW5" i="8" s="1"/>
  <c r="AU6" i="14"/>
  <c r="AW5" i="14" s="1"/>
  <c r="AQ6" i="20"/>
  <c r="Q36" i="2"/>
  <c r="AB64" i="12"/>
  <c r="AU6" i="12"/>
  <c r="AQ6" i="12"/>
  <c r="AW3" i="12" s="1"/>
  <c r="Q20" i="2"/>
  <c r="AO6" i="18"/>
  <c r="AW7" i="18" s="1"/>
  <c r="AQ6" i="8"/>
  <c r="AW3" i="8" s="1"/>
  <c r="AQ6" i="14"/>
  <c r="AU6" i="16"/>
  <c r="AW5" i="16" s="1"/>
  <c r="AQ6" i="24"/>
  <c r="AQ6" i="22"/>
  <c r="AO6" i="22"/>
  <c r="AW7" i="22" s="1"/>
  <c r="AU6" i="20"/>
  <c r="AW5" i="20" s="1"/>
  <c r="AU6" i="4"/>
  <c r="AW5" i="4" s="1"/>
  <c r="Q40" i="2"/>
  <c r="AW5" i="22"/>
  <c r="Q37" i="2"/>
  <c r="AW7" i="20"/>
  <c r="AQ6" i="6"/>
  <c r="AW3" i="6" s="1"/>
  <c r="AQ6" i="18"/>
  <c r="AW3" i="18" s="1"/>
  <c r="AB64" i="8"/>
  <c r="Q50" i="2"/>
  <c r="Q47" i="2"/>
  <c r="AW3" i="14"/>
  <c r="AS6" i="4"/>
  <c r="AW4" i="4" s="1"/>
  <c r="Q18" i="2"/>
  <c r="Q17" i="2"/>
  <c r="Q24" i="2"/>
  <c r="AQ6" i="4"/>
  <c r="AW3" i="4" s="1"/>
  <c r="AU6" i="10"/>
  <c r="AW5" i="10" s="1"/>
  <c r="AB64" i="10"/>
  <c r="AS6" i="22"/>
  <c r="AB64" i="22"/>
  <c r="AU3" i="26"/>
  <c r="AW7" i="16"/>
  <c r="Q39" i="2"/>
  <c r="AS6" i="10"/>
  <c r="AW4" i="10" s="1"/>
  <c r="AU6" i="24"/>
  <c r="AW7" i="12"/>
  <c r="AO3" i="26"/>
  <c r="AW3" i="20"/>
  <c r="AB64" i="18"/>
  <c r="AB31" i="26"/>
  <c r="Q21" i="2" s="1"/>
  <c r="AQ3" i="26"/>
  <c r="AS3" i="26"/>
  <c r="R64" i="26"/>
  <c r="AL6" i="26" s="1"/>
  <c r="Q22" i="2"/>
  <c r="AD64" i="26"/>
  <c r="AL8" i="26" s="1"/>
  <c r="AW4" i="8"/>
  <c r="Q7" i="2"/>
  <c r="AU6" i="18"/>
  <c r="AW5" i="18" s="1"/>
  <c r="Q38" i="2"/>
  <c r="AW3" i="10"/>
  <c r="AS6" i="14"/>
  <c r="AW4" i="14" s="1"/>
  <c r="Q33" i="2"/>
  <c r="AS6" i="24"/>
  <c r="AW4" i="24" s="1"/>
  <c r="AB56" i="26"/>
  <c r="Q46" i="2" s="1"/>
  <c r="AB24" i="26"/>
  <c r="Q14" i="2" s="1"/>
  <c r="Q49" i="2"/>
  <c r="Q64" i="26"/>
  <c r="AL5" i="26" s="1"/>
  <c r="AS6" i="16"/>
  <c r="AW4" i="16" s="1"/>
  <c r="AQ5" i="26"/>
  <c r="Q43" i="2"/>
  <c r="AO6" i="10"/>
  <c r="AW7" i="10" s="1"/>
  <c r="Q5" i="2"/>
  <c r="AW7" i="24"/>
  <c r="AW7" i="8"/>
  <c r="AB35" i="26"/>
  <c r="Q25" i="2" s="1"/>
  <c r="AB29" i="26"/>
  <c r="Q19" i="2" s="1"/>
  <c r="AU6" i="6"/>
  <c r="AW5" i="6" s="1"/>
  <c r="AS6" i="18"/>
  <c r="AW4" i="18" s="1"/>
  <c r="AW3" i="24"/>
  <c r="AB64" i="6"/>
  <c r="AB64" i="4"/>
  <c r="AW3" i="16"/>
  <c r="AB64" i="14"/>
  <c r="AW4" i="22"/>
  <c r="AS6" i="6"/>
  <c r="AW4" i="6" s="1"/>
  <c r="AB64" i="24"/>
  <c r="AW3" i="22"/>
  <c r="AW7" i="4"/>
  <c r="AW5" i="12"/>
  <c r="AB64" i="20"/>
  <c r="AB64" i="16"/>
  <c r="AO4" i="26"/>
  <c r="AE64" i="26"/>
  <c r="AB33" i="26"/>
  <c r="Q23" i="2" s="1"/>
  <c r="P64" i="26"/>
  <c r="AL4" i="26" s="1"/>
  <c r="AS4" i="26"/>
  <c r="AU4" i="26"/>
  <c r="AU6" i="26" s="1"/>
  <c r="AW5" i="26" s="1"/>
  <c r="AW5" i="24"/>
  <c r="AB62" i="26"/>
  <c r="Q52" i="2" s="1"/>
  <c r="AQ4" i="26"/>
  <c r="K63" i="25"/>
  <c r="B27" i="25"/>
  <c r="L60" i="25"/>
  <c r="L56" i="25"/>
  <c r="L54" i="25"/>
  <c r="L52" i="25"/>
  <c r="L50" i="25"/>
  <c r="L48" i="25"/>
  <c r="L46" i="25"/>
  <c r="L44" i="25"/>
  <c r="L59" i="25"/>
  <c r="L58" i="25"/>
  <c r="L55" i="25"/>
  <c r="L53" i="25"/>
  <c r="L51" i="25"/>
  <c r="L49" i="25"/>
  <c r="L47" i="25"/>
  <c r="L45" i="25"/>
  <c r="L43" i="25"/>
  <c r="L61" i="25"/>
  <c r="L42" i="25"/>
  <c r="L40" i="25"/>
  <c r="L38" i="25"/>
  <c r="L36" i="25"/>
  <c r="L34" i="25"/>
  <c r="L32" i="25"/>
  <c r="L30" i="25"/>
  <c r="L28" i="25"/>
  <c r="L26" i="25"/>
  <c r="L57" i="25"/>
  <c r="L41" i="25"/>
  <c r="L39" i="25"/>
  <c r="L37" i="25"/>
  <c r="L35" i="25"/>
  <c r="L33" i="25"/>
  <c r="L31" i="25"/>
  <c r="L29" i="25"/>
  <c r="L27" i="25"/>
  <c r="L24" i="25"/>
  <c r="L22" i="25"/>
  <c r="L20" i="25"/>
  <c r="L18" i="25"/>
  <c r="L16" i="25"/>
  <c r="L14" i="25"/>
  <c r="L12" i="25"/>
  <c r="L25" i="25"/>
  <c r="L23" i="25"/>
  <c r="L21" i="25"/>
  <c r="L19" i="25"/>
  <c r="L17" i="25"/>
  <c r="L15" i="25"/>
  <c r="L13" i="25"/>
  <c r="M10" i="25"/>
  <c r="L11" i="25"/>
  <c r="L61" i="23"/>
  <c r="L59" i="23"/>
  <c r="L57" i="23"/>
  <c r="L55" i="23"/>
  <c r="L53" i="23"/>
  <c r="L51" i="23"/>
  <c r="L49" i="23"/>
  <c r="L60" i="23"/>
  <c r="L58" i="23"/>
  <c r="L56" i="23"/>
  <c r="L54" i="23"/>
  <c r="L52" i="23"/>
  <c r="L50" i="23"/>
  <c r="L48" i="23"/>
  <c r="L47" i="23"/>
  <c r="L45" i="23"/>
  <c r="L43" i="23"/>
  <c r="L41" i="23"/>
  <c r="L39" i="23"/>
  <c r="L37" i="23"/>
  <c r="L35" i="23"/>
  <c r="L46" i="23"/>
  <c r="L44" i="23"/>
  <c r="L42" i="23"/>
  <c r="L40" i="23"/>
  <c r="L38" i="23"/>
  <c r="L36" i="23"/>
  <c r="L34" i="23"/>
  <c r="L32" i="23"/>
  <c r="L30" i="23"/>
  <c r="L33" i="23"/>
  <c r="L31" i="23"/>
  <c r="L29" i="23"/>
  <c r="L27" i="23"/>
  <c r="L25" i="23"/>
  <c r="L23" i="23"/>
  <c r="L21" i="23"/>
  <c r="L19" i="23"/>
  <c r="L17" i="23"/>
  <c r="L28" i="23"/>
  <c r="L26" i="23"/>
  <c r="L24" i="23"/>
  <c r="L22" i="23"/>
  <c r="L20" i="23"/>
  <c r="L18" i="23"/>
  <c r="L16" i="23"/>
  <c r="L15" i="23"/>
  <c r="L13" i="23"/>
  <c r="M10" i="23"/>
  <c r="L11" i="23"/>
  <c r="L14" i="23"/>
  <c r="L12" i="23"/>
  <c r="B21" i="23"/>
  <c r="K63" i="23"/>
  <c r="B22" i="21"/>
  <c r="L61" i="21"/>
  <c r="L59" i="21"/>
  <c r="L57" i="21"/>
  <c r="L55" i="21"/>
  <c r="L60" i="21"/>
  <c r="L58" i="21"/>
  <c r="L56" i="21"/>
  <c r="L54" i="21"/>
  <c r="L52" i="21"/>
  <c r="L50" i="21"/>
  <c r="L48" i="21"/>
  <c r="L46" i="21"/>
  <c r="L44" i="21"/>
  <c r="L42" i="21"/>
  <c r="L53" i="21"/>
  <c r="L51" i="21"/>
  <c r="L49" i="21"/>
  <c r="L47" i="21"/>
  <c r="L45" i="21"/>
  <c r="L43" i="21"/>
  <c r="L40" i="21"/>
  <c r="L32" i="21"/>
  <c r="L39" i="21"/>
  <c r="L36" i="21"/>
  <c r="L35" i="21"/>
  <c r="L33" i="21"/>
  <c r="L31" i="21"/>
  <c r="L29" i="21"/>
  <c r="L27" i="21"/>
  <c r="L25" i="21"/>
  <c r="L23" i="21"/>
  <c r="L21" i="21"/>
  <c r="L19" i="21"/>
  <c r="L17" i="21"/>
  <c r="L15" i="21"/>
  <c r="L13" i="21"/>
  <c r="M10" i="21"/>
  <c r="L38" i="21"/>
  <c r="L11" i="21"/>
  <c r="L41" i="21"/>
  <c r="L37" i="21"/>
  <c r="L34" i="21"/>
  <c r="L30" i="21"/>
  <c r="L28" i="21"/>
  <c r="L26" i="21"/>
  <c r="L24" i="21"/>
  <c r="L22" i="21"/>
  <c r="L20" i="21"/>
  <c r="L18" i="21"/>
  <c r="L16" i="21"/>
  <c r="L14" i="21"/>
  <c r="L12" i="21"/>
  <c r="K63" i="21"/>
  <c r="L60" i="19"/>
  <c r="L61" i="19"/>
  <c r="L55" i="19"/>
  <c r="L53" i="19"/>
  <c r="L51" i="19"/>
  <c r="L49" i="19"/>
  <c r="L47" i="19"/>
  <c r="L45" i="19"/>
  <c r="L43" i="19"/>
  <c r="L58" i="19"/>
  <c r="L59" i="19"/>
  <c r="L56" i="19"/>
  <c r="L54" i="19"/>
  <c r="L52" i="19"/>
  <c r="L50" i="19"/>
  <c r="L48" i="19"/>
  <c r="L46" i="19"/>
  <c r="L44" i="19"/>
  <c r="L42" i="19"/>
  <c r="L57" i="19"/>
  <c r="L41" i="19"/>
  <c r="L39" i="19"/>
  <c r="L37" i="19"/>
  <c r="L35" i="19"/>
  <c r="L33" i="19"/>
  <c r="L31" i="19"/>
  <c r="L29" i="19"/>
  <c r="L27" i="19"/>
  <c r="L25" i="19"/>
  <c r="L23" i="19"/>
  <c r="L40" i="19"/>
  <c r="L38" i="19"/>
  <c r="L36" i="19"/>
  <c r="L34" i="19"/>
  <c r="L32" i="19"/>
  <c r="L30" i="19"/>
  <c r="L28" i="19"/>
  <c r="L26" i="19"/>
  <c r="L24" i="19"/>
  <c r="L11" i="19"/>
  <c r="L22" i="19"/>
  <c r="L20" i="19"/>
  <c r="L18" i="19"/>
  <c r="L16" i="19"/>
  <c r="L14" i="19"/>
  <c r="L12" i="19"/>
  <c r="L21" i="19"/>
  <c r="L19" i="19"/>
  <c r="L17" i="19"/>
  <c r="L15" i="19"/>
  <c r="L13" i="19"/>
  <c r="M10" i="19"/>
  <c r="B21" i="19"/>
  <c r="K63" i="19"/>
  <c r="L60" i="17"/>
  <c r="L58" i="17"/>
  <c r="L56" i="17"/>
  <c r="L54" i="17"/>
  <c r="L52" i="17"/>
  <c r="L50" i="17"/>
  <c r="L61" i="17"/>
  <c r="L59" i="17"/>
  <c r="L57" i="17"/>
  <c r="L55" i="17"/>
  <c r="L53" i="17"/>
  <c r="L51" i="17"/>
  <c r="L49" i="17"/>
  <c r="L46" i="17"/>
  <c r="L44" i="17"/>
  <c r="L48" i="17"/>
  <c r="L47" i="17"/>
  <c r="L45" i="17"/>
  <c r="L43" i="17"/>
  <c r="L41" i="17"/>
  <c r="L39" i="17"/>
  <c r="L37" i="17"/>
  <c r="L35" i="17"/>
  <c r="L33" i="17"/>
  <c r="L31" i="17"/>
  <c r="L29" i="17"/>
  <c r="L27" i="17"/>
  <c r="L25" i="17"/>
  <c r="L23" i="17"/>
  <c r="L21" i="17"/>
  <c r="L19" i="17"/>
  <c r="L17" i="17"/>
  <c r="L15" i="17"/>
  <c r="L42" i="17"/>
  <c r="L34" i="17"/>
  <c r="L26" i="17"/>
  <c r="L18" i="17"/>
  <c r="L40" i="17"/>
  <c r="L32" i="17"/>
  <c r="L24" i="17"/>
  <c r="L16" i="17"/>
  <c r="L13" i="17"/>
  <c r="M10" i="17"/>
  <c r="L38" i="17"/>
  <c r="L30" i="17"/>
  <c r="L22" i="17"/>
  <c r="L11" i="17"/>
  <c r="L36" i="17"/>
  <c r="L28" i="17"/>
  <c r="L14" i="17"/>
  <c r="L12" i="17"/>
  <c r="L20" i="17"/>
  <c r="B22" i="17"/>
  <c r="K63" i="17"/>
  <c r="B21" i="15"/>
  <c r="K63" i="15"/>
  <c r="L60" i="15"/>
  <c r="L61" i="15"/>
  <c r="L59" i="15"/>
  <c r="L57" i="15"/>
  <c r="L56" i="15"/>
  <c r="L54" i="15"/>
  <c r="L52" i="15"/>
  <c r="L50" i="15"/>
  <c r="L48" i="15"/>
  <c r="L46" i="15"/>
  <c r="L44" i="15"/>
  <c r="L42" i="15"/>
  <c r="L40" i="15"/>
  <c r="L38" i="15"/>
  <c r="L36" i="15"/>
  <c r="L51" i="15"/>
  <c r="L43" i="15"/>
  <c r="L37" i="15"/>
  <c r="L34" i="15"/>
  <c r="L32" i="15"/>
  <c r="L30" i="15"/>
  <c r="L28" i="15"/>
  <c r="L26" i="15"/>
  <c r="L24" i="15"/>
  <c r="L22" i="15"/>
  <c r="L20" i="15"/>
  <c r="L18" i="15"/>
  <c r="L16" i="15"/>
  <c r="L14" i="15"/>
  <c r="L12" i="15"/>
  <c r="L49" i="15"/>
  <c r="L41" i="15"/>
  <c r="L55" i="15"/>
  <c r="L47" i="15"/>
  <c r="L39" i="15"/>
  <c r="L35" i="15"/>
  <c r="L33" i="15"/>
  <c r="L31" i="15"/>
  <c r="L29" i="15"/>
  <c r="L27" i="15"/>
  <c r="L25" i="15"/>
  <c r="L23" i="15"/>
  <c r="L21" i="15"/>
  <c r="L19" i="15"/>
  <c r="L17" i="15"/>
  <c r="L15" i="15"/>
  <c r="L13" i="15"/>
  <c r="M10" i="15"/>
  <c r="L53" i="15"/>
  <c r="L58" i="15"/>
  <c r="L45" i="15"/>
  <c r="L11" i="15"/>
  <c r="K63" i="13"/>
  <c r="L61" i="13"/>
  <c r="L59" i="13"/>
  <c r="L57" i="13"/>
  <c r="L60" i="13"/>
  <c r="L55" i="13"/>
  <c r="L53" i="13"/>
  <c r="L51" i="13"/>
  <c r="L49" i="13"/>
  <c r="L47" i="13"/>
  <c r="L45" i="13"/>
  <c r="L48" i="13"/>
  <c r="L56" i="13"/>
  <c r="L54" i="13"/>
  <c r="L52" i="13"/>
  <c r="L50" i="13"/>
  <c r="L46" i="13"/>
  <c r="L43" i="13"/>
  <c r="L41" i="13"/>
  <c r="L39" i="13"/>
  <c r="L37" i="13"/>
  <c r="L35" i="13"/>
  <c r="L33" i="13"/>
  <c r="L31" i="13"/>
  <c r="L29" i="13"/>
  <c r="L27" i="13"/>
  <c r="L25" i="13"/>
  <c r="L23" i="13"/>
  <c r="L21" i="13"/>
  <c r="L19" i="13"/>
  <c r="L17" i="13"/>
  <c r="L15" i="13"/>
  <c r="L13" i="13"/>
  <c r="L44" i="13"/>
  <c r="L58" i="13"/>
  <c r="L42" i="13"/>
  <c r="L40" i="13"/>
  <c r="L38" i="13"/>
  <c r="L36" i="13"/>
  <c r="L34" i="13"/>
  <c r="L32" i="13"/>
  <c r="L30" i="13"/>
  <c r="L28" i="13"/>
  <c r="L26" i="13"/>
  <c r="L24" i="13"/>
  <c r="L22" i="13"/>
  <c r="L20" i="13"/>
  <c r="L18" i="13"/>
  <c r="L16" i="13"/>
  <c r="L14" i="13"/>
  <c r="L12" i="13"/>
  <c r="L11" i="13"/>
  <c r="M10" i="13"/>
  <c r="B21" i="13"/>
  <c r="L60" i="11"/>
  <c r="L58" i="11"/>
  <c r="L56" i="11"/>
  <c r="L54" i="11"/>
  <c r="L52" i="11"/>
  <c r="L50" i="11"/>
  <c r="L48" i="11"/>
  <c r="L47" i="11"/>
  <c r="L45" i="11"/>
  <c r="L43" i="11"/>
  <c r="L41" i="11"/>
  <c r="L39" i="11"/>
  <c r="L37" i="11"/>
  <c r="L35" i="11"/>
  <c r="L33" i="11"/>
  <c r="L31" i="11"/>
  <c r="L29" i="11"/>
  <c r="L27" i="11"/>
  <c r="L25" i="11"/>
  <c r="L23" i="11"/>
  <c r="L21" i="11"/>
  <c r="L19" i="11"/>
  <c r="L17" i="11"/>
  <c r="L15" i="11"/>
  <c r="L61" i="11"/>
  <c r="L59" i="11"/>
  <c r="L57" i="11"/>
  <c r="L55" i="11"/>
  <c r="L53" i="11"/>
  <c r="L51" i="11"/>
  <c r="L49" i="11"/>
  <c r="L40" i="11"/>
  <c r="L32" i="11"/>
  <c r="L24" i="11"/>
  <c r="L20" i="11"/>
  <c r="L16" i="11"/>
  <c r="L46" i="11"/>
  <c r="L38" i="11"/>
  <c r="L30" i="11"/>
  <c r="L13" i="11"/>
  <c r="M10" i="11"/>
  <c r="L44" i="11"/>
  <c r="L36" i="11"/>
  <c r="L28" i="11"/>
  <c r="L26" i="11"/>
  <c r="L22" i="11"/>
  <c r="L18" i="11"/>
  <c r="L34" i="11"/>
  <c r="L42" i="11"/>
  <c r="L14" i="11"/>
  <c r="L11" i="11"/>
  <c r="L12" i="11"/>
  <c r="K63" i="11"/>
  <c r="B30" i="11"/>
  <c r="L60" i="9"/>
  <c r="L58" i="9"/>
  <c r="L56" i="9"/>
  <c r="L54" i="9"/>
  <c r="L61" i="9"/>
  <c r="L55" i="9"/>
  <c r="L52" i="9"/>
  <c r="L50" i="9"/>
  <c r="L59" i="9"/>
  <c r="L47" i="9"/>
  <c r="L42" i="9"/>
  <c r="L40" i="9"/>
  <c r="L38" i="9"/>
  <c r="L36" i="9"/>
  <c r="L34" i="9"/>
  <c r="L32" i="9"/>
  <c r="L30" i="9"/>
  <c r="L28" i="9"/>
  <c r="L26" i="9"/>
  <c r="L24" i="9"/>
  <c r="L22" i="9"/>
  <c r="L20" i="9"/>
  <c r="L18" i="9"/>
  <c r="L16" i="9"/>
  <c r="L14" i="9"/>
  <c r="L12" i="9"/>
  <c r="L46" i="9"/>
  <c r="L44" i="9"/>
  <c r="L49" i="9"/>
  <c r="L45" i="9"/>
  <c r="L41" i="9"/>
  <c r="L39" i="9"/>
  <c r="L37" i="9"/>
  <c r="L35" i="9"/>
  <c r="L33" i="9"/>
  <c r="L31" i="9"/>
  <c r="L29" i="9"/>
  <c r="L27" i="9"/>
  <c r="L25" i="9"/>
  <c r="L23" i="9"/>
  <c r="L21" i="9"/>
  <c r="L19" i="9"/>
  <c r="L17" i="9"/>
  <c r="L15" i="9"/>
  <c r="L13" i="9"/>
  <c r="L57" i="9"/>
  <c r="L48" i="9"/>
  <c r="L51" i="9"/>
  <c r="L43" i="9"/>
  <c r="M10" i="9"/>
  <c r="L53" i="9"/>
  <c r="L11" i="9"/>
  <c r="B21" i="9"/>
  <c r="K63" i="9"/>
  <c r="B21" i="7"/>
  <c r="K63" i="7"/>
  <c r="L60" i="7"/>
  <c r="L58" i="7"/>
  <c r="L57" i="7"/>
  <c r="L55" i="7"/>
  <c r="L61" i="7"/>
  <c r="L56" i="7"/>
  <c r="L54" i="7"/>
  <c r="L52" i="7"/>
  <c r="L59" i="7"/>
  <c r="L49" i="7"/>
  <c r="L47" i="7"/>
  <c r="L45" i="7"/>
  <c r="L43" i="7"/>
  <c r="L41" i="7"/>
  <c r="L39" i="7"/>
  <c r="L37" i="7"/>
  <c r="L53" i="7"/>
  <c r="L51" i="7"/>
  <c r="L50" i="7"/>
  <c r="L48" i="7"/>
  <c r="L46" i="7"/>
  <c r="L44" i="7"/>
  <c r="L42" i="7"/>
  <c r="L40" i="7"/>
  <c r="L38" i="7"/>
  <c r="L36" i="7"/>
  <c r="L34" i="7"/>
  <c r="L32" i="7"/>
  <c r="L30" i="7"/>
  <c r="L28" i="7"/>
  <c r="L26" i="7"/>
  <c r="L24" i="7"/>
  <c r="L22" i="7"/>
  <c r="L20" i="7"/>
  <c r="L18" i="7"/>
  <c r="L35" i="7"/>
  <c r="L33" i="7"/>
  <c r="L31" i="7"/>
  <c r="L29" i="7"/>
  <c r="L27" i="7"/>
  <c r="L25" i="7"/>
  <c r="L23" i="7"/>
  <c r="L21" i="7"/>
  <c r="L19" i="7"/>
  <c r="L17" i="7"/>
  <c r="L15" i="7"/>
  <c r="L13" i="7"/>
  <c r="M10" i="7"/>
  <c r="L11" i="7"/>
  <c r="L16" i="7"/>
  <c r="L14" i="7"/>
  <c r="L12" i="7"/>
  <c r="B21" i="5"/>
  <c r="K63" i="5"/>
  <c r="L60" i="5"/>
  <c r="L58" i="5"/>
  <c r="L61" i="5"/>
  <c r="L57" i="5"/>
  <c r="L55" i="5"/>
  <c r="L53" i="5"/>
  <c r="L51" i="5"/>
  <c r="L49" i="5"/>
  <c r="L47" i="5"/>
  <c r="L45" i="5"/>
  <c r="L43" i="5"/>
  <c r="L52" i="5"/>
  <c r="L48" i="5"/>
  <c r="L44" i="5"/>
  <c r="L41" i="5"/>
  <c r="L39" i="5"/>
  <c r="L37" i="5"/>
  <c r="L35" i="5"/>
  <c r="L50" i="5"/>
  <c r="L36" i="5"/>
  <c r="L34" i="5"/>
  <c r="L31" i="5"/>
  <c r="L26" i="5"/>
  <c r="L56" i="5"/>
  <c r="L54" i="5"/>
  <c r="L42" i="5"/>
  <c r="L33" i="5"/>
  <c r="L28" i="5"/>
  <c r="L25" i="5"/>
  <c r="L23" i="5"/>
  <c r="L21" i="5"/>
  <c r="L19" i="5"/>
  <c r="L17" i="5"/>
  <c r="L15" i="5"/>
  <c r="L59" i="5"/>
  <c r="L40" i="5"/>
  <c r="L30" i="5"/>
  <c r="L27" i="5"/>
  <c r="L11" i="5"/>
  <c r="L46" i="5"/>
  <c r="L38" i="5"/>
  <c r="L32" i="5"/>
  <c r="L29" i="5"/>
  <c r="L24" i="5"/>
  <c r="L22" i="5"/>
  <c r="L20" i="5"/>
  <c r="L18" i="5"/>
  <c r="L16" i="5"/>
  <c r="L14" i="5"/>
  <c r="M10" i="5"/>
  <c r="L13" i="5"/>
  <c r="L12" i="5"/>
  <c r="G63" i="3"/>
  <c r="I10" i="3"/>
  <c r="H16" i="3"/>
  <c r="H20" i="3"/>
  <c r="H24" i="3"/>
  <c r="H15" i="3"/>
  <c r="H21" i="3"/>
  <c r="H27" i="3"/>
  <c r="H19" i="3"/>
  <c r="H26" i="3"/>
  <c r="H14" i="3"/>
  <c r="H18" i="3"/>
  <c r="H23" i="3"/>
  <c r="H25" i="3"/>
  <c r="H29" i="3"/>
  <c r="H31" i="3"/>
  <c r="H35" i="3"/>
  <c r="H17" i="3"/>
  <c r="H28" i="3"/>
  <c r="H30" i="3"/>
  <c r="H34" i="3"/>
  <c r="H22" i="3"/>
  <c r="H33" i="3"/>
  <c r="H39" i="3"/>
  <c r="H43" i="3"/>
  <c r="H47" i="3"/>
  <c r="H51" i="3"/>
  <c r="H32" i="3"/>
  <c r="H36" i="3"/>
  <c r="H38" i="3"/>
  <c r="H42" i="3"/>
  <c r="H46" i="3"/>
  <c r="H50" i="3"/>
  <c r="H54" i="3"/>
  <c r="H37" i="3"/>
  <c r="H41" i="3"/>
  <c r="H45" i="3"/>
  <c r="H49" i="3"/>
  <c r="H53" i="3"/>
  <c r="H40" i="3"/>
  <c r="H59" i="3"/>
  <c r="H12" i="3"/>
  <c r="H52" i="3"/>
  <c r="H58" i="3"/>
  <c r="H13" i="3"/>
  <c r="H11" i="3"/>
  <c r="H44" i="3"/>
  <c r="H55" i="3"/>
  <c r="H48" i="3"/>
  <c r="H57" i="3"/>
  <c r="H61" i="3"/>
  <c r="H56" i="3"/>
  <c r="H60" i="3"/>
  <c r="B21" i="3"/>
  <c r="AS6" i="26" l="1"/>
  <c r="AW4" i="26" s="1"/>
  <c r="AO6" i="26"/>
  <c r="AW7" i="26" s="1"/>
  <c r="AQ6" i="26"/>
  <c r="AW3" i="26" s="1"/>
  <c r="L63" i="21"/>
  <c r="AB64" i="26"/>
  <c r="B28" i="25"/>
  <c r="M61" i="25"/>
  <c r="M59" i="25"/>
  <c r="M57" i="25"/>
  <c r="M60" i="25"/>
  <c r="M58" i="25"/>
  <c r="M55" i="25"/>
  <c r="M53" i="25"/>
  <c r="M51" i="25"/>
  <c r="M49" i="25"/>
  <c r="M47" i="25"/>
  <c r="M45" i="25"/>
  <c r="M50" i="25"/>
  <c r="M52" i="25"/>
  <c r="M44" i="25"/>
  <c r="M43" i="25"/>
  <c r="M41" i="25"/>
  <c r="M39" i="25"/>
  <c r="M37" i="25"/>
  <c r="M35" i="25"/>
  <c r="M33" i="25"/>
  <c r="M31" i="25"/>
  <c r="M29" i="25"/>
  <c r="M54" i="25"/>
  <c r="M46" i="25"/>
  <c r="M56" i="25"/>
  <c r="M38" i="25"/>
  <c r="M30" i="25"/>
  <c r="M48" i="25"/>
  <c r="M40" i="25"/>
  <c r="M32" i="25"/>
  <c r="M27" i="25"/>
  <c r="M26" i="25"/>
  <c r="M25" i="25"/>
  <c r="M23" i="25"/>
  <c r="M21" i="25"/>
  <c r="M19" i="25"/>
  <c r="M17" i="25"/>
  <c r="M15" i="25"/>
  <c r="M13" i="25"/>
  <c r="N10" i="25"/>
  <c r="M42" i="25"/>
  <c r="M34" i="25"/>
  <c r="M11" i="25"/>
  <c r="M36" i="25"/>
  <c r="M28" i="25"/>
  <c r="M24" i="25"/>
  <c r="M18" i="25"/>
  <c r="M20" i="25"/>
  <c r="M22" i="25"/>
  <c r="M14" i="25"/>
  <c r="M12" i="25"/>
  <c r="M16" i="25"/>
  <c r="L63" i="25"/>
  <c r="B22" i="23"/>
  <c r="M60" i="23"/>
  <c r="M58" i="23"/>
  <c r="M56" i="23"/>
  <c r="M54" i="23"/>
  <c r="M52" i="23"/>
  <c r="M50" i="23"/>
  <c r="M61" i="23"/>
  <c r="M59" i="23"/>
  <c r="M57" i="23"/>
  <c r="M55" i="23"/>
  <c r="M53" i="23"/>
  <c r="M51" i="23"/>
  <c r="M49" i="23"/>
  <c r="M46" i="23"/>
  <c r="M44" i="23"/>
  <c r="M42" i="23"/>
  <c r="M40" i="23"/>
  <c r="M38" i="23"/>
  <c r="M36" i="23"/>
  <c r="M34" i="23"/>
  <c r="M32" i="23"/>
  <c r="M48" i="23"/>
  <c r="M47" i="23"/>
  <c r="M45" i="23"/>
  <c r="M43" i="23"/>
  <c r="M39" i="23"/>
  <c r="M31" i="23"/>
  <c r="M30" i="23"/>
  <c r="M29" i="23"/>
  <c r="M27" i="23"/>
  <c r="M25" i="23"/>
  <c r="M23" i="23"/>
  <c r="M21" i="23"/>
  <c r="M19" i="23"/>
  <c r="M17" i="23"/>
  <c r="M41" i="23"/>
  <c r="M35" i="23"/>
  <c r="M28" i="23"/>
  <c r="M26" i="23"/>
  <c r="M24" i="23"/>
  <c r="M22" i="23"/>
  <c r="M20" i="23"/>
  <c r="M18" i="23"/>
  <c r="M16" i="23"/>
  <c r="M37" i="23"/>
  <c r="M33" i="23"/>
  <c r="M11" i="23"/>
  <c r="M14" i="23"/>
  <c r="M12" i="23"/>
  <c r="M15" i="23"/>
  <c r="M13" i="23"/>
  <c r="N10" i="23"/>
  <c r="L63" i="23"/>
  <c r="M52" i="21"/>
  <c r="M50" i="21"/>
  <c r="M48" i="21"/>
  <c r="M46" i="21"/>
  <c r="M44" i="21"/>
  <c r="M42" i="21"/>
  <c r="M40" i="21"/>
  <c r="M38" i="21"/>
  <c r="M61" i="21"/>
  <c r="M60" i="21"/>
  <c r="M59" i="21"/>
  <c r="M58" i="21"/>
  <c r="M57" i="21"/>
  <c r="M56" i="21"/>
  <c r="M55" i="21"/>
  <c r="M54" i="21"/>
  <c r="M53" i="21"/>
  <c r="M51" i="21"/>
  <c r="M49" i="21"/>
  <c r="M47" i="21"/>
  <c r="M45" i="21"/>
  <c r="M43" i="21"/>
  <c r="M41" i="21"/>
  <c r="M39" i="21"/>
  <c r="M37" i="21"/>
  <c r="M36" i="21"/>
  <c r="M35" i="21"/>
  <c r="M33" i="21"/>
  <c r="M31" i="21"/>
  <c r="M29" i="21"/>
  <c r="M27" i="21"/>
  <c r="M25" i="21"/>
  <c r="M23" i="21"/>
  <c r="M21" i="21"/>
  <c r="M19" i="21"/>
  <c r="M17" i="21"/>
  <c r="M15" i="21"/>
  <c r="M13" i="21"/>
  <c r="N10" i="21"/>
  <c r="M11" i="21"/>
  <c r="M34" i="21"/>
  <c r="M32" i="21"/>
  <c r="M30" i="21"/>
  <c r="M28" i="21"/>
  <c r="M26" i="21"/>
  <c r="M24" i="21"/>
  <c r="M22" i="21"/>
  <c r="M20" i="21"/>
  <c r="M18" i="21"/>
  <c r="M16" i="21"/>
  <c r="M14" i="21"/>
  <c r="M12" i="21"/>
  <c r="B23" i="21"/>
  <c r="B22" i="19"/>
  <c r="L63" i="19"/>
  <c r="M61" i="19"/>
  <c r="M60" i="19"/>
  <c r="M58" i="19"/>
  <c r="M59" i="19"/>
  <c r="M56" i="19"/>
  <c r="M54" i="19"/>
  <c r="M52" i="19"/>
  <c r="M50" i="19"/>
  <c r="M48" i="19"/>
  <c r="M46" i="19"/>
  <c r="M44" i="19"/>
  <c r="M57" i="19"/>
  <c r="M55" i="19"/>
  <c r="M53" i="19"/>
  <c r="M51" i="19"/>
  <c r="M49" i="19"/>
  <c r="M47" i="19"/>
  <c r="M45" i="19"/>
  <c r="M43" i="19"/>
  <c r="M42" i="19"/>
  <c r="M41" i="19"/>
  <c r="M39" i="19"/>
  <c r="M37" i="19"/>
  <c r="M40" i="19"/>
  <c r="M38" i="19"/>
  <c r="M36" i="19"/>
  <c r="M34" i="19"/>
  <c r="M32" i="19"/>
  <c r="M30" i="19"/>
  <c r="M28" i="19"/>
  <c r="M26" i="19"/>
  <c r="M24" i="19"/>
  <c r="M33" i="19"/>
  <c r="M25" i="19"/>
  <c r="M23" i="19"/>
  <c r="M22" i="19"/>
  <c r="M20" i="19"/>
  <c r="M18" i="19"/>
  <c r="M16" i="19"/>
  <c r="M14" i="19"/>
  <c r="M12" i="19"/>
  <c r="M35" i="19"/>
  <c r="M27" i="19"/>
  <c r="M29" i="19"/>
  <c r="M21" i="19"/>
  <c r="M19" i="19"/>
  <c r="M17" i="19"/>
  <c r="M15" i="19"/>
  <c r="M13" i="19"/>
  <c r="N10" i="19"/>
  <c r="M31" i="19"/>
  <c r="M11" i="19"/>
  <c r="B23" i="17"/>
  <c r="L63" i="17"/>
  <c r="M60" i="17"/>
  <c r="M58" i="17"/>
  <c r="M56" i="17"/>
  <c r="M54" i="17"/>
  <c r="M52" i="17"/>
  <c r="M50" i="17"/>
  <c r="M48" i="17"/>
  <c r="M61" i="17"/>
  <c r="M59" i="17"/>
  <c r="M57" i="17"/>
  <c r="M55" i="17"/>
  <c r="M53" i="17"/>
  <c r="M51" i="17"/>
  <c r="M49" i="17"/>
  <c r="M47" i="17"/>
  <c r="M45" i="17"/>
  <c r="M43" i="17"/>
  <c r="M41" i="17"/>
  <c r="M39" i="17"/>
  <c r="M37" i="17"/>
  <c r="M35" i="17"/>
  <c r="M33" i="17"/>
  <c r="M31" i="17"/>
  <c r="M29" i="17"/>
  <c r="M27" i="17"/>
  <c r="M25" i="17"/>
  <c r="M23" i="17"/>
  <c r="M21" i="17"/>
  <c r="M19" i="17"/>
  <c r="M17" i="17"/>
  <c r="M15" i="17"/>
  <c r="M44" i="17"/>
  <c r="M40" i="17"/>
  <c r="M32" i="17"/>
  <c r="M24" i="17"/>
  <c r="M16" i="17"/>
  <c r="M13" i="17"/>
  <c r="N10" i="17"/>
  <c r="M46" i="17"/>
  <c r="M38" i="17"/>
  <c r="M30" i="17"/>
  <c r="M22" i="17"/>
  <c r="M11" i="17"/>
  <c r="M36" i="17"/>
  <c r="M28" i="17"/>
  <c r="M20" i="17"/>
  <c r="M14" i="17"/>
  <c r="M12" i="17"/>
  <c r="M42" i="17"/>
  <c r="M34" i="17"/>
  <c r="M18" i="17"/>
  <c r="M26" i="17"/>
  <c r="L63" i="15"/>
  <c r="M60" i="15"/>
  <c r="M58" i="15"/>
  <c r="M61" i="15"/>
  <c r="M59" i="15"/>
  <c r="M57" i="15"/>
  <c r="M56" i="15"/>
  <c r="M55" i="15"/>
  <c r="M53" i="15"/>
  <c r="M51" i="15"/>
  <c r="M49" i="15"/>
  <c r="M47" i="15"/>
  <c r="M45" i="15"/>
  <c r="M43" i="15"/>
  <c r="M41" i="15"/>
  <c r="M50" i="15"/>
  <c r="M42" i="15"/>
  <c r="M40" i="15"/>
  <c r="M36" i="15"/>
  <c r="M48" i="15"/>
  <c r="M39" i="15"/>
  <c r="M35" i="15"/>
  <c r="M33" i="15"/>
  <c r="M31" i="15"/>
  <c r="M29" i="15"/>
  <c r="M27" i="15"/>
  <c r="M25" i="15"/>
  <c r="M23" i="15"/>
  <c r="M21" i="15"/>
  <c r="M19" i="15"/>
  <c r="M17" i="15"/>
  <c r="M15" i="15"/>
  <c r="M13" i="15"/>
  <c r="N10" i="15"/>
  <c r="M54" i="15"/>
  <c r="M46" i="15"/>
  <c r="M38" i="15"/>
  <c r="M11" i="15"/>
  <c r="M37" i="15"/>
  <c r="M30" i="15"/>
  <c r="M22" i="15"/>
  <c r="M14" i="15"/>
  <c r="M32" i="15"/>
  <c r="M24" i="15"/>
  <c r="M16" i="15"/>
  <c r="M44" i="15"/>
  <c r="M34" i="15"/>
  <c r="M26" i="15"/>
  <c r="M18" i="15"/>
  <c r="M52" i="15"/>
  <c r="M28" i="15"/>
  <c r="M20" i="15"/>
  <c r="M12" i="15"/>
  <c r="B22" i="15"/>
  <c r="M60" i="13"/>
  <c r="M58" i="13"/>
  <c r="M55" i="13"/>
  <c r="M53" i="13"/>
  <c r="M51" i="13"/>
  <c r="M61" i="13"/>
  <c r="M59" i="13"/>
  <c r="M57" i="13"/>
  <c r="M56" i="13"/>
  <c r="M54" i="13"/>
  <c r="M52" i="13"/>
  <c r="M50" i="13"/>
  <c r="M48" i="13"/>
  <c r="M46" i="13"/>
  <c r="M44" i="13"/>
  <c r="M47" i="13"/>
  <c r="M43" i="13"/>
  <c r="M41" i="13"/>
  <c r="M39" i="13"/>
  <c r="M37" i="13"/>
  <c r="M35" i="13"/>
  <c r="M33" i="13"/>
  <c r="M31" i="13"/>
  <c r="M29" i="13"/>
  <c r="M27" i="13"/>
  <c r="M25" i="13"/>
  <c r="M23" i="13"/>
  <c r="M21" i="13"/>
  <c r="M19" i="13"/>
  <c r="M17" i="13"/>
  <c r="M15" i="13"/>
  <c r="M13" i="13"/>
  <c r="M45" i="13"/>
  <c r="M42" i="13"/>
  <c r="M40" i="13"/>
  <c r="M38" i="13"/>
  <c r="M36" i="13"/>
  <c r="M34" i="13"/>
  <c r="M32" i="13"/>
  <c r="M30" i="13"/>
  <c r="M28" i="13"/>
  <c r="M26" i="13"/>
  <c r="M24" i="13"/>
  <c r="M22" i="13"/>
  <c r="M20" i="13"/>
  <c r="M18" i="13"/>
  <c r="M16" i="13"/>
  <c r="M14" i="13"/>
  <c r="M12" i="13"/>
  <c r="N10" i="13"/>
  <c r="M49" i="13"/>
  <c r="M11" i="13"/>
  <c r="B22" i="13"/>
  <c r="L63" i="13"/>
  <c r="B31" i="11"/>
  <c r="M60" i="11"/>
  <c r="M58" i="11"/>
  <c r="M56" i="11"/>
  <c r="M54" i="11"/>
  <c r="M52" i="11"/>
  <c r="M50" i="11"/>
  <c r="M48" i="11"/>
  <c r="M61" i="11"/>
  <c r="M59" i="11"/>
  <c r="M57" i="11"/>
  <c r="M55" i="11"/>
  <c r="M53" i="11"/>
  <c r="M51" i="11"/>
  <c r="M49" i="11"/>
  <c r="M47" i="11"/>
  <c r="M45" i="11"/>
  <c r="M43" i="11"/>
  <c r="M41" i="11"/>
  <c r="M39" i="11"/>
  <c r="M37" i="11"/>
  <c r="M35" i="11"/>
  <c r="M33" i="11"/>
  <c r="M31" i="11"/>
  <c r="M29" i="11"/>
  <c r="M46" i="11"/>
  <c r="M38" i="11"/>
  <c r="M30" i="11"/>
  <c r="M27" i="11"/>
  <c r="M23" i="11"/>
  <c r="M19" i="11"/>
  <c r="M15" i="11"/>
  <c r="M44" i="11"/>
  <c r="M36" i="11"/>
  <c r="M28" i="11"/>
  <c r="M26" i="11"/>
  <c r="M22" i="11"/>
  <c r="M18" i="11"/>
  <c r="M11" i="11"/>
  <c r="M42" i="11"/>
  <c r="M34" i="11"/>
  <c r="M25" i="11"/>
  <c r="M21" i="11"/>
  <c r="M17" i="11"/>
  <c r="M14" i="11"/>
  <c r="M16" i="11"/>
  <c r="M13" i="11"/>
  <c r="N10" i="11"/>
  <c r="M32" i="11"/>
  <c r="M20" i="11"/>
  <c r="M12" i="11"/>
  <c r="M40" i="11"/>
  <c r="M24" i="11"/>
  <c r="L63" i="11"/>
  <c r="B22" i="9"/>
  <c r="M60" i="9"/>
  <c r="M61" i="9"/>
  <c r="M55" i="9"/>
  <c r="M52" i="9"/>
  <c r="M50" i="9"/>
  <c r="M48" i="9"/>
  <c r="M46" i="9"/>
  <c r="M44" i="9"/>
  <c r="M59" i="9"/>
  <c r="M58" i="9"/>
  <c r="M54" i="9"/>
  <c r="M57" i="9"/>
  <c r="M53" i="9"/>
  <c r="M51" i="9"/>
  <c r="M49" i="9"/>
  <c r="M47" i="9"/>
  <c r="M45" i="9"/>
  <c r="M56" i="9"/>
  <c r="M41" i="9"/>
  <c r="M39" i="9"/>
  <c r="M37" i="9"/>
  <c r="M35" i="9"/>
  <c r="M33" i="9"/>
  <c r="M31" i="9"/>
  <c r="M29" i="9"/>
  <c r="M27" i="9"/>
  <c r="M25" i="9"/>
  <c r="M23" i="9"/>
  <c r="M21" i="9"/>
  <c r="M19" i="9"/>
  <c r="M17" i="9"/>
  <c r="M15" i="9"/>
  <c r="M13" i="9"/>
  <c r="M43" i="9"/>
  <c r="M40" i="9"/>
  <c r="M32" i="9"/>
  <c r="M24" i="9"/>
  <c r="M16" i="9"/>
  <c r="M42" i="9"/>
  <c r="M34" i="9"/>
  <c r="M26" i="9"/>
  <c r="M18" i="9"/>
  <c r="N10" i="9"/>
  <c r="M36" i="9"/>
  <c r="M28" i="9"/>
  <c r="M20" i="9"/>
  <c r="M12" i="9"/>
  <c r="M11" i="9"/>
  <c r="M38" i="9"/>
  <c r="M30" i="9"/>
  <c r="M22" i="9"/>
  <c r="M14" i="9"/>
  <c r="L63" i="9"/>
  <c r="L63" i="7"/>
  <c r="M61" i="7"/>
  <c r="M60" i="7"/>
  <c r="M56" i="7"/>
  <c r="M54" i="7"/>
  <c r="M52" i="7"/>
  <c r="M59" i="7"/>
  <c r="M49" i="7"/>
  <c r="M47" i="7"/>
  <c r="M45" i="7"/>
  <c r="M43" i="7"/>
  <c r="M41" i="7"/>
  <c r="M39" i="7"/>
  <c r="M37" i="7"/>
  <c r="M58" i="7"/>
  <c r="M53" i="7"/>
  <c r="M55" i="7"/>
  <c r="M51" i="7"/>
  <c r="M50" i="7"/>
  <c r="M48" i="7"/>
  <c r="M46" i="7"/>
  <c r="M44" i="7"/>
  <c r="M42" i="7"/>
  <c r="M40" i="7"/>
  <c r="M38" i="7"/>
  <c r="M36" i="7"/>
  <c r="M57" i="7"/>
  <c r="M35" i="7"/>
  <c r="M33" i="7"/>
  <c r="M31" i="7"/>
  <c r="M29" i="7"/>
  <c r="M27" i="7"/>
  <c r="M25" i="7"/>
  <c r="M23" i="7"/>
  <c r="M21" i="7"/>
  <c r="M19" i="7"/>
  <c r="M17" i="7"/>
  <c r="M34" i="7"/>
  <c r="M32" i="7"/>
  <c r="M30" i="7"/>
  <c r="M28" i="7"/>
  <c r="M26" i="7"/>
  <c r="M24" i="7"/>
  <c r="M22" i="7"/>
  <c r="M20" i="7"/>
  <c r="M18" i="7"/>
  <c r="M15" i="7"/>
  <c r="M13" i="7"/>
  <c r="N10" i="7"/>
  <c r="M11" i="7"/>
  <c r="M16" i="7"/>
  <c r="M14" i="7"/>
  <c r="M12" i="7"/>
  <c r="B22" i="7"/>
  <c r="L63" i="5"/>
  <c r="M61" i="5"/>
  <c r="M60" i="5"/>
  <c r="M54" i="5"/>
  <c r="M50" i="5"/>
  <c r="M55" i="5"/>
  <c r="M53" i="5"/>
  <c r="M48" i="5"/>
  <c r="M44" i="5"/>
  <c r="M41" i="5"/>
  <c r="M39" i="5"/>
  <c r="M37" i="5"/>
  <c r="M35" i="5"/>
  <c r="M33" i="5"/>
  <c r="M31" i="5"/>
  <c r="M29" i="5"/>
  <c r="M27" i="5"/>
  <c r="M25" i="5"/>
  <c r="M59" i="5"/>
  <c r="M51" i="5"/>
  <c r="M47" i="5"/>
  <c r="M43" i="5"/>
  <c r="M58" i="5"/>
  <c r="M56" i="5"/>
  <c r="M42" i="5"/>
  <c r="M28" i="5"/>
  <c r="M23" i="5"/>
  <c r="M21" i="5"/>
  <c r="M19" i="5"/>
  <c r="M17" i="5"/>
  <c r="M15" i="5"/>
  <c r="M13" i="5"/>
  <c r="N10" i="5"/>
  <c r="M40" i="5"/>
  <c r="M30" i="5"/>
  <c r="M49" i="5"/>
  <c r="M46" i="5"/>
  <c r="M45" i="5"/>
  <c r="M38" i="5"/>
  <c r="M32" i="5"/>
  <c r="M24" i="5"/>
  <c r="M22" i="5"/>
  <c r="M20" i="5"/>
  <c r="M18" i="5"/>
  <c r="M16" i="5"/>
  <c r="M14" i="5"/>
  <c r="M12" i="5"/>
  <c r="M57" i="5"/>
  <c r="M52" i="5"/>
  <c r="M36" i="5"/>
  <c r="M34" i="5"/>
  <c r="M26" i="5"/>
  <c r="M11" i="5"/>
  <c r="B22" i="5"/>
  <c r="H63" i="3"/>
  <c r="J10" i="3"/>
  <c r="I14" i="3"/>
  <c r="I17" i="3"/>
  <c r="I21" i="3"/>
  <c r="I16" i="3"/>
  <c r="I22" i="3"/>
  <c r="I15" i="3"/>
  <c r="I20" i="3"/>
  <c r="I19" i="3"/>
  <c r="I24" i="3"/>
  <c r="I26" i="3"/>
  <c r="I23" i="3"/>
  <c r="I25" i="3"/>
  <c r="I32" i="3"/>
  <c r="I27" i="3"/>
  <c r="I29" i="3"/>
  <c r="I31" i="3"/>
  <c r="I35" i="3"/>
  <c r="I28" i="3"/>
  <c r="I30" i="3"/>
  <c r="I34" i="3"/>
  <c r="I40" i="3"/>
  <c r="I44" i="3"/>
  <c r="I48" i="3"/>
  <c r="I52" i="3"/>
  <c r="I33" i="3"/>
  <c r="I39" i="3"/>
  <c r="I43" i="3"/>
  <c r="I47" i="3"/>
  <c r="I51" i="3"/>
  <c r="I55" i="3"/>
  <c r="I18" i="3"/>
  <c r="I36" i="3"/>
  <c r="I38" i="3"/>
  <c r="I42" i="3"/>
  <c r="I46" i="3"/>
  <c r="I50" i="3"/>
  <c r="I54" i="3"/>
  <c r="I41" i="3"/>
  <c r="I56" i="3"/>
  <c r="I60" i="3"/>
  <c r="I12" i="3"/>
  <c r="I57" i="3"/>
  <c r="I61" i="3"/>
  <c r="I37" i="3"/>
  <c r="I53" i="3"/>
  <c r="I59" i="3"/>
  <c r="I45" i="3"/>
  <c r="I49" i="3"/>
  <c r="I58" i="3"/>
  <c r="I13" i="3"/>
  <c r="I11" i="3"/>
  <c r="B22" i="3"/>
  <c r="M63" i="11" l="1"/>
  <c r="M63" i="25"/>
  <c r="N59" i="25"/>
  <c r="N55" i="25"/>
  <c r="N53" i="25"/>
  <c r="N51" i="25"/>
  <c r="N49" i="25"/>
  <c r="N47" i="25"/>
  <c r="N45" i="25"/>
  <c r="N43" i="25"/>
  <c r="N58" i="25"/>
  <c r="N61" i="25"/>
  <c r="N57" i="25"/>
  <c r="N56" i="25"/>
  <c r="N54" i="25"/>
  <c r="N52" i="25"/>
  <c r="N50" i="25"/>
  <c r="N48" i="25"/>
  <c r="N46" i="25"/>
  <c r="N44" i="25"/>
  <c r="N41" i="25"/>
  <c r="N39" i="25"/>
  <c r="N37" i="25"/>
  <c r="N35" i="25"/>
  <c r="N33" i="25"/>
  <c r="N31" i="25"/>
  <c r="N29" i="25"/>
  <c r="N27" i="25"/>
  <c r="N42" i="25"/>
  <c r="N40" i="25"/>
  <c r="N38" i="25"/>
  <c r="N36" i="25"/>
  <c r="N34" i="25"/>
  <c r="N32" i="25"/>
  <c r="N30" i="25"/>
  <c r="N28" i="25"/>
  <c r="N26" i="25"/>
  <c r="N25" i="25"/>
  <c r="N23" i="25"/>
  <c r="N21" i="25"/>
  <c r="N19" i="25"/>
  <c r="N17" i="25"/>
  <c r="N15" i="25"/>
  <c r="N13" i="25"/>
  <c r="O10" i="25"/>
  <c r="N11" i="25"/>
  <c r="N24" i="25"/>
  <c r="N22" i="25"/>
  <c r="N20" i="25"/>
  <c r="N18" i="25"/>
  <c r="N16" i="25"/>
  <c r="N14" i="25"/>
  <c r="N12" i="25"/>
  <c r="N60" i="25"/>
  <c r="B29" i="25"/>
  <c r="M63" i="23"/>
  <c r="N60" i="23"/>
  <c r="N58" i="23"/>
  <c r="N56" i="23"/>
  <c r="N54" i="23"/>
  <c r="N52" i="23"/>
  <c r="N50" i="23"/>
  <c r="N48" i="23"/>
  <c r="N61" i="23"/>
  <c r="N59" i="23"/>
  <c r="N57" i="23"/>
  <c r="N55" i="23"/>
  <c r="N53" i="23"/>
  <c r="N51" i="23"/>
  <c r="N49" i="23"/>
  <c r="N46" i="23"/>
  <c r="N44" i="23"/>
  <c r="N42" i="23"/>
  <c r="N40" i="23"/>
  <c r="N38" i="23"/>
  <c r="N36" i="23"/>
  <c r="N34" i="23"/>
  <c r="N47" i="23"/>
  <c r="N45" i="23"/>
  <c r="N43" i="23"/>
  <c r="N41" i="23"/>
  <c r="N39" i="23"/>
  <c r="N37" i="23"/>
  <c r="N35" i="23"/>
  <c r="N33" i="23"/>
  <c r="N31" i="23"/>
  <c r="N28" i="23"/>
  <c r="N26" i="23"/>
  <c r="N24" i="23"/>
  <c r="N22" i="23"/>
  <c r="N20" i="23"/>
  <c r="N18" i="23"/>
  <c r="N16" i="23"/>
  <c r="N32" i="23"/>
  <c r="N30" i="23"/>
  <c r="N29" i="23"/>
  <c r="N27" i="23"/>
  <c r="N25" i="23"/>
  <c r="N23" i="23"/>
  <c r="N21" i="23"/>
  <c r="N19" i="23"/>
  <c r="N17" i="23"/>
  <c r="N15" i="23"/>
  <c r="N14" i="23"/>
  <c r="N12" i="23"/>
  <c r="N13" i="23"/>
  <c r="O10" i="23"/>
  <c r="N11" i="23"/>
  <c r="B23" i="23"/>
  <c r="M63" i="21"/>
  <c r="N60" i="21"/>
  <c r="N58" i="21"/>
  <c r="N56" i="21"/>
  <c r="N61" i="21"/>
  <c r="N59" i="21"/>
  <c r="N57" i="21"/>
  <c r="N55" i="21"/>
  <c r="N54" i="21"/>
  <c r="N53" i="21"/>
  <c r="N51" i="21"/>
  <c r="N49" i="21"/>
  <c r="N47" i="21"/>
  <c r="N45" i="21"/>
  <c r="N43" i="21"/>
  <c r="N39" i="21"/>
  <c r="N11" i="21"/>
  <c r="N50" i="21"/>
  <c r="N46" i="21"/>
  <c r="N38" i="21"/>
  <c r="N34" i="21"/>
  <c r="N32" i="21"/>
  <c r="N30" i="21"/>
  <c r="N28" i="21"/>
  <c r="N26" i="21"/>
  <c r="N24" i="21"/>
  <c r="N22" i="21"/>
  <c r="N20" i="21"/>
  <c r="N18" i="21"/>
  <c r="N16" i="21"/>
  <c r="N14" i="21"/>
  <c r="N12" i="21"/>
  <c r="N36" i="21"/>
  <c r="N33" i="21"/>
  <c r="N41" i="21"/>
  <c r="N37" i="21"/>
  <c r="N52" i="21"/>
  <c r="N48" i="21"/>
  <c r="N44" i="21"/>
  <c r="N42" i="21"/>
  <c r="N40" i="21"/>
  <c r="N35" i="21"/>
  <c r="N31" i="21"/>
  <c r="O10" i="21"/>
  <c r="N29" i="21"/>
  <c r="N27" i="21"/>
  <c r="N25" i="21"/>
  <c r="N23" i="21"/>
  <c r="N21" i="21"/>
  <c r="N19" i="21"/>
  <c r="N17" i="21"/>
  <c r="N15" i="21"/>
  <c r="N13" i="21"/>
  <c r="B24" i="21"/>
  <c r="M63" i="19"/>
  <c r="B23" i="19"/>
  <c r="N61" i="19"/>
  <c r="N59" i="19"/>
  <c r="N60" i="19"/>
  <c r="N58" i="19"/>
  <c r="N56" i="19"/>
  <c r="N54" i="19"/>
  <c r="N52" i="19"/>
  <c r="N50" i="19"/>
  <c r="N48" i="19"/>
  <c r="N46" i="19"/>
  <c r="N44" i="19"/>
  <c r="N42" i="19"/>
  <c r="N57" i="19"/>
  <c r="N55" i="19"/>
  <c r="N53" i="19"/>
  <c r="N51" i="19"/>
  <c r="N49" i="19"/>
  <c r="N47" i="19"/>
  <c r="N45" i="19"/>
  <c r="N43" i="19"/>
  <c r="N40" i="19"/>
  <c r="N38" i="19"/>
  <c r="N36" i="19"/>
  <c r="N34" i="19"/>
  <c r="N32" i="19"/>
  <c r="N30" i="19"/>
  <c r="N28" i="19"/>
  <c r="N26" i="19"/>
  <c r="N24" i="19"/>
  <c r="N41" i="19"/>
  <c r="N39" i="19"/>
  <c r="N37" i="19"/>
  <c r="N35" i="19"/>
  <c r="N33" i="19"/>
  <c r="N31" i="19"/>
  <c r="N29" i="19"/>
  <c r="N27" i="19"/>
  <c r="N25" i="19"/>
  <c r="N21" i="19"/>
  <c r="N19" i="19"/>
  <c r="N17" i="19"/>
  <c r="N15" i="19"/>
  <c r="N13" i="19"/>
  <c r="O10" i="19"/>
  <c r="N11" i="19"/>
  <c r="N23" i="19"/>
  <c r="N22" i="19"/>
  <c r="N20" i="19"/>
  <c r="N18" i="19"/>
  <c r="N16" i="19"/>
  <c r="N14" i="19"/>
  <c r="N12" i="19"/>
  <c r="N61" i="17"/>
  <c r="N59" i="17"/>
  <c r="N57" i="17"/>
  <c r="N55" i="17"/>
  <c r="N53" i="17"/>
  <c r="N51" i="17"/>
  <c r="N49" i="17"/>
  <c r="N48" i="17"/>
  <c r="N45" i="17"/>
  <c r="N47" i="17"/>
  <c r="N46" i="17"/>
  <c r="N44" i="17"/>
  <c r="N42" i="17"/>
  <c r="N40" i="17"/>
  <c r="N38" i="17"/>
  <c r="N36" i="17"/>
  <c r="N34" i="17"/>
  <c r="N32" i="17"/>
  <c r="N30" i="17"/>
  <c r="N28" i="17"/>
  <c r="N26" i="17"/>
  <c r="N24" i="17"/>
  <c r="N22" i="17"/>
  <c r="N20" i="17"/>
  <c r="N18" i="17"/>
  <c r="N16" i="17"/>
  <c r="N60" i="17"/>
  <c r="N56" i="17"/>
  <c r="N52" i="17"/>
  <c r="N39" i="17"/>
  <c r="N31" i="17"/>
  <c r="N23" i="17"/>
  <c r="N15" i="17"/>
  <c r="N11" i="17"/>
  <c r="N37" i="17"/>
  <c r="N29" i="17"/>
  <c r="N21" i="17"/>
  <c r="N14" i="17"/>
  <c r="N12" i="17"/>
  <c r="N58" i="17"/>
  <c r="N54" i="17"/>
  <c r="N50" i="17"/>
  <c r="N43" i="17"/>
  <c r="N35" i="17"/>
  <c r="N27" i="17"/>
  <c r="N19" i="17"/>
  <c r="N41" i="17"/>
  <c r="N33" i="17"/>
  <c r="N13" i="17"/>
  <c r="N17" i="17"/>
  <c r="N25" i="17"/>
  <c r="O10" i="17"/>
  <c r="B24" i="17"/>
  <c r="M63" i="17"/>
  <c r="M63" i="15"/>
  <c r="B23" i="15"/>
  <c r="N61" i="15"/>
  <c r="N59" i="15"/>
  <c r="N60" i="15"/>
  <c r="N55" i="15"/>
  <c r="N53" i="15"/>
  <c r="N51" i="15"/>
  <c r="N49" i="15"/>
  <c r="N47" i="15"/>
  <c r="N45" i="15"/>
  <c r="N43" i="15"/>
  <c r="N41" i="15"/>
  <c r="N39" i="15"/>
  <c r="N37" i="15"/>
  <c r="N35" i="15"/>
  <c r="N58" i="15"/>
  <c r="N56" i="15"/>
  <c r="N48" i="15"/>
  <c r="N33" i="15"/>
  <c r="N31" i="15"/>
  <c r="N29" i="15"/>
  <c r="N27" i="15"/>
  <c r="N25" i="15"/>
  <c r="N23" i="15"/>
  <c r="N21" i="15"/>
  <c r="N19" i="15"/>
  <c r="N17" i="15"/>
  <c r="N15" i="15"/>
  <c r="N13" i="15"/>
  <c r="O10" i="15"/>
  <c r="N57" i="15"/>
  <c r="N54" i="15"/>
  <c r="N46" i="15"/>
  <c r="N38" i="15"/>
  <c r="N11" i="15"/>
  <c r="N52" i="15"/>
  <c r="N44" i="15"/>
  <c r="N34" i="15"/>
  <c r="N32" i="15"/>
  <c r="N30" i="15"/>
  <c r="N28" i="15"/>
  <c r="N26" i="15"/>
  <c r="N24" i="15"/>
  <c r="N22" i="15"/>
  <c r="N20" i="15"/>
  <c r="N18" i="15"/>
  <c r="N16" i="15"/>
  <c r="N14" i="15"/>
  <c r="N12" i="15"/>
  <c r="N42" i="15"/>
  <c r="N36" i="15"/>
  <c r="N50" i="15"/>
  <c r="N40" i="15"/>
  <c r="B23" i="13"/>
  <c r="N60" i="13"/>
  <c r="N58" i="13"/>
  <c r="N61" i="13"/>
  <c r="N59" i="13"/>
  <c r="N57" i="13"/>
  <c r="N56" i="13"/>
  <c r="N54" i="13"/>
  <c r="N52" i="13"/>
  <c r="N50" i="13"/>
  <c r="N48" i="13"/>
  <c r="N46" i="13"/>
  <c r="N44" i="13"/>
  <c r="N55" i="13"/>
  <c r="N53" i="13"/>
  <c r="N51" i="13"/>
  <c r="N45" i="13"/>
  <c r="N42" i="13"/>
  <c r="N40" i="13"/>
  <c r="N38" i="13"/>
  <c r="N36" i="13"/>
  <c r="N34" i="13"/>
  <c r="N32" i="13"/>
  <c r="N30" i="13"/>
  <c r="N28" i="13"/>
  <c r="N26" i="13"/>
  <c r="N24" i="13"/>
  <c r="N22" i="13"/>
  <c r="N20" i="13"/>
  <c r="N18" i="13"/>
  <c r="N16" i="13"/>
  <c r="N14" i="13"/>
  <c r="N12" i="13"/>
  <c r="N49" i="13"/>
  <c r="O10" i="13"/>
  <c r="N35" i="13"/>
  <c r="N33" i="13"/>
  <c r="N27" i="13"/>
  <c r="N25" i="13"/>
  <c r="N23" i="13"/>
  <c r="N21" i="13"/>
  <c r="N47" i="13"/>
  <c r="N11" i="13"/>
  <c r="N17" i="13"/>
  <c r="N43" i="13"/>
  <c r="N41" i="13"/>
  <c r="N39" i="13"/>
  <c r="N37" i="13"/>
  <c r="N31" i="13"/>
  <c r="N29" i="13"/>
  <c r="N19" i="13"/>
  <c r="N15" i="13"/>
  <c r="N13" i="13"/>
  <c r="M63" i="13"/>
  <c r="B32" i="11"/>
  <c r="N61" i="11"/>
  <c r="N59" i="11"/>
  <c r="N57" i="11"/>
  <c r="N55" i="11"/>
  <c r="N53" i="11"/>
  <c r="N51" i="11"/>
  <c r="N49" i="11"/>
  <c r="N60" i="11"/>
  <c r="N58" i="11"/>
  <c r="N56" i="11"/>
  <c r="N54" i="11"/>
  <c r="N52" i="11"/>
  <c r="N50" i="11"/>
  <c r="N46" i="11"/>
  <c r="N44" i="11"/>
  <c r="N42" i="11"/>
  <c r="N40" i="11"/>
  <c r="N38" i="11"/>
  <c r="N36" i="11"/>
  <c r="N34" i="11"/>
  <c r="N32" i="11"/>
  <c r="N30" i="11"/>
  <c r="N28" i="11"/>
  <c r="N26" i="11"/>
  <c r="N24" i="11"/>
  <c r="N22" i="11"/>
  <c r="N20" i="11"/>
  <c r="N18" i="11"/>
  <c r="N16" i="11"/>
  <c r="N47" i="11"/>
  <c r="N45" i="11"/>
  <c r="N37" i="11"/>
  <c r="N29" i="11"/>
  <c r="N43" i="11"/>
  <c r="N35" i="11"/>
  <c r="N25" i="11"/>
  <c r="N21" i="11"/>
  <c r="N17" i="11"/>
  <c r="N14" i="11"/>
  <c r="N12" i="11"/>
  <c r="N48" i="11"/>
  <c r="N41" i="11"/>
  <c r="N33" i="11"/>
  <c r="N23" i="11"/>
  <c r="N15" i="11"/>
  <c r="N13" i="11"/>
  <c r="O10" i="11"/>
  <c r="N27" i="11"/>
  <c r="N11" i="11"/>
  <c r="N31" i="11"/>
  <c r="N39" i="11"/>
  <c r="N19" i="11"/>
  <c r="M63" i="9"/>
  <c r="N61" i="9"/>
  <c r="N59" i="9"/>
  <c r="N57" i="9"/>
  <c r="N55" i="9"/>
  <c r="N60" i="9"/>
  <c r="N58" i="9"/>
  <c r="N54" i="9"/>
  <c r="N53" i="9"/>
  <c r="N51" i="9"/>
  <c r="N56" i="9"/>
  <c r="N46" i="9"/>
  <c r="N44" i="9"/>
  <c r="N41" i="9"/>
  <c r="N39" i="9"/>
  <c r="N37" i="9"/>
  <c r="N35" i="9"/>
  <c r="N33" i="9"/>
  <c r="N31" i="9"/>
  <c r="N29" i="9"/>
  <c r="N27" i="9"/>
  <c r="N25" i="9"/>
  <c r="N23" i="9"/>
  <c r="N21" i="9"/>
  <c r="N19" i="9"/>
  <c r="N17" i="9"/>
  <c r="N15" i="9"/>
  <c r="N13" i="9"/>
  <c r="N49" i="9"/>
  <c r="N45" i="9"/>
  <c r="N43" i="9"/>
  <c r="N52" i="9"/>
  <c r="N50" i="9"/>
  <c r="N48" i="9"/>
  <c r="N42" i="9"/>
  <c r="N40" i="9"/>
  <c r="N38" i="9"/>
  <c r="N36" i="9"/>
  <c r="N34" i="9"/>
  <c r="N32" i="9"/>
  <c r="N30" i="9"/>
  <c r="N28" i="9"/>
  <c r="N26" i="9"/>
  <c r="N24" i="9"/>
  <c r="N22" i="9"/>
  <c r="N20" i="9"/>
  <c r="N18" i="9"/>
  <c r="N16" i="9"/>
  <c r="N14" i="9"/>
  <c r="N12" i="9"/>
  <c r="N47" i="9"/>
  <c r="O10" i="9"/>
  <c r="N11" i="9"/>
  <c r="B23" i="9"/>
  <c r="B23" i="7"/>
  <c r="M63" i="7"/>
  <c r="N61" i="7"/>
  <c r="N59" i="7"/>
  <c r="N60" i="7"/>
  <c r="N56" i="7"/>
  <c r="N58" i="7"/>
  <c r="N57" i="7"/>
  <c r="N55" i="7"/>
  <c r="N53" i="7"/>
  <c r="N54" i="7"/>
  <c r="N52" i="7"/>
  <c r="N51" i="7"/>
  <c r="N50" i="7"/>
  <c r="N48" i="7"/>
  <c r="N46" i="7"/>
  <c r="N44" i="7"/>
  <c r="N42" i="7"/>
  <c r="N40" i="7"/>
  <c r="N38" i="7"/>
  <c r="N36" i="7"/>
  <c r="N49" i="7"/>
  <c r="N47" i="7"/>
  <c r="N45" i="7"/>
  <c r="N43" i="7"/>
  <c r="N41" i="7"/>
  <c r="N39" i="7"/>
  <c r="N37" i="7"/>
  <c r="N35" i="7"/>
  <c r="N33" i="7"/>
  <c r="N31" i="7"/>
  <c r="N29" i="7"/>
  <c r="N27" i="7"/>
  <c r="N25" i="7"/>
  <c r="N23" i="7"/>
  <c r="N21" i="7"/>
  <c r="N19" i="7"/>
  <c r="N17" i="7"/>
  <c r="N34" i="7"/>
  <c r="N32" i="7"/>
  <c r="N30" i="7"/>
  <c r="N28" i="7"/>
  <c r="N26" i="7"/>
  <c r="N24" i="7"/>
  <c r="N22" i="7"/>
  <c r="N20" i="7"/>
  <c r="N18" i="7"/>
  <c r="N11" i="7"/>
  <c r="N16" i="7"/>
  <c r="N14" i="7"/>
  <c r="N12" i="7"/>
  <c r="N15" i="7"/>
  <c r="N13" i="7"/>
  <c r="O10" i="7"/>
  <c r="M63" i="5"/>
  <c r="B23" i="5"/>
  <c r="N61" i="5"/>
  <c r="N59" i="5"/>
  <c r="N56" i="5"/>
  <c r="N54" i="5"/>
  <c r="N52" i="5"/>
  <c r="N50" i="5"/>
  <c r="N48" i="5"/>
  <c r="N46" i="5"/>
  <c r="N44" i="5"/>
  <c r="N57" i="5"/>
  <c r="N53" i="5"/>
  <c r="N51" i="5"/>
  <c r="N47" i="5"/>
  <c r="N43" i="5"/>
  <c r="N42" i="5"/>
  <c r="N40" i="5"/>
  <c r="N38" i="5"/>
  <c r="N36" i="5"/>
  <c r="N41" i="5"/>
  <c r="N33" i="5"/>
  <c r="N30" i="5"/>
  <c r="N25" i="5"/>
  <c r="N11" i="5"/>
  <c r="N55" i="5"/>
  <c r="N49" i="5"/>
  <c r="N45" i="5"/>
  <c r="N39" i="5"/>
  <c r="N32" i="5"/>
  <c r="N27" i="5"/>
  <c r="N24" i="5"/>
  <c r="N22" i="5"/>
  <c r="N20" i="5"/>
  <c r="N18" i="5"/>
  <c r="N16" i="5"/>
  <c r="N14" i="5"/>
  <c r="N60" i="5"/>
  <c r="N37" i="5"/>
  <c r="N34" i="5"/>
  <c r="N29" i="5"/>
  <c r="N26" i="5"/>
  <c r="N58" i="5"/>
  <c r="N35" i="5"/>
  <c r="N31" i="5"/>
  <c r="N28" i="5"/>
  <c r="N23" i="5"/>
  <c r="O10" i="5"/>
  <c r="N13" i="5"/>
  <c r="N12" i="5"/>
  <c r="N21" i="5"/>
  <c r="N19" i="5"/>
  <c r="N17" i="5"/>
  <c r="N15" i="5"/>
  <c r="I63" i="3"/>
  <c r="K10" i="3"/>
  <c r="J14" i="3"/>
  <c r="J18" i="3"/>
  <c r="J22" i="3"/>
  <c r="J17" i="3"/>
  <c r="J23" i="3"/>
  <c r="J25" i="3"/>
  <c r="J16" i="3"/>
  <c r="J21" i="3"/>
  <c r="J15" i="3"/>
  <c r="J20" i="3"/>
  <c r="J27" i="3"/>
  <c r="J26" i="3"/>
  <c r="J33" i="3"/>
  <c r="J19" i="3"/>
  <c r="J32" i="3"/>
  <c r="J36" i="3"/>
  <c r="J24" i="3"/>
  <c r="J29" i="3"/>
  <c r="J31" i="3"/>
  <c r="J35" i="3"/>
  <c r="J37" i="3"/>
  <c r="J41" i="3"/>
  <c r="J45" i="3"/>
  <c r="J49" i="3"/>
  <c r="J53" i="3"/>
  <c r="J28" i="3"/>
  <c r="J34" i="3"/>
  <c r="J40" i="3"/>
  <c r="J44" i="3"/>
  <c r="J48" i="3"/>
  <c r="J52" i="3"/>
  <c r="J30" i="3"/>
  <c r="J39" i="3"/>
  <c r="J43" i="3"/>
  <c r="J47" i="3"/>
  <c r="J51" i="3"/>
  <c r="J55" i="3"/>
  <c r="J42" i="3"/>
  <c r="J57" i="3"/>
  <c r="J61" i="3"/>
  <c r="J38" i="3"/>
  <c r="J54" i="3"/>
  <c r="J56" i="3"/>
  <c r="J60" i="3"/>
  <c r="J12" i="3"/>
  <c r="J46" i="3"/>
  <c r="J11" i="3"/>
  <c r="J50" i="3"/>
  <c r="J59" i="3"/>
  <c r="J58" i="3"/>
  <c r="J13" i="3"/>
  <c r="B23" i="3"/>
  <c r="B30" i="25" l="1"/>
  <c r="N63" i="25"/>
  <c r="O60" i="25"/>
  <c r="O58" i="25"/>
  <c r="O61" i="25"/>
  <c r="O59" i="25"/>
  <c r="O57" i="25"/>
  <c r="O56" i="25"/>
  <c r="O54" i="25"/>
  <c r="O52" i="25"/>
  <c r="O50" i="25"/>
  <c r="O48" i="25"/>
  <c r="O46" i="25"/>
  <c r="O44" i="25"/>
  <c r="O51" i="25"/>
  <c r="O43" i="25"/>
  <c r="O53" i="25"/>
  <c r="O45" i="25"/>
  <c r="O42" i="25"/>
  <c r="O40" i="25"/>
  <c r="O38" i="25"/>
  <c r="O36" i="25"/>
  <c r="O34" i="25"/>
  <c r="O32" i="25"/>
  <c r="O30" i="25"/>
  <c r="O28" i="25"/>
  <c r="O55" i="25"/>
  <c r="O47" i="25"/>
  <c r="O49" i="25"/>
  <c r="O39" i="25"/>
  <c r="O31" i="25"/>
  <c r="O27" i="25"/>
  <c r="O26" i="25"/>
  <c r="O11" i="25"/>
  <c r="O41" i="25"/>
  <c r="O33" i="25"/>
  <c r="O24" i="25"/>
  <c r="O22" i="25"/>
  <c r="O20" i="25"/>
  <c r="O18" i="25"/>
  <c r="O16" i="25"/>
  <c r="O14" i="25"/>
  <c r="O12" i="25"/>
  <c r="O35" i="25"/>
  <c r="O37" i="25"/>
  <c r="O29" i="25"/>
  <c r="O25" i="25"/>
  <c r="O23" i="25"/>
  <c r="O19" i="25"/>
  <c r="O21" i="25"/>
  <c r="O13" i="25"/>
  <c r="P10" i="25"/>
  <c r="O15" i="25"/>
  <c r="O17" i="25"/>
  <c r="O61" i="23"/>
  <c r="O59" i="23"/>
  <c r="O57" i="23"/>
  <c r="O55" i="23"/>
  <c r="O53" i="23"/>
  <c r="O51" i="23"/>
  <c r="O49" i="23"/>
  <c r="O60" i="23"/>
  <c r="O58" i="23"/>
  <c r="O56" i="23"/>
  <c r="O54" i="23"/>
  <c r="O52" i="23"/>
  <c r="O50" i="23"/>
  <c r="O48" i="23"/>
  <c r="O47" i="23"/>
  <c r="O45" i="23"/>
  <c r="O43" i="23"/>
  <c r="O41" i="23"/>
  <c r="O39" i="23"/>
  <c r="O37" i="23"/>
  <c r="O35" i="23"/>
  <c r="O33" i="23"/>
  <c r="O31" i="23"/>
  <c r="O46" i="23"/>
  <c r="O44" i="23"/>
  <c r="O40" i="23"/>
  <c r="O28" i="23"/>
  <c r="O26" i="23"/>
  <c r="O24" i="23"/>
  <c r="O22" i="23"/>
  <c r="O20" i="23"/>
  <c r="O18" i="23"/>
  <c r="O16" i="23"/>
  <c r="O42" i="23"/>
  <c r="O34" i="23"/>
  <c r="O36" i="23"/>
  <c r="O32" i="23"/>
  <c r="O30" i="23"/>
  <c r="O29" i="23"/>
  <c r="O27" i="23"/>
  <c r="O25" i="23"/>
  <c r="O23" i="23"/>
  <c r="O21" i="23"/>
  <c r="O19" i="23"/>
  <c r="O17" i="23"/>
  <c r="O38" i="23"/>
  <c r="O13" i="23"/>
  <c r="P10" i="23"/>
  <c r="O15" i="23"/>
  <c r="O11" i="23"/>
  <c r="O14" i="23"/>
  <c r="O12" i="23"/>
  <c r="N63" i="23"/>
  <c r="B24" i="23"/>
  <c r="O61" i="21"/>
  <c r="O60" i="21"/>
  <c r="O59" i="21"/>
  <c r="O58" i="21"/>
  <c r="O57" i="21"/>
  <c r="O56" i="21"/>
  <c r="O55" i="21"/>
  <c r="O54" i="21"/>
  <c r="O53" i="21"/>
  <c r="O51" i="21"/>
  <c r="O49" i="21"/>
  <c r="O47" i="21"/>
  <c r="O45" i="21"/>
  <c r="O43" i="21"/>
  <c r="O41" i="21"/>
  <c r="O39" i="21"/>
  <c r="O37" i="21"/>
  <c r="O52" i="21"/>
  <c r="O50" i="21"/>
  <c r="O48" i="21"/>
  <c r="O46" i="21"/>
  <c r="O44" i="21"/>
  <c r="O42" i="21"/>
  <c r="O40" i="21"/>
  <c r="O38" i="21"/>
  <c r="O36" i="21"/>
  <c r="O34" i="21"/>
  <c r="O32" i="21"/>
  <c r="O30" i="21"/>
  <c r="O28" i="21"/>
  <c r="O26" i="21"/>
  <c r="O24" i="21"/>
  <c r="O22" i="21"/>
  <c r="O20" i="21"/>
  <c r="O18" i="21"/>
  <c r="O16" i="21"/>
  <c r="O14" i="21"/>
  <c r="O12" i="21"/>
  <c r="O35" i="21"/>
  <c r="O33" i="21"/>
  <c r="O31" i="21"/>
  <c r="O29" i="21"/>
  <c r="O27" i="21"/>
  <c r="O25" i="21"/>
  <c r="O23" i="21"/>
  <c r="O21" i="21"/>
  <c r="O19" i="21"/>
  <c r="O17" i="21"/>
  <c r="O15" i="21"/>
  <c r="O13" i="21"/>
  <c r="P10" i="21"/>
  <c r="O11" i="21"/>
  <c r="N63" i="21"/>
  <c r="B25" i="21"/>
  <c r="O61" i="19"/>
  <c r="O59" i="19"/>
  <c r="O57" i="19"/>
  <c r="O55" i="19"/>
  <c r="O53" i="19"/>
  <c r="O51" i="19"/>
  <c r="O49" i="19"/>
  <c r="O47" i="19"/>
  <c r="O45" i="19"/>
  <c r="O43" i="19"/>
  <c r="O60" i="19"/>
  <c r="O58" i="19"/>
  <c r="O56" i="19"/>
  <c r="O54" i="19"/>
  <c r="O52" i="19"/>
  <c r="O50" i="19"/>
  <c r="O48" i="19"/>
  <c r="O46" i="19"/>
  <c r="O44" i="19"/>
  <c r="O42" i="19"/>
  <c r="O40" i="19"/>
  <c r="O38" i="19"/>
  <c r="O36" i="19"/>
  <c r="O41" i="19"/>
  <c r="O39" i="19"/>
  <c r="O37" i="19"/>
  <c r="O35" i="19"/>
  <c r="O33" i="19"/>
  <c r="O31" i="19"/>
  <c r="O29" i="19"/>
  <c r="O27" i="19"/>
  <c r="O25" i="19"/>
  <c r="O23" i="19"/>
  <c r="O34" i="19"/>
  <c r="O26" i="19"/>
  <c r="O21" i="19"/>
  <c r="O19" i="19"/>
  <c r="O17" i="19"/>
  <c r="O15" i="19"/>
  <c r="O13" i="19"/>
  <c r="P10" i="19"/>
  <c r="O28" i="19"/>
  <c r="O11" i="19"/>
  <c r="O30" i="19"/>
  <c r="O22" i="19"/>
  <c r="O20" i="19"/>
  <c r="O18" i="19"/>
  <c r="O16" i="19"/>
  <c r="O14" i="19"/>
  <c r="O12" i="19"/>
  <c r="O32" i="19"/>
  <c r="O24" i="19"/>
  <c r="B24" i="19"/>
  <c r="N63" i="19"/>
  <c r="B25" i="17"/>
  <c r="O61" i="17"/>
  <c r="O59" i="17"/>
  <c r="O57" i="17"/>
  <c r="O55" i="17"/>
  <c r="O53" i="17"/>
  <c r="O51" i="17"/>
  <c r="O49" i="17"/>
  <c r="O47" i="17"/>
  <c r="O60" i="17"/>
  <c r="O58" i="17"/>
  <c r="O56" i="17"/>
  <c r="O54" i="17"/>
  <c r="O52" i="17"/>
  <c r="O50" i="17"/>
  <c r="O48" i="17"/>
  <c r="O46" i="17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45" i="17"/>
  <c r="O37" i="17"/>
  <c r="O29" i="17"/>
  <c r="O21" i="17"/>
  <c r="O14" i="17"/>
  <c r="O12" i="17"/>
  <c r="O43" i="17"/>
  <c r="O35" i="17"/>
  <c r="O27" i="17"/>
  <c r="O19" i="17"/>
  <c r="O41" i="17"/>
  <c r="O33" i="17"/>
  <c r="O25" i="17"/>
  <c r="O17" i="17"/>
  <c r="O13" i="17"/>
  <c r="P10" i="17"/>
  <c r="O39" i="17"/>
  <c r="O31" i="17"/>
  <c r="O23" i="17"/>
  <c r="O15" i="17"/>
  <c r="O11" i="17"/>
  <c r="N63" i="17"/>
  <c r="B24" i="15"/>
  <c r="O61" i="15"/>
  <c r="O59" i="15"/>
  <c r="O57" i="15"/>
  <c r="O60" i="15"/>
  <c r="O58" i="15"/>
  <c r="O56" i="15"/>
  <c r="O54" i="15"/>
  <c r="O52" i="15"/>
  <c r="O50" i="15"/>
  <c r="O48" i="15"/>
  <c r="O46" i="15"/>
  <c r="O44" i="15"/>
  <c r="O42" i="15"/>
  <c r="O49" i="15"/>
  <c r="O41" i="15"/>
  <c r="O39" i="15"/>
  <c r="O38" i="15"/>
  <c r="O35" i="15"/>
  <c r="O11" i="15"/>
  <c r="O55" i="15"/>
  <c r="O47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53" i="15"/>
  <c r="O45" i="15"/>
  <c r="O40" i="15"/>
  <c r="O37" i="15"/>
  <c r="O36" i="15"/>
  <c r="O31" i="15"/>
  <c r="O23" i="15"/>
  <c r="O15" i="15"/>
  <c r="O43" i="15"/>
  <c r="O33" i="15"/>
  <c r="O25" i="15"/>
  <c r="O17" i="15"/>
  <c r="O51" i="15"/>
  <c r="O27" i="15"/>
  <c r="O19" i="15"/>
  <c r="P10" i="15"/>
  <c r="O29" i="15"/>
  <c r="O21" i="15"/>
  <c r="O13" i="15"/>
  <c r="N63" i="15"/>
  <c r="O61" i="13"/>
  <c r="O59" i="13"/>
  <c r="O57" i="13"/>
  <c r="O56" i="13"/>
  <c r="O54" i="13"/>
  <c r="O52" i="13"/>
  <c r="O50" i="13"/>
  <c r="O60" i="13"/>
  <c r="O58" i="13"/>
  <c r="O55" i="13"/>
  <c r="O53" i="13"/>
  <c r="O51" i="13"/>
  <c r="O49" i="13"/>
  <c r="O47" i="13"/>
  <c r="O45" i="13"/>
  <c r="O46" i="13"/>
  <c r="O42" i="13"/>
  <c r="O40" i="13"/>
  <c r="O38" i="13"/>
  <c r="O36" i="13"/>
  <c r="O34" i="13"/>
  <c r="O32" i="13"/>
  <c r="O30" i="13"/>
  <c r="O28" i="13"/>
  <c r="O26" i="13"/>
  <c r="O24" i="13"/>
  <c r="O22" i="13"/>
  <c r="O20" i="13"/>
  <c r="O18" i="13"/>
  <c r="O16" i="13"/>
  <c r="O14" i="13"/>
  <c r="O12" i="13"/>
  <c r="O44" i="13"/>
  <c r="O43" i="13"/>
  <c r="O41" i="13"/>
  <c r="O39" i="13"/>
  <c r="O37" i="13"/>
  <c r="O35" i="13"/>
  <c r="O33" i="13"/>
  <c r="O31" i="13"/>
  <c r="O29" i="13"/>
  <c r="O27" i="13"/>
  <c r="O25" i="13"/>
  <c r="O23" i="13"/>
  <c r="O21" i="13"/>
  <c r="O19" i="13"/>
  <c r="O17" i="13"/>
  <c r="O15" i="13"/>
  <c r="O13" i="13"/>
  <c r="O11" i="13"/>
  <c r="O48" i="13"/>
  <c r="P10" i="13"/>
  <c r="B24" i="13"/>
  <c r="N63" i="13"/>
  <c r="N63" i="11"/>
  <c r="B33" i="11"/>
  <c r="O61" i="11"/>
  <c r="O59" i="11"/>
  <c r="O57" i="11"/>
  <c r="O55" i="11"/>
  <c r="O53" i="11"/>
  <c r="O51" i="11"/>
  <c r="O49" i="11"/>
  <c r="O60" i="11"/>
  <c r="O58" i="11"/>
  <c r="O56" i="11"/>
  <c r="O54" i="11"/>
  <c r="O52" i="11"/>
  <c r="O50" i="11"/>
  <c r="O46" i="11"/>
  <c r="O44" i="11"/>
  <c r="O42" i="11"/>
  <c r="O40" i="11"/>
  <c r="O38" i="11"/>
  <c r="O36" i="11"/>
  <c r="O34" i="11"/>
  <c r="O32" i="11"/>
  <c r="O30" i="11"/>
  <c r="O28" i="11"/>
  <c r="O48" i="11"/>
  <c r="O47" i="11"/>
  <c r="O45" i="11"/>
  <c r="O43" i="11"/>
  <c r="O35" i="11"/>
  <c r="O26" i="11"/>
  <c r="O25" i="11"/>
  <c r="O22" i="11"/>
  <c r="O21" i="11"/>
  <c r="O18" i="11"/>
  <c r="O17" i="11"/>
  <c r="O41" i="11"/>
  <c r="O33" i="11"/>
  <c r="O39" i="11"/>
  <c r="O31" i="11"/>
  <c r="O27" i="11"/>
  <c r="O24" i="11"/>
  <c r="O23" i="11"/>
  <c r="O20" i="11"/>
  <c r="O19" i="11"/>
  <c r="O16" i="11"/>
  <c r="O29" i="11"/>
  <c r="O11" i="11"/>
  <c r="O37" i="11"/>
  <c r="O12" i="11"/>
  <c r="O15" i="11"/>
  <c r="O14" i="11"/>
  <c r="O13" i="11"/>
  <c r="P10" i="11"/>
  <c r="B24" i="9"/>
  <c r="O61" i="9"/>
  <c r="O59" i="9"/>
  <c r="O53" i="9"/>
  <c r="O51" i="9"/>
  <c r="O49" i="9"/>
  <c r="O47" i="9"/>
  <c r="O45" i="9"/>
  <c r="O43" i="9"/>
  <c r="O57" i="9"/>
  <c r="O56" i="9"/>
  <c r="O52" i="9"/>
  <c r="O50" i="9"/>
  <c r="O48" i="9"/>
  <c r="O46" i="9"/>
  <c r="O60" i="9"/>
  <c r="O58" i="9"/>
  <c r="O55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16" i="9"/>
  <c r="O14" i="9"/>
  <c r="O12" i="9"/>
  <c r="O54" i="9"/>
  <c r="O44" i="9"/>
  <c r="O41" i="9"/>
  <c r="O33" i="9"/>
  <c r="O25" i="9"/>
  <c r="O17" i="9"/>
  <c r="O11" i="9"/>
  <c r="O35" i="9"/>
  <c r="O27" i="9"/>
  <c r="O19" i="9"/>
  <c r="O37" i="9"/>
  <c r="O29" i="9"/>
  <c r="O21" i="9"/>
  <c r="O13" i="9"/>
  <c r="O39" i="9"/>
  <c r="O31" i="9"/>
  <c r="O23" i="9"/>
  <c r="O15" i="9"/>
  <c r="P10" i="9"/>
  <c r="N63" i="9"/>
  <c r="N63" i="7"/>
  <c r="O59" i="7"/>
  <c r="O58" i="7"/>
  <c r="O57" i="7"/>
  <c r="O55" i="7"/>
  <c r="O53" i="7"/>
  <c r="O51" i="7"/>
  <c r="O61" i="7"/>
  <c r="O60" i="7"/>
  <c r="O52" i="7"/>
  <c r="O50" i="7"/>
  <c r="O48" i="7"/>
  <c r="O46" i="7"/>
  <c r="O44" i="7"/>
  <c r="O42" i="7"/>
  <c r="O40" i="7"/>
  <c r="O38" i="7"/>
  <c r="O56" i="7"/>
  <c r="O49" i="7"/>
  <c r="O47" i="7"/>
  <c r="O45" i="7"/>
  <c r="O43" i="7"/>
  <c r="O41" i="7"/>
  <c r="O39" i="7"/>
  <c r="O37" i="7"/>
  <c r="O54" i="7"/>
  <c r="O35" i="7"/>
  <c r="O36" i="7"/>
  <c r="O34" i="7"/>
  <c r="O32" i="7"/>
  <c r="O30" i="7"/>
  <c r="O28" i="7"/>
  <c r="O26" i="7"/>
  <c r="O24" i="7"/>
  <c r="O22" i="7"/>
  <c r="O20" i="7"/>
  <c r="O18" i="7"/>
  <c r="O33" i="7"/>
  <c r="O31" i="7"/>
  <c r="O29" i="7"/>
  <c r="O27" i="7"/>
  <c r="O25" i="7"/>
  <c r="O23" i="7"/>
  <c r="O21" i="7"/>
  <c r="O19" i="7"/>
  <c r="O17" i="7"/>
  <c r="O16" i="7"/>
  <c r="O14" i="7"/>
  <c r="O12" i="7"/>
  <c r="O15" i="7"/>
  <c r="O13" i="7"/>
  <c r="P10" i="7"/>
  <c r="O11" i="7"/>
  <c r="B24" i="7"/>
  <c r="N63" i="5"/>
  <c r="O59" i="5"/>
  <c r="O58" i="5"/>
  <c r="O42" i="5"/>
  <c r="O40" i="5"/>
  <c r="O38" i="5"/>
  <c r="O36" i="5"/>
  <c r="O34" i="5"/>
  <c r="O32" i="5"/>
  <c r="O30" i="5"/>
  <c r="O28" i="5"/>
  <c r="O26" i="5"/>
  <c r="O24" i="5"/>
  <c r="O56" i="5"/>
  <c r="O54" i="5"/>
  <c r="O49" i="5"/>
  <c r="O46" i="5"/>
  <c r="O45" i="5"/>
  <c r="O55" i="5"/>
  <c r="O39" i="5"/>
  <c r="O27" i="5"/>
  <c r="O22" i="5"/>
  <c r="O20" i="5"/>
  <c r="O18" i="5"/>
  <c r="O16" i="5"/>
  <c r="O14" i="5"/>
  <c r="O12" i="5"/>
  <c r="O60" i="5"/>
  <c r="O48" i="5"/>
  <c r="O47" i="5"/>
  <c r="O44" i="5"/>
  <c r="O43" i="5"/>
  <c r="O37" i="5"/>
  <c r="O29" i="5"/>
  <c r="O57" i="5"/>
  <c r="O53" i="5"/>
  <c r="O52" i="5"/>
  <c r="O35" i="5"/>
  <c r="O31" i="5"/>
  <c r="O23" i="5"/>
  <c r="O21" i="5"/>
  <c r="O19" i="5"/>
  <c r="O17" i="5"/>
  <c r="O15" i="5"/>
  <c r="O13" i="5"/>
  <c r="P10" i="5"/>
  <c r="O61" i="5"/>
  <c r="O51" i="5"/>
  <c r="O50" i="5"/>
  <c r="O41" i="5"/>
  <c r="O33" i="5"/>
  <c r="O25" i="5"/>
  <c r="O11" i="5"/>
  <c r="B24" i="5"/>
  <c r="J63" i="3"/>
  <c r="L10" i="3"/>
  <c r="K15" i="3"/>
  <c r="K19" i="3"/>
  <c r="K23" i="3"/>
  <c r="K18" i="3"/>
  <c r="K24" i="3"/>
  <c r="K26" i="3"/>
  <c r="K17" i="3"/>
  <c r="K22" i="3"/>
  <c r="K25" i="3"/>
  <c r="K16" i="3"/>
  <c r="K21" i="3"/>
  <c r="K28" i="3"/>
  <c r="K30" i="3"/>
  <c r="K34" i="3"/>
  <c r="K14" i="3"/>
  <c r="K33" i="3"/>
  <c r="K27" i="3"/>
  <c r="K32" i="3"/>
  <c r="K36" i="3"/>
  <c r="K38" i="3"/>
  <c r="K42" i="3"/>
  <c r="K46" i="3"/>
  <c r="K50" i="3"/>
  <c r="K54" i="3"/>
  <c r="K20" i="3"/>
  <c r="K35" i="3"/>
  <c r="K37" i="3"/>
  <c r="K41" i="3"/>
  <c r="K45" i="3"/>
  <c r="K49" i="3"/>
  <c r="K53" i="3"/>
  <c r="K31" i="3"/>
  <c r="K40" i="3"/>
  <c r="K44" i="3"/>
  <c r="K48" i="3"/>
  <c r="K52" i="3"/>
  <c r="K29" i="3"/>
  <c r="K43" i="3"/>
  <c r="K55" i="3"/>
  <c r="K58" i="3"/>
  <c r="K13" i="3"/>
  <c r="K11" i="3"/>
  <c r="K47" i="3"/>
  <c r="K59" i="3"/>
  <c r="K39" i="3"/>
  <c r="K57" i="3"/>
  <c r="K61" i="3"/>
  <c r="K51" i="3"/>
  <c r="K56" i="3"/>
  <c r="K60" i="3"/>
  <c r="K12" i="3"/>
  <c r="B24" i="3"/>
  <c r="O63" i="7" l="1"/>
  <c r="O63" i="25"/>
  <c r="B31" i="25"/>
  <c r="P58" i="25"/>
  <c r="P56" i="25"/>
  <c r="P54" i="25"/>
  <c r="P52" i="25"/>
  <c r="P50" i="25"/>
  <c r="P48" i="25"/>
  <c r="P46" i="25"/>
  <c r="P44" i="25"/>
  <c r="P61" i="25"/>
  <c r="P57" i="25"/>
  <c r="P60" i="25"/>
  <c r="P55" i="25"/>
  <c r="P53" i="25"/>
  <c r="P51" i="25"/>
  <c r="P49" i="25"/>
  <c r="P47" i="25"/>
  <c r="P45" i="25"/>
  <c r="P43" i="25"/>
  <c r="P42" i="25"/>
  <c r="P40" i="25"/>
  <c r="P38" i="25"/>
  <c r="P36" i="25"/>
  <c r="P34" i="25"/>
  <c r="P32" i="25"/>
  <c r="P30" i="25"/>
  <c r="P28" i="25"/>
  <c r="P26" i="25"/>
  <c r="P59" i="25"/>
  <c r="P41" i="25"/>
  <c r="P39" i="25"/>
  <c r="P37" i="25"/>
  <c r="P35" i="25"/>
  <c r="P33" i="25"/>
  <c r="P31" i="25"/>
  <c r="P29" i="25"/>
  <c r="P27" i="25"/>
  <c r="P24" i="25"/>
  <c r="P22" i="25"/>
  <c r="P20" i="25"/>
  <c r="P18" i="25"/>
  <c r="P16" i="25"/>
  <c r="P14" i="25"/>
  <c r="P12" i="25"/>
  <c r="P25" i="25"/>
  <c r="P23" i="25"/>
  <c r="P21" i="25"/>
  <c r="P19" i="25"/>
  <c r="P17" i="25"/>
  <c r="P15" i="25"/>
  <c r="P13" i="25"/>
  <c r="Q10" i="25"/>
  <c r="P11" i="25"/>
  <c r="O63" i="23"/>
  <c r="P61" i="23"/>
  <c r="P59" i="23"/>
  <c r="P57" i="23"/>
  <c r="P55" i="23"/>
  <c r="P53" i="23"/>
  <c r="P51" i="23"/>
  <c r="P49" i="23"/>
  <c r="P60" i="23"/>
  <c r="P58" i="23"/>
  <c r="P56" i="23"/>
  <c r="P54" i="23"/>
  <c r="P52" i="23"/>
  <c r="P50" i="23"/>
  <c r="P48" i="23"/>
  <c r="P47" i="23"/>
  <c r="P45" i="23"/>
  <c r="P43" i="23"/>
  <c r="P41" i="23"/>
  <c r="P39" i="23"/>
  <c r="P37" i="23"/>
  <c r="P35" i="23"/>
  <c r="P46" i="23"/>
  <c r="P44" i="23"/>
  <c r="P42" i="23"/>
  <c r="P40" i="23"/>
  <c r="P38" i="23"/>
  <c r="P36" i="23"/>
  <c r="P34" i="23"/>
  <c r="P32" i="23"/>
  <c r="P30" i="23"/>
  <c r="P29" i="23"/>
  <c r="P27" i="23"/>
  <c r="P25" i="23"/>
  <c r="P23" i="23"/>
  <c r="P21" i="23"/>
  <c r="P19" i="23"/>
  <c r="P17" i="23"/>
  <c r="P33" i="23"/>
  <c r="P31" i="23"/>
  <c r="P28" i="23"/>
  <c r="P26" i="23"/>
  <c r="P24" i="23"/>
  <c r="P22" i="23"/>
  <c r="P20" i="23"/>
  <c r="P18" i="23"/>
  <c r="P16" i="23"/>
  <c r="P13" i="23"/>
  <c r="Q10" i="23"/>
  <c r="P15" i="23"/>
  <c r="P11" i="23"/>
  <c r="P14" i="23"/>
  <c r="P12" i="23"/>
  <c r="B25" i="23"/>
  <c r="B26" i="21"/>
  <c r="P61" i="21"/>
  <c r="P59" i="21"/>
  <c r="P57" i="21"/>
  <c r="P55" i="21"/>
  <c r="P60" i="21"/>
  <c r="P58" i="21"/>
  <c r="P56" i="21"/>
  <c r="P54" i="21"/>
  <c r="P52" i="21"/>
  <c r="P50" i="21"/>
  <c r="P48" i="21"/>
  <c r="P46" i="21"/>
  <c r="P44" i="21"/>
  <c r="P42" i="21"/>
  <c r="P38" i="21"/>
  <c r="P51" i="21"/>
  <c r="P47" i="21"/>
  <c r="P34" i="21"/>
  <c r="P41" i="21"/>
  <c r="P37" i="21"/>
  <c r="P35" i="21"/>
  <c r="P33" i="21"/>
  <c r="P31" i="21"/>
  <c r="P29" i="21"/>
  <c r="P27" i="21"/>
  <c r="P25" i="21"/>
  <c r="P23" i="21"/>
  <c r="P21" i="21"/>
  <c r="P19" i="21"/>
  <c r="P17" i="21"/>
  <c r="P15" i="21"/>
  <c r="P13" i="21"/>
  <c r="Q10" i="21"/>
  <c r="P45" i="21"/>
  <c r="P40" i="21"/>
  <c r="P36" i="21"/>
  <c r="P11" i="21"/>
  <c r="P53" i="21"/>
  <c r="P49" i="21"/>
  <c r="P43" i="21"/>
  <c r="P39" i="21"/>
  <c r="P32" i="21"/>
  <c r="P30" i="21"/>
  <c r="P28" i="21"/>
  <c r="P26" i="21"/>
  <c r="P24" i="21"/>
  <c r="P22" i="21"/>
  <c r="P20" i="21"/>
  <c r="P18" i="21"/>
  <c r="P16" i="21"/>
  <c r="P14" i="21"/>
  <c r="P12" i="21"/>
  <c r="O63" i="21"/>
  <c r="B25" i="19"/>
  <c r="O63" i="19"/>
  <c r="P60" i="19"/>
  <c r="P59" i="19"/>
  <c r="P57" i="19"/>
  <c r="P55" i="19"/>
  <c r="P53" i="19"/>
  <c r="P51" i="19"/>
  <c r="P49" i="19"/>
  <c r="P47" i="19"/>
  <c r="P45" i="19"/>
  <c r="P43" i="19"/>
  <c r="P58" i="19"/>
  <c r="P56" i="19"/>
  <c r="P54" i="19"/>
  <c r="P52" i="19"/>
  <c r="P50" i="19"/>
  <c r="P48" i="19"/>
  <c r="P46" i="19"/>
  <c r="P44" i="19"/>
  <c r="P42" i="19"/>
  <c r="P61" i="19"/>
  <c r="P41" i="19"/>
  <c r="P39" i="19"/>
  <c r="P37" i="19"/>
  <c r="P35" i="19"/>
  <c r="P33" i="19"/>
  <c r="P31" i="19"/>
  <c r="P29" i="19"/>
  <c r="P27" i="19"/>
  <c r="P25" i="19"/>
  <c r="P23" i="19"/>
  <c r="P40" i="19"/>
  <c r="P38" i="19"/>
  <c r="P36" i="19"/>
  <c r="P34" i="19"/>
  <c r="P32" i="19"/>
  <c r="P30" i="19"/>
  <c r="P28" i="19"/>
  <c r="P26" i="19"/>
  <c r="P24" i="19"/>
  <c r="P11" i="19"/>
  <c r="P22" i="19"/>
  <c r="P20" i="19"/>
  <c r="P18" i="19"/>
  <c r="P16" i="19"/>
  <c r="P14" i="19"/>
  <c r="P12" i="19"/>
  <c r="P21" i="19"/>
  <c r="P19" i="19"/>
  <c r="P17" i="19"/>
  <c r="P15" i="19"/>
  <c r="P13" i="19"/>
  <c r="Q10" i="19"/>
  <c r="O63" i="17"/>
  <c r="B26" i="17"/>
  <c r="P60" i="17"/>
  <c r="P58" i="17"/>
  <c r="P56" i="17"/>
  <c r="P54" i="17"/>
  <c r="P52" i="17"/>
  <c r="P50" i="17"/>
  <c r="P47" i="17"/>
  <c r="P46" i="17"/>
  <c r="P44" i="17"/>
  <c r="P45" i="17"/>
  <c r="P43" i="17"/>
  <c r="P41" i="17"/>
  <c r="P39" i="17"/>
  <c r="P37" i="17"/>
  <c r="P35" i="17"/>
  <c r="P33" i="17"/>
  <c r="P31" i="17"/>
  <c r="P29" i="17"/>
  <c r="P27" i="17"/>
  <c r="P25" i="17"/>
  <c r="P23" i="17"/>
  <c r="P21" i="17"/>
  <c r="P19" i="17"/>
  <c r="P17" i="17"/>
  <c r="P15" i="17"/>
  <c r="P38" i="17"/>
  <c r="P30" i="17"/>
  <c r="P22" i="17"/>
  <c r="P59" i="17"/>
  <c r="P55" i="17"/>
  <c r="P51" i="17"/>
  <c r="P36" i="17"/>
  <c r="P28" i="17"/>
  <c r="P20" i="17"/>
  <c r="P13" i="17"/>
  <c r="Q10" i="17"/>
  <c r="P48" i="17"/>
  <c r="P42" i="17"/>
  <c r="P34" i="17"/>
  <c r="P26" i="17"/>
  <c r="P18" i="17"/>
  <c r="P11" i="17"/>
  <c r="P61" i="17"/>
  <c r="P57" i="17"/>
  <c r="P53" i="17"/>
  <c r="P49" i="17"/>
  <c r="P40" i="17"/>
  <c r="P32" i="17"/>
  <c r="P16" i="17"/>
  <c r="P14" i="17"/>
  <c r="P12" i="17"/>
  <c r="P24" i="17"/>
  <c r="P60" i="15"/>
  <c r="P61" i="15"/>
  <c r="P59" i="15"/>
  <c r="P58" i="15"/>
  <c r="P56" i="15"/>
  <c r="P54" i="15"/>
  <c r="P52" i="15"/>
  <c r="P50" i="15"/>
  <c r="P48" i="15"/>
  <c r="P46" i="15"/>
  <c r="P44" i="15"/>
  <c r="P42" i="15"/>
  <c r="P40" i="15"/>
  <c r="P38" i="15"/>
  <c r="P36" i="15"/>
  <c r="P57" i="15"/>
  <c r="P55" i="15"/>
  <c r="P47" i="15"/>
  <c r="P34" i="15"/>
  <c r="P32" i="15"/>
  <c r="P30" i="15"/>
  <c r="P28" i="15"/>
  <c r="P26" i="15"/>
  <c r="P24" i="15"/>
  <c r="P22" i="15"/>
  <c r="P20" i="15"/>
  <c r="P18" i="15"/>
  <c r="P16" i="15"/>
  <c r="P14" i="15"/>
  <c r="P12" i="15"/>
  <c r="P53" i="15"/>
  <c r="P45" i="15"/>
  <c r="P37" i="15"/>
  <c r="P51" i="15"/>
  <c r="P43" i="15"/>
  <c r="P33" i="15"/>
  <c r="P31" i="15"/>
  <c r="P29" i="15"/>
  <c r="P27" i="15"/>
  <c r="P25" i="15"/>
  <c r="P23" i="15"/>
  <c r="P21" i="15"/>
  <c r="P19" i="15"/>
  <c r="P17" i="15"/>
  <c r="P15" i="15"/>
  <c r="P13" i="15"/>
  <c r="Q10" i="15"/>
  <c r="P41" i="15"/>
  <c r="P49" i="15"/>
  <c r="P35" i="15"/>
  <c r="P11" i="15"/>
  <c r="P39" i="15"/>
  <c r="O63" i="15"/>
  <c r="B25" i="15"/>
  <c r="B25" i="13"/>
  <c r="P61" i="13"/>
  <c r="P59" i="13"/>
  <c r="P57" i="13"/>
  <c r="P60" i="13"/>
  <c r="P58" i="13"/>
  <c r="P55" i="13"/>
  <c r="P53" i="13"/>
  <c r="P51" i="13"/>
  <c r="P49" i="13"/>
  <c r="P47" i="13"/>
  <c r="P45" i="13"/>
  <c r="P56" i="13"/>
  <c r="P54" i="13"/>
  <c r="P52" i="13"/>
  <c r="P50" i="13"/>
  <c r="P44" i="13"/>
  <c r="P43" i="13"/>
  <c r="P41" i="13"/>
  <c r="P39" i="13"/>
  <c r="P37" i="13"/>
  <c r="P35" i="13"/>
  <c r="P33" i="13"/>
  <c r="P31" i="13"/>
  <c r="P29" i="13"/>
  <c r="P27" i="13"/>
  <c r="P25" i="13"/>
  <c r="P23" i="13"/>
  <c r="P21" i="13"/>
  <c r="P19" i="13"/>
  <c r="P17" i="13"/>
  <c r="P15" i="13"/>
  <c r="P13" i="13"/>
  <c r="P48" i="13"/>
  <c r="P32" i="13"/>
  <c r="P30" i="13"/>
  <c r="P28" i="13"/>
  <c r="P26" i="13"/>
  <c r="P22" i="13"/>
  <c r="P16" i="13"/>
  <c r="P46" i="13"/>
  <c r="P14" i="13"/>
  <c r="P12" i="13"/>
  <c r="Q10" i="13"/>
  <c r="P42" i="13"/>
  <c r="P40" i="13"/>
  <c r="P38" i="13"/>
  <c r="P36" i="13"/>
  <c r="P34" i="13"/>
  <c r="P24" i="13"/>
  <c r="P20" i="13"/>
  <c r="P18" i="13"/>
  <c r="P11" i="13"/>
  <c r="O63" i="13"/>
  <c r="P60" i="11"/>
  <c r="P58" i="11"/>
  <c r="P56" i="11"/>
  <c r="P54" i="11"/>
  <c r="P52" i="11"/>
  <c r="P50" i="11"/>
  <c r="P48" i="11"/>
  <c r="P61" i="11"/>
  <c r="P59" i="11"/>
  <c r="P57" i="11"/>
  <c r="P55" i="11"/>
  <c r="P53" i="11"/>
  <c r="P51" i="11"/>
  <c r="P49" i="11"/>
  <c r="P47" i="11"/>
  <c r="P45" i="11"/>
  <c r="P43" i="11"/>
  <c r="P41" i="11"/>
  <c r="P39" i="11"/>
  <c r="P37" i="11"/>
  <c r="P35" i="11"/>
  <c r="P33" i="11"/>
  <c r="P31" i="11"/>
  <c r="P29" i="11"/>
  <c r="P27" i="11"/>
  <c r="P25" i="11"/>
  <c r="P23" i="11"/>
  <c r="P21" i="11"/>
  <c r="P19" i="11"/>
  <c r="P17" i="11"/>
  <c r="P15" i="11"/>
  <c r="P46" i="11"/>
  <c r="P44" i="11"/>
  <c r="P36" i="11"/>
  <c r="P28" i="11"/>
  <c r="P42" i="11"/>
  <c r="P34" i="11"/>
  <c r="P24" i="11"/>
  <c r="P20" i="11"/>
  <c r="P16" i="11"/>
  <c r="P13" i="11"/>
  <c r="Q10" i="11"/>
  <c r="P40" i="11"/>
  <c r="P32" i="11"/>
  <c r="P18" i="11"/>
  <c r="P12" i="11"/>
  <c r="P30" i="11"/>
  <c r="P22" i="11"/>
  <c r="P38" i="11"/>
  <c r="P26" i="11"/>
  <c r="P14" i="11"/>
  <c r="P11" i="11"/>
  <c r="O63" i="11"/>
  <c r="B34" i="11"/>
  <c r="O63" i="9"/>
  <c r="P60" i="9"/>
  <c r="P58" i="9"/>
  <c r="P56" i="9"/>
  <c r="P54" i="9"/>
  <c r="P59" i="9"/>
  <c r="P57" i="9"/>
  <c r="P52" i="9"/>
  <c r="P50" i="9"/>
  <c r="P55" i="9"/>
  <c r="P49" i="9"/>
  <c r="P45" i="9"/>
  <c r="P43" i="9"/>
  <c r="P42" i="9"/>
  <c r="P40" i="9"/>
  <c r="P38" i="9"/>
  <c r="P36" i="9"/>
  <c r="P34" i="9"/>
  <c r="P32" i="9"/>
  <c r="P30" i="9"/>
  <c r="P28" i="9"/>
  <c r="P26" i="9"/>
  <c r="P24" i="9"/>
  <c r="P22" i="9"/>
  <c r="P20" i="9"/>
  <c r="P18" i="9"/>
  <c r="P16" i="9"/>
  <c r="P14" i="9"/>
  <c r="P12" i="9"/>
  <c r="P61" i="9"/>
  <c r="P48" i="9"/>
  <c r="P53" i="9"/>
  <c r="P51" i="9"/>
  <c r="P47" i="9"/>
  <c r="P44" i="9"/>
  <c r="P41" i="9"/>
  <c r="P39" i="9"/>
  <c r="P37" i="9"/>
  <c r="P35" i="9"/>
  <c r="P33" i="9"/>
  <c r="P31" i="9"/>
  <c r="P29" i="9"/>
  <c r="P27" i="9"/>
  <c r="P25" i="9"/>
  <c r="P23" i="9"/>
  <c r="P21" i="9"/>
  <c r="P19" i="9"/>
  <c r="P17" i="9"/>
  <c r="P15" i="9"/>
  <c r="P13" i="9"/>
  <c r="Q10" i="9"/>
  <c r="P46" i="9"/>
  <c r="P11" i="9"/>
  <c r="B25" i="9"/>
  <c r="P60" i="7"/>
  <c r="P58" i="7"/>
  <c r="P59" i="7"/>
  <c r="P57" i="7"/>
  <c r="P55" i="7"/>
  <c r="P61" i="7"/>
  <c r="P56" i="7"/>
  <c r="P54" i="7"/>
  <c r="P52" i="7"/>
  <c r="P53" i="7"/>
  <c r="P51" i="7"/>
  <c r="P49" i="7"/>
  <c r="P47" i="7"/>
  <c r="P45" i="7"/>
  <c r="P43" i="7"/>
  <c r="P41" i="7"/>
  <c r="P39" i="7"/>
  <c r="P37" i="7"/>
  <c r="P50" i="7"/>
  <c r="P48" i="7"/>
  <c r="P46" i="7"/>
  <c r="P44" i="7"/>
  <c r="P42" i="7"/>
  <c r="P40" i="7"/>
  <c r="P38" i="7"/>
  <c r="P36" i="7"/>
  <c r="P34" i="7"/>
  <c r="P32" i="7"/>
  <c r="P30" i="7"/>
  <c r="P28" i="7"/>
  <c r="P26" i="7"/>
  <c r="P24" i="7"/>
  <c r="P22" i="7"/>
  <c r="P20" i="7"/>
  <c r="P18" i="7"/>
  <c r="P33" i="7"/>
  <c r="P31" i="7"/>
  <c r="P29" i="7"/>
  <c r="P27" i="7"/>
  <c r="P25" i="7"/>
  <c r="P23" i="7"/>
  <c r="P21" i="7"/>
  <c r="P19" i="7"/>
  <c r="P17" i="7"/>
  <c r="P35" i="7"/>
  <c r="P15" i="7"/>
  <c r="P13" i="7"/>
  <c r="Q10" i="7"/>
  <c r="P11" i="7"/>
  <c r="P16" i="7"/>
  <c r="P14" i="7"/>
  <c r="P12" i="7"/>
  <c r="B25" i="7"/>
  <c r="B25" i="5"/>
  <c r="O63" i="5"/>
  <c r="P60" i="5"/>
  <c r="P58" i="5"/>
  <c r="P61" i="5"/>
  <c r="P57" i="5"/>
  <c r="P55" i="5"/>
  <c r="P53" i="5"/>
  <c r="P51" i="5"/>
  <c r="P49" i="5"/>
  <c r="P47" i="5"/>
  <c r="P45" i="5"/>
  <c r="P43" i="5"/>
  <c r="P59" i="5"/>
  <c r="P56" i="5"/>
  <c r="P52" i="5"/>
  <c r="P54" i="5"/>
  <c r="P46" i="5"/>
  <c r="P50" i="5"/>
  <c r="P41" i="5"/>
  <c r="P39" i="5"/>
  <c r="P37" i="5"/>
  <c r="P35" i="5"/>
  <c r="P48" i="5"/>
  <c r="P44" i="5"/>
  <c r="P40" i="5"/>
  <c r="P32" i="5"/>
  <c r="P29" i="5"/>
  <c r="P24" i="5"/>
  <c r="P38" i="5"/>
  <c r="P34" i="5"/>
  <c r="P31" i="5"/>
  <c r="P26" i="5"/>
  <c r="P23" i="5"/>
  <c r="P21" i="5"/>
  <c r="P19" i="5"/>
  <c r="P17" i="5"/>
  <c r="P15" i="5"/>
  <c r="P36" i="5"/>
  <c r="P33" i="5"/>
  <c r="P28" i="5"/>
  <c r="P25" i="5"/>
  <c r="P11" i="5"/>
  <c r="P42" i="5"/>
  <c r="P30" i="5"/>
  <c r="P27" i="5"/>
  <c r="P22" i="5"/>
  <c r="P13" i="5"/>
  <c r="P12" i="5"/>
  <c r="P20" i="5"/>
  <c r="P18" i="5"/>
  <c r="P16" i="5"/>
  <c r="P14" i="5"/>
  <c r="Q10" i="5"/>
  <c r="K63" i="3"/>
  <c r="M10" i="3"/>
  <c r="M15" i="3" s="1"/>
  <c r="L16" i="3"/>
  <c r="L20" i="3"/>
  <c r="L24" i="3"/>
  <c r="L14" i="3"/>
  <c r="L19" i="3"/>
  <c r="L27" i="3"/>
  <c r="L18" i="3"/>
  <c r="L23" i="3"/>
  <c r="L26" i="3"/>
  <c r="L17" i="3"/>
  <c r="L22" i="3"/>
  <c r="L25" i="3"/>
  <c r="L29" i="3"/>
  <c r="L28" i="3"/>
  <c r="L31" i="3"/>
  <c r="L35" i="3"/>
  <c r="L21" i="3"/>
  <c r="L30" i="3"/>
  <c r="L34" i="3"/>
  <c r="L15" i="3"/>
  <c r="L33" i="3"/>
  <c r="L39" i="3"/>
  <c r="L43" i="3"/>
  <c r="L47" i="3"/>
  <c r="L51" i="3"/>
  <c r="L38" i="3"/>
  <c r="L42" i="3"/>
  <c r="L46" i="3"/>
  <c r="L50" i="3"/>
  <c r="L54" i="3"/>
  <c r="L32" i="3"/>
  <c r="L37" i="3"/>
  <c r="L41" i="3"/>
  <c r="L45" i="3"/>
  <c r="L49" i="3"/>
  <c r="L53" i="3"/>
  <c r="L44" i="3"/>
  <c r="L59" i="3"/>
  <c r="L56" i="3"/>
  <c r="L12" i="3"/>
  <c r="L40" i="3"/>
  <c r="L55" i="3"/>
  <c r="L58" i="3"/>
  <c r="L13" i="3"/>
  <c r="L11" i="3"/>
  <c r="L60" i="3"/>
  <c r="L36" i="3"/>
  <c r="L52" i="3"/>
  <c r="L57" i="3"/>
  <c r="L61" i="3"/>
  <c r="L48" i="3"/>
  <c r="B25" i="3"/>
  <c r="P63" i="23" l="1"/>
  <c r="B32" i="25"/>
  <c r="Q61" i="25"/>
  <c r="Q59" i="25"/>
  <c r="Q57" i="25"/>
  <c r="Q60" i="25"/>
  <c r="Q58" i="25"/>
  <c r="Q55" i="25"/>
  <c r="Q53" i="25"/>
  <c r="Q51" i="25"/>
  <c r="Q49" i="25"/>
  <c r="Q47" i="25"/>
  <c r="Q45" i="25"/>
  <c r="Q43" i="25"/>
  <c r="Q52" i="25"/>
  <c r="Q44" i="25"/>
  <c r="Q54" i="25"/>
  <c r="Q46" i="25"/>
  <c r="Q41" i="25"/>
  <c r="Q39" i="25"/>
  <c r="Q37" i="25"/>
  <c r="Q35" i="25"/>
  <c r="Q33" i="25"/>
  <c r="Q31" i="25"/>
  <c r="Q29" i="25"/>
  <c r="Q56" i="25"/>
  <c r="Q48" i="25"/>
  <c r="Q40" i="25"/>
  <c r="Q32" i="25"/>
  <c r="Q42" i="25"/>
  <c r="Q34" i="25"/>
  <c r="Q25" i="25"/>
  <c r="Q23" i="25"/>
  <c r="Q21" i="25"/>
  <c r="Q19" i="25"/>
  <c r="Q17" i="25"/>
  <c r="Q15" i="25"/>
  <c r="Q13" i="25"/>
  <c r="R10" i="25"/>
  <c r="Q36" i="25"/>
  <c r="Q28" i="25"/>
  <c r="Q11" i="25"/>
  <c r="Q50" i="25"/>
  <c r="Q38" i="25"/>
  <c r="Q30" i="25"/>
  <c r="Q27" i="25"/>
  <c r="Q26" i="25"/>
  <c r="Q24" i="25"/>
  <c r="Q20" i="25"/>
  <c r="Q22" i="25"/>
  <c r="Q14" i="25"/>
  <c r="Q12" i="25"/>
  <c r="Q16" i="25"/>
  <c r="Q18" i="25"/>
  <c r="P63" i="25"/>
  <c r="Q60" i="23"/>
  <c r="Q58" i="23"/>
  <c r="Q56" i="23"/>
  <c r="Q54" i="23"/>
  <c r="Q52" i="23"/>
  <c r="Q50" i="23"/>
  <c r="Q61" i="23"/>
  <c r="Q59" i="23"/>
  <c r="Q57" i="23"/>
  <c r="Q55" i="23"/>
  <c r="Q53" i="23"/>
  <c r="Q51" i="23"/>
  <c r="Q49" i="23"/>
  <c r="Q48" i="23"/>
  <c r="Q46" i="23"/>
  <c r="Q44" i="23"/>
  <c r="Q42" i="23"/>
  <c r="Q40" i="23"/>
  <c r="Q38" i="23"/>
  <c r="Q36" i="23"/>
  <c r="Q34" i="23"/>
  <c r="Q32" i="23"/>
  <c r="Q47" i="23"/>
  <c r="Q45" i="23"/>
  <c r="Q43" i="23"/>
  <c r="Q41" i="23"/>
  <c r="Q29" i="23"/>
  <c r="Q27" i="23"/>
  <c r="Q25" i="23"/>
  <c r="Q23" i="23"/>
  <c r="Q21" i="23"/>
  <c r="Q19" i="23"/>
  <c r="Q17" i="23"/>
  <c r="Q35" i="23"/>
  <c r="Q33" i="23"/>
  <c r="Q30" i="23"/>
  <c r="Q37" i="23"/>
  <c r="Q31" i="23"/>
  <c r="Q28" i="23"/>
  <c r="Q26" i="23"/>
  <c r="Q24" i="23"/>
  <c r="Q22" i="23"/>
  <c r="Q20" i="23"/>
  <c r="Q18" i="23"/>
  <c r="Q16" i="23"/>
  <c r="Q39" i="23"/>
  <c r="Q15" i="23"/>
  <c r="Q11" i="23"/>
  <c r="Q14" i="23"/>
  <c r="Q12" i="23"/>
  <c r="Q13" i="23"/>
  <c r="R10" i="23"/>
  <c r="B26" i="23"/>
  <c r="Q52" i="21"/>
  <c r="Q50" i="21"/>
  <c r="Q48" i="21"/>
  <c r="Q46" i="21"/>
  <c r="Q44" i="21"/>
  <c r="Q42" i="21"/>
  <c r="Q40" i="21"/>
  <c r="Q38" i="21"/>
  <c r="Q36" i="21"/>
  <c r="Q53" i="21"/>
  <c r="Q51" i="21"/>
  <c r="Q49" i="21"/>
  <c r="Q47" i="21"/>
  <c r="Q45" i="21"/>
  <c r="Q43" i="21"/>
  <c r="Q41" i="21"/>
  <c r="Q39" i="21"/>
  <c r="Q37" i="21"/>
  <c r="Q59" i="21"/>
  <c r="Q55" i="21"/>
  <c r="Q35" i="21"/>
  <c r="Q33" i="21"/>
  <c r="Q31" i="21"/>
  <c r="Q29" i="21"/>
  <c r="Q27" i="21"/>
  <c r="Q25" i="21"/>
  <c r="Q23" i="21"/>
  <c r="Q21" i="21"/>
  <c r="Q19" i="21"/>
  <c r="Q17" i="21"/>
  <c r="Q15" i="21"/>
  <c r="Q13" i="21"/>
  <c r="R10" i="21"/>
  <c r="Q58" i="21"/>
  <c r="Q60" i="21"/>
  <c r="Q56" i="21"/>
  <c r="Q11" i="21"/>
  <c r="Q61" i="21"/>
  <c r="Q57" i="21"/>
  <c r="Q34" i="21"/>
  <c r="Q32" i="21"/>
  <c r="Q30" i="21"/>
  <c r="Q28" i="21"/>
  <c r="Q26" i="21"/>
  <c r="Q24" i="21"/>
  <c r="Q22" i="21"/>
  <c r="Q20" i="21"/>
  <c r="Q18" i="21"/>
  <c r="Q16" i="21"/>
  <c r="Q14" i="21"/>
  <c r="Q12" i="21"/>
  <c r="Q54" i="21"/>
  <c r="P63" i="21"/>
  <c r="B27" i="21"/>
  <c r="Q61" i="19"/>
  <c r="Q60" i="19"/>
  <c r="Q58" i="19"/>
  <c r="Q56" i="19"/>
  <c r="Q54" i="19"/>
  <c r="Q52" i="19"/>
  <c r="Q50" i="19"/>
  <c r="Q48" i="19"/>
  <c r="Q46" i="19"/>
  <c r="Q44" i="19"/>
  <c r="Q59" i="19"/>
  <c r="Q57" i="19"/>
  <c r="Q55" i="19"/>
  <c r="Q53" i="19"/>
  <c r="Q51" i="19"/>
  <c r="Q49" i="19"/>
  <c r="Q47" i="19"/>
  <c r="Q45" i="19"/>
  <c r="Q43" i="19"/>
  <c r="Q41" i="19"/>
  <c r="Q39" i="19"/>
  <c r="Q37" i="19"/>
  <c r="Q40" i="19"/>
  <c r="Q38" i="19"/>
  <c r="Q36" i="19"/>
  <c r="Q34" i="19"/>
  <c r="Q32" i="19"/>
  <c r="Q30" i="19"/>
  <c r="Q28" i="19"/>
  <c r="Q26" i="19"/>
  <c r="Q24" i="19"/>
  <c r="Q42" i="19"/>
  <c r="Q35" i="19"/>
  <c r="Q27" i="19"/>
  <c r="Q22" i="19"/>
  <c r="Q20" i="19"/>
  <c r="Q18" i="19"/>
  <c r="Q16" i="19"/>
  <c r="Q14" i="19"/>
  <c r="Q12" i="19"/>
  <c r="Q29" i="19"/>
  <c r="Q31" i="19"/>
  <c r="Q23" i="19"/>
  <c r="Q21" i="19"/>
  <c r="Q19" i="19"/>
  <c r="Q17" i="19"/>
  <c r="Q15" i="19"/>
  <c r="Q13" i="19"/>
  <c r="R10" i="19"/>
  <c r="Q33" i="19"/>
  <c r="Q25" i="19"/>
  <c r="Q11" i="19"/>
  <c r="B26" i="19"/>
  <c r="P63" i="19"/>
  <c r="Q60" i="17"/>
  <c r="Q58" i="17"/>
  <c r="Q56" i="17"/>
  <c r="Q54" i="17"/>
  <c r="Q52" i="17"/>
  <c r="Q50" i="17"/>
  <c r="Q48" i="17"/>
  <c r="Q61" i="17"/>
  <c r="Q59" i="17"/>
  <c r="Q57" i="17"/>
  <c r="Q55" i="17"/>
  <c r="Q53" i="17"/>
  <c r="Q51" i="17"/>
  <c r="Q49" i="17"/>
  <c r="Q47" i="17"/>
  <c r="Q45" i="17"/>
  <c r="Q43" i="17"/>
  <c r="Q41" i="17"/>
  <c r="Q39" i="17"/>
  <c r="Q37" i="17"/>
  <c r="Q35" i="17"/>
  <c r="Q33" i="17"/>
  <c r="Q31" i="17"/>
  <c r="Q29" i="17"/>
  <c r="Q27" i="17"/>
  <c r="Q25" i="17"/>
  <c r="Q23" i="17"/>
  <c r="Q21" i="17"/>
  <c r="Q19" i="17"/>
  <c r="Q17" i="17"/>
  <c r="Q15" i="17"/>
  <c r="Q46" i="17"/>
  <c r="Q36" i="17"/>
  <c r="Q28" i="17"/>
  <c r="Q20" i="17"/>
  <c r="Q13" i="17"/>
  <c r="R10" i="17"/>
  <c r="Q42" i="17"/>
  <c r="Q34" i="17"/>
  <c r="Q26" i="17"/>
  <c r="Q18" i="17"/>
  <c r="Q11" i="17"/>
  <c r="Q40" i="17"/>
  <c r="Q32" i="17"/>
  <c r="Q24" i="17"/>
  <c r="Q16" i="17"/>
  <c r="Q14" i="17"/>
  <c r="Q12" i="17"/>
  <c r="Q44" i="17"/>
  <c r="Q38" i="17"/>
  <c r="Q30" i="17"/>
  <c r="Q22" i="17"/>
  <c r="B27" i="17"/>
  <c r="P63" i="17"/>
  <c r="B26" i="15"/>
  <c r="Q60" i="15"/>
  <c r="Q58" i="15"/>
  <c r="Q61" i="15"/>
  <c r="Q59" i="15"/>
  <c r="Q56" i="15"/>
  <c r="Q57" i="15"/>
  <c r="Q55" i="15"/>
  <c r="Q53" i="15"/>
  <c r="Q51" i="15"/>
  <c r="Q49" i="15"/>
  <c r="Q47" i="15"/>
  <c r="Q45" i="15"/>
  <c r="Q43" i="15"/>
  <c r="Q41" i="15"/>
  <c r="Q54" i="15"/>
  <c r="Q46" i="15"/>
  <c r="Q37" i="15"/>
  <c r="Q52" i="15"/>
  <c r="Q44" i="15"/>
  <c r="Q40" i="15"/>
  <c r="Q36" i="15"/>
  <c r="Q33" i="15"/>
  <c r="Q31" i="15"/>
  <c r="Q29" i="15"/>
  <c r="Q27" i="15"/>
  <c r="Q25" i="15"/>
  <c r="Q23" i="15"/>
  <c r="Q21" i="15"/>
  <c r="Q19" i="15"/>
  <c r="Q17" i="15"/>
  <c r="Q15" i="15"/>
  <c r="Q13" i="15"/>
  <c r="R10" i="15"/>
  <c r="Q50" i="15"/>
  <c r="Q42" i="15"/>
  <c r="Q39" i="15"/>
  <c r="Q35" i="15"/>
  <c r="Q11" i="15"/>
  <c r="Q32" i="15"/>
  <c r="Q24" i="15"/>
  <c r="Q16" i="15"/>
  <c r="Q48" i="15"/>
  <c r="Q38" i="15"/>
  <c r="Q34" i="15"/>
  <c r="Q26" i="15"/>
  <c r="Q18" i="15"/>
  <c r="Q28" i="15"/>
  <c r="Q20" i="15"/>
  <c r="Q12" i="15"/>
  <c r="Q30" i="15"/>
  <c r="Q22" i="15"/>
  <c r="Q14" i="15"/>
  <c r="P63" i="15"/>
  <c r="P63" i="13"/>
  <c r="B26" i="13"/>
  <c r="Q60" i="13"/>
  <c r="Q58" i="13"/>
  <c r="Q59" i="13"/>
  <c r="Q55" i="13"/>
  <c r="Q53" i="13"/>
  <c r="Q51" i="13"/>
  <c r="Q61" i="13"/>
  <c r="Q56" i="13"/>
  <c r="Q54" i="13"/>
  <c r="Q52" i="13"/>
  <c r="Q50" i="13"/>
  <c r="Q48" i="13"/>
  <c r="Q46" i="13"/>
  <c r="Q44" i="13"/>
  <c r="Q57" i="13"/>
  <c r="Q43" i="13"/>
  <c r="Q41" i="13"/>
  <c r="Q39" i="13"/>
  <c r="Q37" i="13"/>
  <c r="Q35" i="13"/>
  <c r="Q33" i="13"/>
  <c r="Q31" i="13"/>
  <c r="Q29" i="13"/>
  <c r="Q27" i="13"/>
  <c r="Q25" i="13"/>
  <c r="Q23" i="13"/>
  <c r="Q21" i="13"/>
  <c r="Q19" i="13"/>
  <c r="Q17" i="13"/>
  <c r="Q15" i="13"/>
  <c r="Q13" i="13"/>
  <c r="Q49" i="13"/>
  <c r="Q47" i="13"/>
  <c r="Q42" i="13"/>
  <c r="Q40" i="13"/>
  <c r="Q38" i="13"/>
  <c r="Q36" i="13"/>
  <c r="Q34" i="13"/>
  <c r="Q32" i="13"/>
  <c r="Q30" i="13"/>
  <c r="Q28" i="13"/>
  <c r="Q26" i="13"/>
  <c r="Q24" i="13"/>
  <c r="Q22" i="13"/>
  <c r="Q20" i="13"/>
  <c r="Q18" i="13"/>
  <c r="Q16" i="13"/>
  <c r="Q14" i="13"/>
  <c r="Q45" i="13"/>
  <c r="R10" i="13"/>
  <c r="Q12" i="13"/>
  <c r="Q11" i="13"/>
  <c r="B35" i="11"/>
  <c r="P63" i="11"/>
  <c r="Q60" i="11"/>
  <c r="Q58" i="11"/>
  <c r="Q56" i="11"/>
  <c r="Q54" i="11"/>
  <c r="Q52" i="11"/>
  <c r="Q50" i="11"/>
  <c r="Q48" i="11"/>
  <c r="Q61" i="11"/>
  <c r="Q59" i="11"/>
  <c r="Q57" i="11"/>
  <c r="Q55" i="11"/>
  <c r="Q53" i="11"/>
  <c r="Q51" i="11"/>
  <c r="Q49" i="11"/>
  <c r="Q47" i="11"/>
  <c r="Q45" i="11"/>
  <c r="Q43" i="11"/>
  <c r="Q41" i="11"/>
  <c r="Q39" i="11"/>
  <c r="Q37" i="11"/>
  <c r="Q35" i="11"/>
  <c r="Q33" i="11"/>
  <c r="Q31" i="11"/>
  <c r="Q29" i="11"/>
  <c r="Q46" i="11"/>
  <c r="Q42" i="11"/>
  <c r="Q34" i="11"/>
  <c r="Q24" i="11"/>
  <c r="Q20" i="11"/>
  <c r="Q16" i="11"/>
  <c r="Q40" i="11"/>
  <c r="Q32" i="11"/>
  <c r="Q27" i="11"/>
  <c r="Q23" i="11"/>
  <c r="Q19" i="11"/>
  <c r="Q15" i="11"/>
  <c r="Q11" i="11"/>
  <c r="Q38" i="11"/>
  <c r="Q30" i="11"/>
  <c r="Q26" i="11"/>
  <c r="Q22" i="11"/>
  <c r="Q18" i="11"/>
  <c r="Q28" i="11"/>
  <c r="Q25" i="11"/>
  <c r="Q36" i="11"/>
  <c r="Q14" i="11"/>
  <c r="Q44" i="11"/>
  <c r="Q17" i="11"/>
  <c r="Q13" i="11"/>
  <c r="R10" i="11"/>
  <c r="Q21" i="11"/>
  <c r="Q12" i="11"/>
  <c r="B26" i="9"/>
  <c r="Q60" i="9"/>
  <c r="Q56" i="9"/>
  <c r="Q52" i="9"/>
  <c r="Q50" i="9"/>
  <c r="Q48" i="9"/>
  <c r="Q46" i="9"/>
  <c r="Q44" i="9"/>
  <c r="Q55" i="9"/>
  <c r="Q61" i="9"/>
  <c r="Q58" i="9"/>
  <c r="Q54" i="9"/>
  <c r="Q53" i="9"/>
  <c r="Q51" i="9"/>
  <c r="Q49" i="9"/>
  <c r="Q47" i="9"/>
  <c r="Q45" i="9"/>
  <c r="Q59" i="9"/>
  <c r="Q41" i="9"/>
  <c r="Q39" i="9"/>
  <c r="Q37" i="9"/>
  <c r="Q35" i="9"/>
  <c r="Q33" i="9"/>
  <c r="Q31" i="9"/>
  <c r="Q29" i="9"/>
  <c r="Q27" i="9"/>
  <c r="Q25" i="9"/>
  <c r="Q23" i="9"/>
  <c r="Q21" i="9"/>
  <c r="Q19" i="9"/>
  <c r="Q17" i="9"/>
  <c r="Q15" i="9"/>
  <c r="Q13" i="9"/>
  <c r="Q57" i="9"/>
  <c r="Q42" i="9"/>
  <c r="Q34" i="9"/>
  <c r="Q26" i="9"/>
  <c r="Q18" i="9"/>
  <c r="Q43" i="9"/>
  <c r="Q36" i="9"/>
  <c r="Q28" i="9"/>
  <c r="Q20" i="9"/>
  <c r="Q12" i="9"/>
  <c r="R10" i="9"/>
  <c r="Q38" i="9"/>
  <c r="Q30" i="9"/>
  <c r="Q22" i="9"/>
  <c r="Q14" i="9"/>
  <c r="Q11" i="9"/>
  <c r="Q40" i="9"/>
  <c r="Q32" i="9"/>
  <c r="Q24" i="9"/>
  <c r="Q16" i="9"/>
  <c r="P63" i="9"/>
  <c r="P63" i="7"/>
  <c r="Q58" i="7"/>
  <c r="Q61" i="7"/>
  <c r="Q56" i="7"/>
  <c r="Q54" i="7"/>
  <c r="Q52" i="7"/>
  <c r="Q60" i="7"/>
  <c r="Q49" i="7"/>
  <c r="Q47" i="7"/>
  <c r="Q45" i="7"/>
  <c r="Q43" i="7"/>
  <c r="Q41" i="7"/>
  <c r="Q39" i="7"/>
  <c r="Q37" i="7"/>
  <c r="Q55" i="7"/>
  <c r="Q57" i="7"/>
  <c r="Q50" i="7"/>
  <c r="Q48" i="7"/>
  <c r="Q46" i="7"/>
  <c r="Q44" i="7"/>
  <c r="Q42" i="7"/>
  <c r="Q40" i="7"/>
  <c r="Q38" i="7"/>
  <c r="Q36" i="7"/>
  <c r="Q59" i="7"/>
  <c r="Q53" i="7"/>
  <c r="Q51" i="7"/>
  <c r="Q33" i="7"/>
  <c r="Q31" i="7"/>
  <c r="Q29" i="7"/>
  <c r="Q27" i="7"/>
  <c r="Q25" i="7"/>
  <c r="Q23" i="7"/>
  <c r="Q21" i="7"/>
  <c r="Q19" i="7"/>
  <c r="Q17" i="7"/>
  <c r="Q35" i="7"/>
  <c r="Q34" i="7"/>
  <c r="Q32" i="7"/>
  <c r="Q30" i="7"/>
  <c r="Q28" i="7"/>
  <c r="Q26" i="7"/>
  <c r="Q24" i="7"/>
  <c r="Q22" i="7"/>
  <c r="Q20" i="7"/>
  <c r="Q18" i="7"/>
  <c r="Q15" i="7"/>
  <c r="Q13" i="7"/>
  <c r="R10" i="7"/>
  <c r="Q11" i="7"/>
  <c r="Q16" i="7"/>
  <c r="Q14" i="7"/>
  <c r="Q12" i="7"/>
  <c r="B26" i="7"/>
  <c r="Q61" i="5"/>
  <c r="Q60" i="5"/>
  <c r="Q59" i="5"/>
  <c r="Q55" i="5"/>
  <c r="Q51" i="5"/>
  <c r="Q56" i="5"/>
  <c r="Q50" i="5"/>
  <c r="Q49" i="5"/>
  <c r="Q45" i="5"/>
  <c r="Q41" i="5"/>
  <c r="Q39" i="5"/>
  <c r="Q37" i="5"/>
  <c r="Q35" i="5"/>
  <c r="Q33" i="5"/>
  <c r="Q31" i="5"/>
  <c r="Q29" i="5"/>
  <c r="Q27" i="5"/>
  <c r="Q25" i="5"/>
  <c r="Q23" i="5"/>
  <c r="Q58" i="5"/>
  <c r="Q57" i="5"/>
  <c r="Q52" i="5"/>
  <c r="Q48" i="5"/>
  <c r="Q44" i="5"/>
  <c r="Q54" i="5"/>
  <c r="Q47" i="5"/>
  <c r="Q43" i="5"/>
  <c r="Q38" i="5"/>
  <c r="Q34" i="5"/>
  <c r="Q26" i="5"/>
  <c r="Q21" i="5"/>
  <c r="Q19" i="5"/>
  <c r="Q17" i="5"/>
  <c r="Q15" i="5"/>
  <c r="Q13" i="5"/>
  <c r="R10" i="5"/>
  <c r="Q53" i="5"/>
  <c r="Q46" i="5"/>
  <c r="Q36" i="5"/>
  <c r="Q28" i="5"/>
  <c r="Q42" i="5"/>
  <c r="Q30" i="5"/>
  <c r="Q22" i="5"/>
  <c r="Q20" i="5"/>
  <c r="Q18" i="5"/>
  <c r="Q16" i="5"/>
  <c r="Q14" i="5"/>
  <c r="Q12" i="5"/>
  <c r="Q40" i="5"/>
  <c r="Q32" i="5"/>
  <c r="Q24" i="5"/>
  <c r="Q11" i="5"/>
  <c r="P63" i="5"/>
  <c r="B26" i="5"/>
  <c r="L63" i="3"/>
  <c r="N10" i="3"/>
  <c r="M14" i="3"/>
  <c r="M17" i="3"/>
  <c r="M21" i="3"/>
  <c r="M20" i="3"/>
  <c r="M19" i="3"/>
  <c r="M24" i="3"/>
  <c r="M18" i="3"/>
  <c r="M23" i="3"/>
  <c r="M26" i="3"/>
  <c r="M16" i="3"/>
  <c r="M29" i="3"/>
  <c r="M32" i="3"/>
  <c r="M25" i="3"/>
  <c r="M28" i="3"/>
  <c r="M31" i="3"/>
  <c r="M35" i="3"/>
  <c r="M30" i="3"/>
  <c r="M34" i="3"/>
  <c r="M22" i="3"/>
  <c r="M36" i="3"/>
  <c r="M40" i="3"/>
  <c r="M44" i="3"/>
  <c r="M48" i="3"/>
  <c r="M52" i="3"/>
  <c r="M27" i="3"/>
  <c r="M39" i="3"/>
  <c r="M43" i="3"/>
  <c r="M47" i="3"/>
  <c r="M51" i="3"/>
  <c r="M55" i="3"/>
  <c r="M33" i="3"/>
  <c r="M38" i="3"/>
  <c r="M42" i="3"/>
  <c r="M46" i="3"/>
  <c r="M50" i="3"/>
  <c r="M54" i="3"/>
  <c r="M45" i="3"/>
  <c r="M56" i="3"/>
  <c r="M60" i="3"/>
  <c r="M12" i="3"/>
  <c r="M49" i="3"/>
  <c r="M41" i="3"/>
  <c r="M59" i="3"/>
  <c r="M57" i="3"/>
  <c r="M37" i="3"/>
  <c r="M53" i="3"/>
  <c r="M58" i="3"/>
  <c r="M13" i="3"/>
  <c r="M11" i="3"/>
  <c r="M61" i="3"/>
  <c r="B26" i="3"/>
  <c r="Q63" i="25" l="1"/>
  <c r="Q63" i="7"/>
  <c r="Q63" i="13"/>
  <c r="R61" i="25"/>
  <c r="R57" i="25"/>
  <c r="R55" i="25"/>
  <c r="R53" i="25"/>
  <c r="R51" i="25"/>
  <c r="R49" i="25"/>
  <c r="R47" i="25"/>
  <c r="R45" i="25"/>
  <c r="R43" i="25"/>
  <c r="R60" i="25"/>
  <c r="R59" i="25"/>
  <c r="R56" i="25"/>
  <c r="R54" i="25"/>
  <c r="R52" i="25"/>
  <c r="R50" i="25"/>
  <c r="R48" i="25"/>
  <c r="R46" i="25"/>
  <c r="R44" i="25"/>
  <c r="R41" i="25"/>
  <c r="R39" i="25"/>
  <c r="R37" i="25"/>
  <c r="R35" i="25"/>
  <c r="R33" i="25"/>
  <c r="R31" i="25"/>
  <c r="R29" i="25"/>
  <c r="R27" i="25"/>
  <c r="R58" i="25"/>
  <c r="R42" i="25"/>
  <c r="R40" i="25"/>
  <c r="R38" i="25"/>
  <c r="R36" i="25"/>
  <c r="R34" i="25"/>
  <c r="R32" i="25"/>
  <c r="R30" i="25"/>
  <c r="R28" i="25"/>
  <c r="R26" i="25"/>
  <c r="R25" i="25"/>
  <c r="R23" i="25"/>
  <c r="R21" i="25"/>
  <c r="R19" i="25"/>
  <c r="R17" i="25"/>
  <c r="R15" i="25"/>
  <c r="R13" i="25"/>
  <c r="S10" i="25"/>
  <c r="R11" i="25"/>
  <c r="R24" i="25"/>
  <c r="R22" i="25"/>
  <c r="R20" i="25"/>
  <c r="R18" i="25"/>
  <c r="R16" i="25"/>
  <c r="R14" i="25"/>
  <c r="R12" i="25"/>
  <c r="B33" i="25"/>
  <c r="Q63" i="23"/>
  <c r="R60" i="23"/>
  <c r="R58" i="23"/>
  <c r="R56" i="23"/>
  <c r="R54" i="23"/>
  <c r="R52" i="23"/>
  <c r="R50" i="23"/>
  <c r="R48" i="23"/>
  <c r="R61" i="23"/>
  <c r="R59" i="23"/>
  <c r="R57" i="23"/>
  <c r="R55" i="23"/>
  <c r="R53" i="23"/>
  <c r="R51" i="23"/>
  <c r="R49" i="23"/>
  <c r="R46" i="23"/>
  <c r="R44" i="23"/>
  <c r="R42" i="23"/>
  <c r="R40" i="23"/>
  <c r="R38" i="23"/>
  <c r="R36" i="23"/>
  <c r="R34" i="23"/>
  <c r="R47" i="23"/>
  <c r="R45" i="23"/>
  <c r="R43" i="23"/>
  <c r="R41" i="23"/>
  <c r="R39" i="23"/>
  <c r="R37" i="23"/>
  <c r="R35" i="23"/>
  <c r="R33" i="23"/>
  <c r="R31" i="23"/>
  <c r="R30" i="23"/>
  <c r="R32" i="23"/>
  <c r="R28" i="23"/>
  <c r="R26" i="23"/>
  <c r="R24" i="23"/>
  <c r="R22" i="23"/>
  <c r="R20" i="23"/>
  <c r="R18" i="23"/>
  <c r="R16" i="23"/>
  <c r="R29" i="23"/>
  <c r="R27" i="23"/>
  <c r="R25" i="23"/>
  <c r="R23" i="23"/>
  <c r="R21" i="23"/>
  <c r="R19" i="23"/>
  <c r="R17" i="23"/>
  <c r="R15" i="23"/>
  <c r="R14" i="23"/>
  <c r="R12" i="23"/>
  <c r="R13" i="23"/>
  <c r="S10" i="23"/>
  <c r="R11" i="23"/>
  <c r="B27" i="23"/>
  <c r="B28" i="21"/>
  <c r="Q63" i="21"/>
  <c r="R60" i="21"/>
  <c r="R58" i="21"/>
  <c r="R56" i="21"/>
  <c r="R54" i="21"/>
  <c r="R61" i="21"/>
  <c r="R59" i="21"/>
  <c r="R57" i="21"/>
  <c r="R55" i="21"/>
  <c r="R53" i="21"/>
  <c r="R51" i="21"/>
  <c r="R49" i="21"/>
  <c r="R47" i="21"/>
  <c r="R45" i="21"/>
  <c r="R43" i="21"/>
  <c r="R41" i="21"/>
  <c r="R37" i="21"/>
  <c r="R11" i="21"/>
  <c r="R38" i="21"/>
  <c r="R31" i="21"/>
  <c r="R40" i="21"/>
  <c r="R36" i="21"/>
  <c r="R34" i="21"/>
  <c r="R32" i="21"/>
  <c r="R30" i="21"/>
  <c r="R28" i="21"/>
  <c r="R26" i="21"/>
  <c r="R24" i="21"/>
  <c r="R22" i="21"/>
  <c r="R20" i="21"/>
  <c r="R18" i="21"/>
  <c r="R16" i="21"/>
  <c r="R14" i="21"/>
  <c r="R12" i="21"/>
  <c r="R52" i="21"/>
  <c r="R50" i="21"/>
  <c r="R48" i="21"/>
  <c r="R46" i="21"/>
  <c r="R44" i="21"/>
  <c r="R42" i="21"/>
  <c r="R39" i="21"/>
  <c r="R35" i="21"/>
  <c r="R33" i="21"/>
  <c r="S10" i="21"/>
  <c r="R29" i="21"/>
  <c r="R27" i="21"/>
  <c r="R25" i="21"/>
  <c r="R23" i="21"/>
  <c r="R21" i="21"/>
  <c r="R19" i="21"/>
  <c r="R17" i="21"/>
  <c r="R15" i="21"/>
  <c r="R13" i="21"/>
  <c r="Q63" i="19"/>
  <c r="B27" i="19"/>
  <c r="R61" i="19"/>
  <c r="R59" i="19"/>
  <c r="R56" i="19"/>
  <c r="R54" i="19"/>
  <c r="R52" i="19"/>
  <c r="R50" i="19"/>
  <c r="R48" i="19"/>
  <c r="R46" i="19"/>
  <c r="R44" i="19"/>
  <c r="R42" i="19"/>
  <c r="R58" i="19"/>
  <c r="R60" i="19"/>
  <c r="R57" i="19"/>
  <c r="R55" i="19"/>
  <c r="R53" i="19"/>
  <c r="R51" i="19"/>
  <c r="R49" i="19"/>
  <c r="R47" i="19"/>
  <c r="R45" i="19"/>
  <c r="R43" i="19"/>
  <c r="R40" i="19"/>
  <c r="R38" i="19"/>
  <c r="R36" i="19"/>
  <c r="R34" i="19"/>
  <c r="R32" i="19"/>
  <c r="R30" i="19"/>
  <c r="R28" i="19"/>
  <c r="R26" i="19"/>
  <c r="R24" i="19"/>
  <c r="R41" i="19"/>
  <c r="R39" i="19"/>
  <c r="R37" i="19"/>
  <c r="R35" i="19"/>
  <c r="R33" i="19"/>
  <c r="R31" i="19"/>
  <c r="R29" i="19"/>
  <c r="R27" i="19"/>
  <c r="R25" i="19"/>
  <c r="R23" i="19"/>
  <c r="R21" i="19"/>
  <c r="R19" i="19"/>
  <c r="R17" i="19"/>
  <c r="R15" i="19"/>
  <c r="R13" i="19"/>
  <c r="S10" i="19"/>
  <c r="R11" i="19"/>
  <c r="R22" i="19"/>
  <c r="R20" i="19"/>
  <c r="R18" i="19"/>
  <c r="R16" i="19"/>
  <c r="R14" i="19"/>
  <c r="R12" i="19"/>
  <c r="Q63" i="17"/>
  <c r="B28" i="17"/>
  <c r="R61" i="17"/>
  <c r="R59" i="17"/>
  <c r="R57" i="17"/>
  <c r="R55" i="17"/>
  <c r="R53" i="17"/>
  <c r="R51" i="17"/>
  <c r="R49" i="17"/>
  <c r="R45" i="17"/>
  <c r="R60" i="17"/>
  <c r="R58" i="17"/>
  <c r="R56" i="17"/>
  <c r="R54" i="17"/>
  <c r="R52" i="17"/>
  <c r="R50" i="17"/>
  <c r="R48" i="17"/>
  <c r="R46" i="17"/>
  <c r="R44" i="17"/>
  <c r="R42" i="17"/>
  <c r="R40" i="17"/>
  <c r="R38" i="17"/>
  <c r="R36" i="17"/>
  <c r="R34" i="17"/>
  <c r="R32" i="17"/>
  <c r="R30" i="17"/>
  <c r="R28" i="17"/>
  <c r="R26" i="17"/>
  <c r="R24" i="17"/>
  <c r="R22" i="17"/>
  <c r="R20" i="17"/>
  <c r="R18" i="17"/>
  <c r="R16" i="17"/>
  <c r="R43" i="17"/>
  <c r="R35" i="17"/>
  <c r="R27" i="17"/>
  <c r="R19" i="17"/>
  <c r="R11" i="17"/>
  <c r="R41" i="17"/>
  <c r="R33" i="17"/>
  <c r="R25" i="17"/>
  <c r="R17" i="17"/>
  <c r="R14" i="17"/>
  <c r="R12" i="17"/>
  <c r="R47" i="17"/>
  <c r="R39" i="17"/>
  <c r="R31" i="17"/>
  <c r="R23" i="17"/>
  <c r="R15" i="17"/>
  <c r="R37" i="17"/>
  <c r="R29" i="17"/>
  <c r="S10" i="17"/>
  <c r="R21" i="17"/>
  <c r="R13" i="17"/>
  <c r="Q63" i="15"/>
  <c r="R61" i="15"/>
  <c r="R59" i="15"/>
  <c r="R57" i="15"/>
  <c r="R55" i="15"/>
  <c r="R53" i="15"/>
  <c r="R51" i="15"/>
  <c r="R49" i="15"/>
  <c r="R47" i="15"/>
  <c r="R45" i="15"/>
  <c r="R43" i="15"/>
  <c r="R41" i="15"/>
  <c r="R39" i="15"/>
  <c r="R37" i="15"/>
  <c r="R35" i="15"/>
  <c r="R52" i="15"/>
  <c r="R44" i="15"/>
  <c r="R40" i="15"/>
  <c r="R36" i="15"/>
  <c r="R33" i="15"/>
  <c r="R31" i="15"/>
  <c r="R29" i="15"/>
  <c r="R27" i="15"/>
  <c r="R25" i="15"/>
  <c r="R23" i="15"/>
  <c r="R21" i="15"/>
  <c r="R19" i="15"/>
  <c r="R17" i="15"/>
  <c r="R15" i="15"/>
  <c r="R13" i="15"/>
  <c r="S10" i="15"/>
  <c r="R60" i="15"/>
  <c r="R50" i="15"/>
  <c r="R42" i="15"/>
  <c r="R11" i="15"/>
  <c r="R58" i="15"/>
  <c r="R48" i="15"/>
  <c r="R38" i="15"/>
  <c r="R34" i="15"/>
  <c r="R32" i="15"/>
  <c r="R30" i="15"/>
  <c r="R28" i="15"/>
  <c r="R26" i="15"/>
  <c r="R24" i="15"/>
  <c r="R22" i="15"/>
  <c r="R20" i="15"/>
  <c r="R18" i="15"/>
  <c r="R16" i="15"/>
  <c r="R14" i="15"/>
  <c r="R12" i="15"/>
  <c r="R54" i="15"/>
  <c r="R56" i="15"/>
  <c r="R46" i="15"/>
  <c r="B27" i="15"/>
  <c r="R60" i="13"/>
  <c r="R58" i="13"/>
  <c r="R61" i="13"/>
  <c r="R59" i="13"/>
  <c r="R56" i="13"/>
  <c r="R54" i="13"/>
  <c r="R52" i="13"/>
  <c r="R50" i="13"/>
  <c r="R48" i="13"/>
  <c r="R46" i="13"/>
  <c r="R44" i="13"/>
  <c r="R57" i="13"/>
  <c r="R49" i="13"/>
  <c r="R47" i="13"/>
  <c r="R42" i="13"/>
  <c r="R40" i="13"/>
  <c r="R38" i="13"/>
  <c r="R36" i="13"/>
  <c r="R34" i="13"/>
  <c r="R32" i="13"/>
  <c r="R30" i="13"/>
  <c r="R28" i="13"/>
  <c r="R26" i="13"/>
  <c r="R24" i="13"/>
  <c r="R22" i="13"/>
  <c r="R20" i="13"/>
  <c r="R18" i="13"/>
  <c r="R16" i="13"/>
  <c r="R14" i="13"/>
  <c r="R12" i="13"/>
  <c r="R45" i="13"/>
  <c r="R53" i="13"/>
  <c r="S10" i="13"/>
  <c r="R11" i="13"/>
  <c r="R55" i="13"/>
  <c r="R51" i="13"/>
  <c r="R43" i="13"/>
  <c r="R41" i="13"/>
  <c r="R39" i="13"/>
  <c r="R37" i="13"/>
  <c r="R35" i="13"/>
  <c r="R33" i="13"/>
  <c r="R31" i="13"/>
  <c r="R29" i="13"/>
  <c r="R27" i="13"/>
  <c r="R25" i="13"/>
  <c r="R23" i="13"/>
  <c r="R21" i="13"/>
  <c r="R19" i="13"/>
  <c r="R17" i="13"/>
  <c r="R15" i="13"/>
  <c r="R13" i="13"/>
  <c r="B27" i="13"/>
  <c r="Q63" i="11"/>
  <c r="B36" i="11"/>
  <c r="R61" i="11"/>
  <c r="R59" i="11"/>
  <c r="R57" i="11"/>
  <c r="R55" i="11"/>
  <c r="R53" i="11"/>
  <c r="R51" i="11"/>
  <c r="R49" i="11"/>
  <c r="R60" i="11"/>
  <c r="R58" i="11"/>
  <c r="R56" i="11"/>
  <c r="R54" i="11"/>
  <c r="R52" i="11"/>
  <c r="R50" i="11"/>
  <c r="R48" i="11"/>
  <c r="R46" i="11"/>
  <c r="R44" i="11"/>
  <c r="R42" i="11"/>
  <c r="R40" i="11"/>
  <c r="R38" i="11"/>
  <c r="R36" i="11"/>
  <c r="R34" i="11"/>
  <c r="R32" i="11"/>
  <c r="R30" i="11"/>
  <c r="R28" i="11"/>
  <c r="R26" i="11"/>
  <c r="R24" i="11"/>
  <c r="R22" i="11"/>
  <c r="R20" i="11"/>
  <c r="R18" i="11"/>
  <c r="R16" i="11"/>
  <c r="R41" i="11"/>
  <c r="R33" i="11"/>
  <c r="R27" i="11"/>
  <c r="R23" i="11"/>
  <c r="R19" i="11"/>
  <c r="R15" i="11"/>
  <c r="R39" i="11"/>
  <c r="R31" i="11"/>
  <c r="R14" i="11"/>
  <c r="R12" i="11"/>
  <c r="R37" i="11"/>
  <c r="R29" i="11"/>
  <c r="R25" i="11"/>
  <c r="R21" i="11"/>
  <c r="R17" i="11"/>
  <c r="R47" i="11"/>
  <c r="R35" i="11"/>
  <c r="R43" i="11"/>
  <c r="R13" i="11"/>
  <c r="S10" i="11"/>
  <c r="R45" i="11"/>
  <c r="R11" i="11"/>
  <c r="Q63" i="9"/>
  <c r="B27" i="9"/>
  <c r="R61" i="9"/>
  <c r="R59" i="9"/>
  <c r="R57" i="9"/>
  <c r="R55" i="9"/>
  <c r="R58" i="9"/>
  <c r="R54" i="9"/>
  <c r="R53" i="9"/>
  <c r="R51" i="9"/>
  <c r="R60" i="9"/>
  <c r="R48" i="9"/>
  <c r="R41" i="9"/>
  <c r="R39" i="9"/>
  <c r="R37" i="9"/>
  <c r="R35" i="9"/>
  <c r="R33" i="9"/>
  <c r="R31" i="9"/>
  <c r="R29" i="9"/>
  <c r="R27" i="9"/>
  <c r="R25" i="9"/>
  <c r="R23" i="9"/>
  <c r="R21" i="9"/>
  <c r="R19" i="9"/>
  <c r="R17" i="9"/>
  <c r="R15" i="9"/>
  <c r="R13" i="9"/>
  <c r="R52" i="9"/>
  <c r="R50" i="9"/>
  <c r="R47" i="9"/>
  <c r="R44" i="9"/>
  <c r="R46" i="9"/>
  <c r="R43" i="9"/>
  <c r="R42" i="9"/>
  <c r="R40" i="9"/>
  <c r="R38" i="9"/>
  <c r="R36" i="9"/>
  <c r="R34" i="9"/>
  <c r="R32" i="9"/>
  <c r="R30" i="9"/>
  <c r="R28" i="9"/>
  <c r="R26" i="9"/>
  <c r="R24" i="9"/>
  <c r="R22" i="9"/>
  <c r="R20" i="9"/>
  <c r="R18" i="9"/>
  <c r="R16" i="9"/>
  <c r="R14" i="9"/>
  <c r="R12" i="9"/>
  <c r="R56" i="9"/>
  <c r="S10" i="9"/>
  <c r="R49" i="9"/>
  <c r="R11" i="9"/>
  <c r="R45" i="9"/>
  <c r="R61" i="7"/>
  <c r="R59" i="7"/>
  <c r="R56" i="7"/>
  <c r="R60" i="7"/>
  <c r="R57" i="7"/>
  <c r="R55" i="7"/>
  <c r="R53" i="7"/>
  <c r="R58" i="7"/>
  <c r="R50" i="7"/>
  <c r="R48" i="7"/>
  <c r="R46" i="7"/>
  <c r="R44" i="7"/>
  <c r="R42" i="7"/>
  <c r="R40" i="7"/>
  <c r="R38" i="7"/>
  <c r="R36" i="7"/>
  <c r="R54" i="7"/>
  <c r="R51" i="7"/>
  <c r="R52" i="7"/>
  <c r="R49" i="7"/>
  <c r="R47" i="7"/>
  <c r="R45" i="7"/>
  <c r="R43" i="7"/>
  <c r="R41" i="7"/>
  <c r="R39" i="7"/>
  <c r="R37" i="7"/>
  <c r="R35" i="7"/>
  <c r="R33" i="7"/>
  <c r="R31" i="7"/>
  <c r="R29" i="7"/>
  <c r="R27" i="7"/>
  <c r="R25" i="7"/>
  <c r="R23" i="7"/>
  <c r="R21" i="7"/>
  <c r="R19" i="7"/>
  <c r="R17" i="7"/>
  <c r="R34" i="7"/>
  <c r="R32" i="7"/>
  <c r="R30" i="7"/>
  <c r="R28" i="7"/>
  <c r="R26" i="7"/>
  <c r="R24" i="7"/>
  <c r="R22" i="7"/>
  <c r="R20" i="7"/>
  <c r="R18" i="7"/>
  <c r="R11" i="7"/>
  <c r="R16" i="7"/>
  <c r="R14" i="7"/>
  <c r="R12" i="7"/>
  <c r="R15" i="7"/>
  <c r="R13" i="7"/>
  <c r="S10" i="7"/>
  <c r="B27" i="7"/>
  <c r="Q63" i="5"/>
  <c r="R61" i="5"/>
  <c r="R59" i="5"/>
  <c r="R60" i="5"/>
  <c r="R56" i="5"/>
  <c r="R54" i="5"/>
  <c r="R52" i="5"/>
  <c r="R50" i="5"/>
  <c r="R48" i="5"/>
  <c r="R46" i="5"/>
  <c r="R44" i="5"/>
  <c r="R58" i="5"/>
  <c r="R57" i="5"/>
  <c r="R55" i="5"/>
  <c r="R53" i="5"/>
  <c r="R47" i="5"/>
  <c r="R43" i="5"/>
  <c r="R42" i="5"/>
  <c r="R40" i="5"/>
  <c r="R38" i="5"/>
  <c r="R36" i="5"/>
  <c r="R49" i="5"/>
  <c r="R45" i="5"/>
  <c r="R37" i="5"/>
  <c r="R31" i="5"/>
  <c r="R28" i="5"/>
  <c r="R23" i="5"/>
  <c r="R11" i="5"/>
  <c r="R35" i="5"/>
  <c r="R33" i="5"/>
  <c r="R30" i="5"/>
  <c r="R25" i="5"/>
  <c r="R22" i="5"/>
  <c r="R20" i="5"/>
  <c r="R18" i="5"/>
  <c r="R16" i="5"/>
  <c r="R14" i="5"/>
  <c r="R51" i="5"/>
  <c r="R41" i="5"/>
  <c r="R32" i="5"/>
  <c r="R27" i="5"/>
  <c r="R24" i="5"/>
  <c r="R39" i="5"/>
  <c r="R34" i="5"/>
  <c r="R29" i="5"/>
  <c r="R26" i="5"/>
  <c r="R12" i="5"/>
  <c r="R21" i="5"/>
  <c r="R19" i="5"/>
  <c r="R17" i="5"/>
  <c r="R15" i="5"/>
  <c r="S10" i="5"/>
  <c r="R13" i="5"/>
  <c r="B27" i="5"/>
  <c r="M63" i="3"/>
  <c r="O10" i="3"/>
  <c r="N14" i="3"/>
  <c r="N18" i="3"/>
  <c r="N22" i="3"/>
  <c r="N16" i="3"/>
  <c r="N21" i="3"/>
  <c r="N25" i="3"/>
  <c r="N15" i="3"/>
  <c r="N20" i="3"/>
  <c r="N19" i="3"/>
  <c r="N24" i="3"/>
  <c r="N27" i="3"/>
  <c r="N33" i="3"/>
  <c r="N23" i="3"/>
  <c r="N26" i="3"/>
  <c r="N29" i="3"/>
  <c r="N32" i="3"/>
  <c r="N17" i="3"/>
  <c r="N28" i="3"/>
  <c r="N31" i="3"/>
  <c r="N35" i="3"/>
  <c r="N37" i="3"/>
  <c r="N41" i="3"/>
  <c r="N45" i="3"/>
  <c r="N49" i="3"/>
  <c r="N53" i="3"/>
  <c r="N36" i="3"/>
  <c r="N40" i="3"/>
  <c r="N44" i="3"/>
  <c r="N48" i="3"/>
  <c r="N52" i="3"/>
  <c r="N34" i="3"/>
  <c r="N39" i="3"/>
  <c r="N43" i="3"/>
  <c r="N47" i="3"/>
  <c r="N51" i="3"/>
  <c r="N46" i="3"/>
  <c r="N57" i="3"/>
  <c r="N61" i="3"/>
  <c r="N11" i="3"/>
  <c r="N42" i="3"/>
  <c r="N56" i="3"/>
  <c r="N60" i="3"/>
  <c r="N12" i="3"/>
  <c r="N58" i="3"/>
  <c r="N13" i="3"/>
  <c r="N30" i="3"/>
  <c r="N38" i="3"/>
  <c r="N54" i="3"/>
  <c r="N55" i="3"/>
  <c r="N59" i="3"/>
  <c r="N50" i="3"/>
  <c r="B27" i="3"/>
  <c r="R63" i="7" l="1"/>
  <c r="R63" i="25"/>
  <c r="S60" i="25"/>
  <c r="S58" i="25"/>
  <c r="S56" i="25"/>
  <c r="S61" i="25"/>
  <c r="S59" i="25"/>
  <c r="S57" i="25"/>
  <c r="S54" i="25"/>
  <c r="S52" i="25"/>
  <c r="S50" i="25"/>
  <c r="S48" i="25"/>
  <c r="S46" i="25"/>
  <c r="S44" i="25"/>
  <c r="S53" i="25"/>
  <c r="S45" i="25"/>
  <c r="S55" i="25"/>
  <c r="S47" i="25"/>
  <c r="S42" i="25"/>
  <c r="S40" i="25"/>
  <c r="S38" i="25"/>
  <c r="S36" i="25"/>
  <c r="S34" i="25"/>
  <c r="S32" i="25"/>
  <c r="S30" i="25"/>
  <c r="S28" i="25"/>
  <c r="S49" i="25"/>
  <c r="S41" i="25"/>
  <c r="S33" i="25"/>
  <c r="S11" i="25"/>
  <c r="S35" i="25"/>
  <c r="S24" i="25"/>
  <c r="S22" i="25"/>
  <c r="S20" i="25"/>
  <c r="S18" i="25"/>
  <c r="S16" i="25"/>
  <c r="S14" i="25"/>
  <c r="S12" i="25"/>
  <c r="S51" i="25"/>
  <c r="S37" i="25"/>
  <c r="S29" i="25"/>
  <c r="S27" i="25"/>
  <c r="S26" i="25"/>
  <c r="S43" i="25"/>
  <c r="S39" i="25"/>
  <c r="S31" i="25"/>
  <c r="S25" i="25"/>
  <c r="S23" i="25"/>
  <c r="S21" i="25"/>
  <c r="S13" i="25"/>
  <c r="T10" i="25"/>
  <c r="S15" i="25"/>
  <c r="S17" i="25"/>
  <c r="S19" i="25"/>
  <c r="B34" i="25"/>
  <c r="R63" i="23"/>
  <c r="S61" i="23"/>
  <c r="S59" i="23"/>
  <c r="S57" i="23"/>
  <c r="S55" i="23"/>
  <c r="S53" i="23"/>
  <c r="S51" i="23"/>
  <c r="S49" i="23"/>
  <c r="S60" i="23"/>
  <c r="S58" i="23"/>
  <c r="S56" i="23"/>
  <c r="S54" i="23"/>
  <c r="S52" i="23"/>
  <c r="S50" i="23"/>
  <c r="S47" i="23"/>
  <c r="S45" i="23"/>
  <c r="S43" i="23"/>
  <c r="S41" i="23"/>
  <c r="S39" i="23"/>
  <c r="S37" i="23"/>
  <c r="S35" i="23"/>
  <c r="S33" i="23"/>
  <c r="S31" i="23"/>
  <c r="S48" i="23"/>
  <c r="S46" i="23"/>
  <c r="S44" i="23"/>
  <c r="S42" i="23"/>
  <c r="S34" i="23"/>
  <c r="S32" i="23"/>
  <c r="S28" i="23"/>
  <c r="S26" i="23"/>
  <c r="S24" i="23"/>
  <c r="S22" i="23"/>
  <c r="S20" i="23"/>
  <c r="S18" i="23"/>
  <c r="S16" i="23"/>
  <c r="S36" i="23"/>
  <c r="S38" i="23"/>
  <c r="S29" i="23"/>
  <c r="S27" i="23"/>
  <c r="S25" i="23"/>
  <c r="S23" i="23"/>
  <c r="S21" i="23"/>
  <c r="S19" i="23"/>
  <c r="S17" i="23"/>
  <c r="S40" i="23"/>
  <c r="S30" i="23"/>
  <c r="S13" i="23"/>
  <c r="T10" i="23"/>
  <c r="S11" i="23"/>
  <c r="S15" i="23"/>
  <c r="S14" i="23"/>
  <c r="S12" i="23"/>
  <c r="B28" i="23"/>
  <c r="R63" i="21"/>
  <c r="S53" i="21"/>
  <c r="S51" i="21"/>
  <c r="S49" i="21"/>
  <c r="S47" i="21"/>
  <c r="S45" i="21"/>
  <c r="S43" i="21"/>
  <c r="S41" i="21"/>
  <c r="S39" i="21"/>
  <c r="S37" i="21"/>
  <c r="S61" i="21"/>
  <c r="S60" i="21"/>
  <c r="S59" i="21"/>
  <c r="S58" i="21"/>
  <c r="S57" i="21"/>
  <c r="S56" i="21"/>
  <c r="S55" i="21"/>
  <c r="S54" i="21"/>
  <c r="S52" i="21"/>
  <c r="S50" i="21"/>
  <c r="S48" i="21"/>
  <c r="S46" i="21"/>
  <c r="S44" i="21"/>
  <c r="S42" i="21"/>
  <c r="S40" i="21"/>
  <c r="S38" i="21"/>
  <c r="S36" i="21"/>
  <c r="S34" i="21"/>
  <c r="S32" i="21"/>
  <c r="S30" i="21"/>
  <c r="S28" i="21"/>
  <c r="S26" i="21"/>
  <c r="S24" i="21"/>
  <c r="S22" i="21"/>
  <c r="S20" i="21"/>
  <c r="S18" i="21"/>
  <c r="S16" i="21"/>
  <c r="S14" i="21"/>
  <c r="S12" i="21"/>
  <c r="S35" i="21"/>
  <c r="S33" i="21"/>
  <c r="S31" i="21"/>
  <c r="S29" i="21"/>
  <c r="S27" i="21"/>
  <c r="S25" i="21"/>
  <c r="S23" i="21"/>
  <c r="S21" i="21"/>
  <c r="S19" i="21"/>
  <c r="S17" i="21"/>
  <c r="S15" i="21"/>
  <c r="S13" i="21"/>
  <c r="T10" i="21"/>
  <c r="S11" i="21"/>
  <c r="B29" i="21"/>
  <c r="R63" i="19"/>
  <c r="B28" i="19"/>
  <c r="S61" i="19"/>
  <c r="S59" i="19"/>
  <c r="S57" i="19"/>
  <c r="S58" i="19"/>
  <c r="S60" i="19"/>
  <c r="S55" i="19"/>
  <c r="S53" i="19"/>
  <c r="S51" i="19"/>
  <c r="S49" i="19"/>
  <c r="S47" i="19"/>
  <c r="S45" i="19"/>
  <c r="S43" i="19"/>
  <c r="S56" i="19"/>
  <c r="S54" i="19"/>
  <c r="S52" i="19"/>
  <c r="S50" i="19"/>
  <c r="S48" i="19"/>
  <c r="S46" i="19"/>
  <c r="S44" i="19"/>
  <c r="S42" i="19"/>
  <c r="S40" i="19"/>
  <c r="S38" i="19"/>
  <c r="S36" i="19"/>
  <c r="S41" i="19"/>
  <c r="S39" i="19"/>
  <c r="S37" i="19"/>
  <c r="S35" i="19"/>
  <c r="S33" i="19"/>
  <c r="S31" i="19"/>
  <c r="S29" i="19"/>
  <c r="S27" i="19"/>
  <c r="S25" i="19"/>
  <c r="S23" i="19"/>
  <c r="S28" i="19"/>
  <c r="S21" i="19"/>
  <c r="S19" i="19"/>
  <c r="S17" i="19"/>
  <c r="S15" i="19"/>
  <c r="S13" i="19"/>
  <c r="T10" i="19"/>
  <c r="S30" i="19"/>
  <c r="S11" i="19"/>
  <c r="S32" i="19"/>
  <c r="S24" i="19"/>
  <c r="S22" i="19"/>
  <c r="S20" i="19"/>
  <c r="S18" i="19"/>
  <c r="S16" i="19"/>
  <c r="S14" i="19"/>
  <c r="S12" i="19"/>
  <c r="S34" i="19"/>
  <c r="S26" i="19"/>
  <c r="R63" i="17"/>
  <c r="B29" i="17"/>
  <c r="S61" i="17"/>
  <c r="S59" i="17"/>
  <c r="S57" i="17"/>
  <c r="S55" i="17"/>
  <c r="S53" i="17"/>
  <c r="S51" i="17"/>
  <c r="S49" i="17"/>
  <c r="S47" i="17"/>
  <c r="S60" i="17"/>
  <c r="S58" i="17"/>
  <c r="S56" i="17"/>
  <c r="S54" i="17"/>
  <c r="S52" i="17"/>
  <c r="S50" i="17"/>
  <c r="S48" i="17"/>
  <c r="S46" i="17"/>
  <c r="S44" i="17"/>
  <c r="S42" i="17"/>
  <c r="S40" i="17"/>
  <c r="S38" i="17"/>
  <c r="S36" i="17"/>
  <c r="S34" i="17"/>
  <c r="S32" i="17"/>
  <c r="S30" i="17"/>
  <c r="S28" i="17"/>
  <c r="S26" i="17"/>
  <c r="S24" i="17"/>
  <c r="S22" i="17"/>
  <c r="S20" i="17"/>
  <c r="S18" i="17"/>
  <c r="S16" i="17"/>
  <c r="S41" i="17"/>
  <c r="S33" i="17"/>
  <c r="S25" i="17"/>
  <c r="S17" i="17"/>
  <c r="S14" i="17"/>
  <c r="S12" i="17"/>
  <c r="S39" i="17"/>
  <c r="S31" i="17"/>
  <c r="S23" i="17"/>
  <c r="S15" i="17"/>
  <c r="S37" i="17"/>
  <c r="S29" i="17"/>
  <c r="S21" i="17"/>
  <c r="S13" i="17"/>
  <c r="T10" i="17"/>
  <c r="S45" i="17"/>
  <c r="S43" i="17"/>
  <c r="S35" i="17"/>
  <c r="S19" i="17"/>
  <c r="S27" i="17"/>
  <c r="S11" i="17"/>
  <c r="R63" i="15"/>
  <c r="B28" i="15"/>
  <c r="S61" i="15"/>
  <c r="S59" i="15"/>
  <c r="S57" i="15"/>
  <c r="S60" i="15"/>
  <c r="S58" i="15"/>
  <c r="S56" i="15"/>
  <c r="S54" i="15"/>
  <c r="S52" i="15"/>
  <c r="S50" i="15"/>
  <c r="S48" i="15"/>
  <c r="S46" i="15"/>
  <c r="S44" i="15"/>
  <c r="S42" i="15"/>
  <c r="S53" i="15"/>
  <c r="S45" i="15"/>
  <c r="S11" i="15"/>
  <c r="S51" i="15"/>
  <c r="S43" i="15"/>
  <c r="S39" i="15"/>
  <c r="S38" i="15"/>
  <c r="S35" i="15"/>
  <c r="S34" i="15"/>
  <c r="S32" i="15"/>
  <c r="S30" i="15"/>
  <c r="S28" i="15"/>
  <c r="S26" i="15"/>
  <c r="S24" i="15"/>
  <c r="S22" i="15"/>
  <c r="S20" i="15"/>
  <c r="S18" i="15"/>
  <c r="S16" i="15"/>
  <c r="S14" i="15"/>
  <c r="S12" i="15"/>
  <c r="S49" i="15"/>
  <c r="S41" i="15"/>
  <c r="S47" i="15"/>
  <c r="S36" i="15"/>
  <c r="S33" i="15"/>
  <c r="S25" i="15"/>
  <c r="S17" i="15"/>
  <c r="S55" i="15"/>
  <c r="S40" i="15"/>
  <c r="S27" i="15"/>
  <c r="S19" i="15"/>
  <c r="T10" i="15"/>
  <c r="S29" i="15"/>
  <c r="S21" i="15"/>
  <c r="S13" i="15"/>
  <c r="S37" i="15"/>
  <c r="S31" i="15"/>
  <c r="S23" i="15"/>
  <c r="S15" i="15"/>
  <c r="B28" i="13"/>
  <c r="R63" i="13"/>
  <c r="S61" i="13"/>
  <c r="S59" i="13"/>
  <c r="S60" i="13"/>
  <c r="S58" i="13"/>
  <c r="S56" i="13"/>
  <c r="S54" i="13"/>
  <c r="S52" i="13"/>
  <c r="S50" i="13"/>
  <c r="S57" i="13"/>
  <c r="S55" i="13"/>
  <c r="S53" i="13"/>
  <c r="S51" i="13"/>
  <c r="S49" i="13"/>
  <c r="S47" i="13"/>
  <c r="S45" i="13"/>
  <c r="S43" i="13"/>
  <c r="S42" i="13"/>
  <c r="S40" i="13"/>
  <c r="S38" i="13"/>
  <c r="S36" i="13"/>
  <c r="S34" i="13"/>
  <c r="S32" i="13"/>
  <c r="S30" i="13"/>
  <c r="S28" i="13"/>
  <c r="S26" i="13"/>
  <c r="S24" i="13"/>
  <c r="S22" i="13"/>
  <c r="S20" i="13"/>
  <c r="S18" i="13"/>
  <c r="S16" i="13"/>
  <c r="S14" i="13"/>
  <c r="S12" i="13"/>
  <c r="S48" i="13"/>
  <c r="S46" i="13"/>
  <c r="S41" i="13"/>
  <c r="S39" i="13"/>
  <c r="S37" i="13"/>
  <c r="S35" i="13"/>
  <c r="S33" i="13"/>
  <c r="S31" i="13"/>
  <c r="S29" i="13"/>
  <c r="S27" i="13"/>
  <c r="S25" i="13"/>
  <c r="S23" i="13"/>
  <c r="S21" i="13"/>
  <c r="S19" i="13"/>
  <c r="S17" i="13"/>
  <c r="S15" i="13"/>
  <c r="S13" i="13"/>
  <c r="S11" i="13"/>
  <c r="S44" i="13"/>
  <c r="T10" i="13"/>
  <c r="S61" i="11"/>
  <c r="S59" i="11"/>
  <c r="S57" i="11"/>
  <c r="S55" i="11"/>
  <c r="S53" i="11"/>
  <c r="S51" i="11"/>
  <c r="S49" i="11"/>
  <c r="S60" i="11"/>
  <c r="S58" i="11"/>
  <c r="S56" i="11"/>
  <c r="S54" i="11"/>
  <c r="S52" i="11"/>
  <c r="S50" i="11"/>
  <c r="S48" i="11"/>
  <c r="S46" i="11"/>
  <c r="S44" i="11"/>
  <c r="S42" i="11"/>
  <c r="S40" i="11"/>
  <c r="S38" i="11"/>
  <c r="S36" i="11"/>
  <c r="S34" i="11"/>
  <c r="S32" i="11"/>
  <c r="S30" i="11"/>
  <c r="S28" i="11"/>
  <c r="S47" i="11"/>
  <c r="S45" i="11"/>
  <c r="S39" i="11"/>
  <c r="S31" i="11"/>
  <c r="S37" i="11"/>
  <c r="S29" i="11"/>
  <c r="S26" i="11"/>
  <c r="S25" i="11"/>
  <c r="S22" i="11"/>
  <c r="S21" i="11"/>
  <c r="S18" i="11"/>
  <c r="S17" i="11"/>
  <c r="S43" i="11"/>
  <c r="S35" i="11"/>
  <c r="S27" i="11"/>
  <c r="S16" i="11"/>
  <c r="S14" i="11"/>
  <c r="S13" i="11"/>
  <c r="T10" i="11"/>
  <c r="S20" i="11"/>
  <c r="S11" i="11"/>
  <c r="S33" i="11"/>
  <c r="S24" i="11"/>
  <c r="S19" i="11"/>
  <c r="S15" i="11"/>
  <c r="S12" i="11"/>
  <c r="S41" i="11"/>
  <c r="S23" i="11"/>
  <c r="R63" i="11"/>
  <c r="B37" i="11"/>
  <c r="S61" i="9"/>
  <c r="S59" i="9"/>
  <c r="S58" i="9"/>
  <c r="S55" i="9"/>
  <c r="S54" i="9"/>
  <c r="S53" i="9"/>
  <c r="S51" i="9"/>
  <c r="S49" i="9"/>
  <c r="S47" i="9"/>
  <c r="S45" i="9"/>
  <c r="S43" i="9"/>
  <c r="S60" i="9"/>
  <c r="S57" i="9"/>
  <c r="S56" i="9"/>
  <c r="S52" i="9"/>
  <c r="S50" i="9"/>
  <c r="S48" i="9"/>
  <c r="S46" i="9"/>
  <c r="S44" i="9"/>
  <c r="S42" i="9"/>
  <c r="S40" i="9"/>
  <c r="S38" i="9"/>
  <c r="S36" i="9"/>
  <c r="S34" i="9"/>
  <c r="S32" i="9"/>
  <c r="S30" i="9"/>
  <c r="S28" i="9"/>
  <c r="S26" i="9"/>
  <c r="S24" i="9"/>
  <c r="S22" i="9"/>
  <c r="S20" i="9"/>
  <c r="S18" i="9"/>
  <c r="S16" i="9"/>
  <c r="S14" i="9"/>
  <c r="S12" i="9"/>
  <c r="S35" i="9"/>
  <c r="S27" i="9"/>
  <c r="S19" i="9"/>
  <c r="S11" i="9"/>
  <c r="S37" i="9"/>
  <c r="S29" i="9"/>
  <c r="S21" i="9"/>
  <c r="S13" i="9"/>
  <c r="S39" i="9"/>
  <c r="S31" i="9"/>
  <c r="S23" i="9"/>
  <c r="S15" i="9"/>
  <c r="S41" i="9"/>
  <c r="S33" i="9"/>
  <c r="S25" i="9"/>
  <c r="S17" i="9"/>
  <c r="T10" i="9"/>
  <c r="B28" i="9"/>
  <c r="R63" i="9"/>
  <c r="S61" i="7"/>
  <c r="S60" i="7"/>
  <c r="S57" i="7"/>
  <c r="S55" i="7"/>
  <c r="S53" i="7"/>
  <c r="S51" i="7"/>
  <c r="S59" i="7"/>
  <c r="S58" i="7"/>
  <c r="S50" i="7"/>
  <c r="S48" i="7"/>
  <c r="S46" i="7"/>
  <c r="S44" i="7"/>
  <c r="S42" i="7"/>
  <c r="S40" i="7"/>
  <c r="S38" i="7"/>
  <c r="S56" i="7"/>
  <c r="S54" i="7"/>
  <c r="S52" i="7"/>
  <c r="S49" i="7"/>
  <c r="S47" i="7"/>
  <c r="S45" i="7"/>
  <c r="S43" i="7"/>
  <c r="S41" i="7"/>
  <c r="S39" i="7"/>
  <c r="S37" i="7"/>
  <c r="S36" i="7"/>
  <c r="S35" i="7"/>
  <c r="S34" i="7"/>
  <c r="S32" i="7"/>
  <c r="S30" i="7"/>
  <c r="S28" i="7"/>
  <c r="S26" i="7"/>
  <c r="S24" i="7"/>
  <c r="S22" i="7"/>
  <c r="S20" i="7"/>
  <c r="S18" i="7"/>
  <c r="S33" i="7"/>
  <c r="S31" i="7"/>
  <c r="S29" i="7"/>
  <c r="S27" i="7"/>
  <c r="S25" i="7"/>
  <c r="S23" i="7"/>
  <c r="S21" i="7"/>
  <c r="S19" i="7"/>
  <c r="S17" i="7"/>
  <c r="S16" i="7"/>
  <c r="S14" i="7"/>
  <c r="S12" i="7"/>
  <c r="S15" i="7"/>
  <c r="S13" i="7"/>
  <c r="T10" i="7"/>
  <c r="S11" i="7"/>
  <c r="B28" i="7"/>
  <c r="S61" i="5"/>
  <c r="S57" i="5"/>
  <c r="S54" i="5"/>
  <c r="S53" i="5"/>
  <c r="S50" i="5"/>
  <c r="S59" i="5"/>
  <c r="S58" i="5"/>
  <c r="S55" i="5"/>
  <c r="S52" i="5"/>
  <c r="S48" i="5"/>
  <c r="S47" i="5"/>
  <c r="S44" i="5"/>
  <c r="S43" i="5"/>
  <c r="S42" i="5"/>
  <c r="S40" i="5"/>
  <c r="S38" i="5"/>
  <c r="S36" i="5"/>
  <c r="S34" i="5"/>
  <c r="S32" i="5"/>
  <c r="S30" i="5"/>
  <c r="S28" i="5"/>
  <c r="S26" i="5"/>
  <c r="S24" i="5"/>
  <c r="S60" i="5"/>
  <c r="S51" i="5"/>
  <c r="S46" i="5"/>
  <c r="S35" i="5"/>
  <c r="S33" i="5"/>
  <c r="S25" i="5"/>
  <c r="S22" i="5"/>
  <c r="S20" i="5"/>
  <c r="S18" i="5"/>
  <c r="S16" i="5"/>
  <c r="S14" i="5"/>
  <c r="S12" i="5"/>
  <c r="S41" i="5"/>
  <c r="S27" i="5"/>
  <c r="S39" i="5"/>
  <c r="S29" i="5"/>
  <c r="S21" i="5"/>
  <c r="S19" i="5"/>
  <c r="S17" i="5"/>
  <c r="S15" i="5"/>
  <c r="S13" i="5"/>
  <c r="T10" i="5"/>
  <c r="S56" i="5"/>
  <c r="S49" i="5"/>
  <c r="S45" i="5"/>
  <c r="S37" i="5"/>
  <c r="S31" i="5"/>
  <c r="S23" i="5"/>
  <c r="S11" i="5"/>
  <c r="B28" i="5"/>
  <c r="R63" i="5"/>
  <c r="N63" i="3"/>
  <c r="P10" i="3"/>
  <c r="O15" i="3"/>
  <c r="O19" i="3"/>
  <c r="O23" i="3"/>
  <c r="O17" i="3"/>
  <c r="O22" i="3"/>
  <c r="O26" i="3"/>
  <c r="O14" i="3"/>
  <c r="O16" i="3"/>
  <c r="O21" i="3"/>
  <c r="O25" i="3"/>
  <c r="O20" i="3"/>
  <c r="O28" i="3"/>
  <c r="O18" i="3"/>
  <c r="O27" i="3"/>
  <c r="O30" i="3"/>
  <c r="O34" i="3"/>
  <c r="O33" i="3"/>
  <c r="O29" i="3"/>
  <c r="O32" i="3"/>
  <c r="O38" i="3"/>
  <c r="O42" i="3"/>
  <c r="O46" i="3"/>
  <c r="O50" i="3"/>
  <c r="O37" i="3"/>
  <c r="O41" i="3"/>
  <c r="O45" i="3"/>
  <c r="O49" i="3"/>
  <c r="O53" i="3"/>
  <c r="O35" i="3"/>
  <c r="O36" i="3"/>
  <c r="O40" i="3"/>
  <c r="O44" i="3"/>
  <c r="O48" i="3"/>
  <c r="O52" i="3"/>
  <c r="O24" i="3"/>
  <c r="O31" i="3"/>
  <c r="O47" i="3"/>
  <c r="O58" i="3"/>
  <c r="O13" i="3"/>
  <c r="O11" i="3"/>
  <c r="O51" i="3"/>
  <c r="O43" i="3"/>
  <c r="O57" i="3"/>
  <c r="O61" i="3"/>
  <c r="O39" i="3"/>
  <c r="O56" i="3"/>
  <c r="O60" i="3"/>
  <c r="O12" i="3"/>
  <c r="O54" i="3"/>
  <c r="O55" i="3"/>
  <c r="O59" i="3"/>
  <c r="B28" i="3"/>
  <c r="S63" i="23" l="1"/>
  <c r="S63" i="25"/>
  <c r="B35" i="25"/>
  <c r="T60" i="25"/>
  <c r="T54" i="25"/>
  <c r="T52" i="25"/>
  <c r="T50" i="25"/>
  <c r="T48" i="25"/>
  <c r="T46" i="25"/>
  <c r="T44" i="25"/>
  <c r="T59" i="25"/>
  <c r="T56" i="25"/>
  <c r="T58" i="25"/>
  <c r="T55" i="25"/>
  <c r="T53" i="25"/>
  <c r="T51" i="25"/>
  <c r="T49" i="25"/>
  <c r="T47" i="25"/>
  <c r="T45" i="25"/>
  <c r="T43" i="25"/>
  <c r="T42" i="25"/>
  <c r="T40" i="25"/>
  <c r="T38" i="25"/>
  <c r="T36" i="25"/>
  <c r="T34" i="25"/>
  <c r="T32" i="25"/>
  <c r="T30" i="25"/>
  <c r="T28" i="25"/>
  <c r="T26" i="25"/>
  <c r="T57" i="25"/>
  <c r="T41" i="25"/>
  <c r="T39" i="25"/>
  <c r="T37" i="25"/>
  <c r="T35" i="25"/>
  <c r="T33" i="25"/>
  <c r="T31" i="25"/>
  <c r="T29" i="25"/>
  <c r="T27" i="25"/>
  <c r="T24" i="25"/>
  <c r="T22" i="25"/>
  <c r="T20" i="25"/>
  <c r="T18" i="25"/>
  <c r="T16" i="25"/>
  <c r="T14" i="25"/>
  <c r="T12" i="25"/>
  <c r="T25" i="25"/>
  <c r="T23" i="25"/>
  <c r="T21" i="25"/>
  <c r="T19" i="25"/>
  <c r="T17" i="25"/>
  <c r="T15" i="25"/>
  <c r="T13" i="25"/>
  <c r="U10" i="25"/>
  <c r="T61" i="25"/>
  <c r="T11" i="25"/>
  <c r="T61" i="23"/>
  <c r="T59" i="23"/>
  <c r="T57" i="23"/>
  <c r="T55" i="23"/>
  <c r="T53" i="23"/>
  <c r="T51" i="23"/>
  <c r="T49" i="23"/>
  <c r="T60" i="23"/>
  <c r="T58" i="23"/>
  <c r="T56" i="23"/>
  <c r="T54" i="23"/>
  <c r="T52" i="23"/>
  <c r="T50" i="23"/>
  <c r="T48" i="23"/>
  <c r="T47" i="23"/>
  <c r="T45" i="23"/>
  <c r="T43" i="23"/>
  <c r="T41" i="23"/>
  <c r="T39" i="23"/>
  <c r="T37" i="23"/>
  <c r="T35" i="23"/>
  <c r="T46" i="23"/>
  <c r="T44" i="23"/>
  <c r="T42" i="23"/>
  <c r="T40" i="23"/>
  <c r="T38" i="23"/>
  <c r="T36" i="23"/>
  <c r="T34" i="23"/>
  <c r="T32" i="23"/>
  <c r="T30" i="23"/>
  <c r="T33" i="23"/>
  <c r="T31" i="23"/>
  <c r="T29" i="23"/>
  <c r="T27" i="23"/>
  <c r="T25" i="23"/>
  <c r="T23" i="23"/>
  <c r="T21" i="23"/>
  <c r="T19" i="23"/>
  <c r="T17" i="23"/>
  <c r="T28" i="23"/>
  <c r="T26" i="23"/>
  <c r="T24" i="23"/>
  <c r="T22" i="23"/>
  <c r="T20" i="23"/>
  <c r="T18" i="23"/>
  <c r="T16" i="23"/>
  <c r="T13" i="23"/>
  <c r="U10" i="23"/>
  <c r="T11" i="23"/>
  <c r="T15" i="23"/>
  <c r="T14" i="23"/>
  <c r="T12" i="23"/>
  <c r="B29" i="23"/>
  <c r="B30" i="21"/>
  <c r="S63" i="21"/>
  <c r="T61" i="21"/>
  <c r="T59" i="21"/>
  <c r="T57" i="21"/>
  <c r="T55" i="21"/>
  <c r="T60" i="21"/>
  <c r="T58" i="21"/>
  <c r="T56" i="21"/>
  <c r="T54" i="21"/>
  <c r="T52" i="21"/>
  <c r="T50" i="21"/>
  <c r="T48" i="21"/>
  <c r="T46" i="21"/>
  <c r="T44" i="21"/>
  <c r="T42" i="21"/>
  <c r="T40" i="21"/>
  <c r="T36" i="21"/>
  <c r="T34" i="21"/>
  <c r="T32" i="21"/>
  <c r="T30" i="21"/>
  <c r="T39" i="21"/>
  <c r="T35" i="21"/>
  <c r="T33" i="21"/>
  <c r="T31" i="21"/>
  <c r="T29" i="21"/>
  <c r="T27" i="21"/>
  <c r="T25" i="21"/>
  <c r="T23" i="21"/>
  <c r="T21" i="21"/>
  <c r="T19" i="21"/>
  <c r="T17" i="21"/>
  <c r="T15" i="21"/>
  <c r="T13" i="21"/>
  <c r="U10" i="21"/>
  <c r="T41" i="21"/>
  <c r="T37" i="21"/>
  <c r="T53" i="21"/>
  <c r="T51" i="21"/>
  <c r="T49" i="21"/>
  <c r="T47" i="21"/>
  <c r="T45" i="21"/>
  <c r="T43" i="21"/>
  <c r="T38" i="21"/>
  <c r="T11" i="21"/>
  <c r="T28" i="21"/>
  <c r="T26" i="21"/>
  <c r="T24" i="21"/>
  <c r="T22" i="21"/>
  <c r="T20" i="21"/>
  <c r="T18" i="21"/>
  <c r="T16" i="21"/>
  <c r="T14" i="21"/>
  <c r="T12" i="21"/>
  <c r="T60" i="19"/>
  <c r="T55" i="19"/>
  <c r="T53" i="19"/>
  <c r="T51" i="19"/>
  <c r="T49" i="19"/>
  <c r="T47" i="19"/>
  <c r="T45" i="19"/>
  <c r="T43" i="19"/>
  <c r="T41" i="19"/>
  <c r="T57" i="19"/>
  <c r="T61" i="19"/>
  <c r="T59" i="19"/>
  <c r="T56" i="19"/>
  <c r="T54" i="19"/>
  <c r="T52" i="19"/>
  <c r="T50" i="19"/>
  <c r="T48" i="19"/>
  <c r="T46" i="19"/>
  <c r="T44" i="19"/>
  <c r="T42" i="19"/>
  <c r="T58" i="19"/>
  <c r="T39" i="19"/>
  <c r="T37" i="19"/>
  <c r="T35" i="19"/>
  <c r="T33" i="19"/>
  <c r="T31" i="19"/>
  <c r="T29" i="19"/>
  <c r="T27" i="19"/>
  <c r="T25" i="19"/>
  <c r="T23" i="19"/>
  <c r="T40" i="19"/>
  <c r="T38" i="19"/>
  <c r="T36" i="19"/>
  <c r="T34" i="19"/>
  <c r="T32" i="19"/>
  <c r="T30" i="19"/>
  <c r="T28" i="19"/>
  <c r="T26" i="19"/>
  <c r="T24" i="19"/>
  <c r="T11" i="19"/>
  <c r="T22" i="19"/>
  <c r="T20" i="19"/>
  <c r="T18" i="19"/>
  <c r="T16" i="19"/>
  <c r="T14" i="19"/>
  <c r="T12" i="19"/>
  <c r="T21" i="19"/>
  <c r="T19" i="19"/>
  <c r="T17" i="19"/>
  <c r="T15" i="19"/>
  <c r="T13" i="19"/>
  <c r="U10" i="19"/>
  <c r="B29" i="19"/>
  <c r="S63" i="19"/>
  <c r="T60" i="17"/>
  <c r="T58" i="17"/>
  <c r="T56" i="17"/>
  <c r="T54" i="17"/>
  <c r="T52" i="17"/>
  <c r="T50" i="17"/>
  <c r="T46" i="17"/>
  <c r="T44" i="17"/>
  <c r="T48" i="17"/>
  <c r="T61" i="17"/>
  <c r="T59" i="17"/>
  <c r="T57" i="17"/>
  <c r="T55" i="17"/>
  <c r="T53" i="17"/>
  <c r="T51" i="17"/>
  <c r="T49" i="17"/>
  <c r="T47" i="17"/>
  <c r="T45" i="17"/>
  <c r="T43" i="17"/>
  <c r="T41" i="17"/>
  <c r="T39" i="17"/>
  <c r="T37" i="17"/>
  <c r="T35" i="17"/>
  <c r="T33" i="17"/>
  <c r="T31" i="17"/>
  <c r="T29" i="17"/>
  <c r="T27" i="17"/>
  <c r="T25" i="17"/>
  <c r="T23" i="17"/>
  <c r="T21" i="17"/>
  <c r="T19" i="17"/>
  <c r="T17" i="17"/>
  <c r="T15" i="17"/>
  <c r="T42" i="17"/>
  <c r="T34" i="17"/>
  <c r="T26" i="17"/>
  <c r="T18" i="17"/>
  <c r="T40" i="17"/>
  <c r="T32" i="17"/>
  <c r="T24" i="17"/>
  <c r="T16" i="17"/>
  <c r="T13" i="17"/>
  <c r="U10" i="17"/>
  <c r="T38" i="17"/>
  <c r="T30" i="17"/>
  <c r="T22" i="17"/>
  <c r="T11" i="17"/>
  <c r="T36" i="17"/>
  <c r="T20" i="17"/>
  <c r="T28" i="17"/>
  <c r="T14" i="17"/>
  <c r="T12" i="17"/>
  <c r="S63" i="17"/>
  <c r="B30" i="17"/>
  <c r="B29" i="15"/>
  <c r="T60" i="15"/>
  <c r="T56" i="15"/>
  <c r="T54" i="15"/>
  <c r="T52" i="15"/>
  <c r="T50" i="15"/>
  <c r="T48" i="15"/>
  <c r="T46" i="15"/>
  <c r="T44" i="15"/>
  <c r="T42" i="15"/>
  <c r="T40" i="15"/>
  <c r="T38" i="15"/>
  <c r="T36" i="15"/>
  <c r="T58" i="15"/>
  <c r="T61" i="15"/>
  <c r="T57" i="15"/>
  <c r="T51" i="15"/>
  <c r="T43" i="15"/>
  <c r="T39" i="15"/>
  <c r="T35" i="15"/>
  <c r="T34" i="15"/>
  <c r="T32" i="15"/>
  <c r="T30" i="15"/>
  <c r="T28" i="15"/>
  <c r="T26" i="15"/>
  <c r="T24" i="15"/>
  <c r="T22" i="15"/>
  <c r="T20" i="15"/>
  <c r="T18" i="15"/>
  <c r="T16" i="15"/>
  <c r="T14" i="15"/>
  <c r="T12" i="15"/>
  <c r="T49" i="15"/>
  <c r="T41" i="15"/>
  <c r="T59" i="15"/>
  <c r="T55" i="15"/>
  <c r="T47" i="15"/>
  <c r="T37" i="15"/>
  <c r="T33" i="15"/>
  <c r="T31" i="15"/>
  <c r="T29" i="15"/>
  <c r="T27" i="15"/>
  <c r="T25" i="15"/>
  <c r="T23" i="15"/>
  <c r="T21" i="15"/>
  <c r="T19" i="15"/>
  <c r="T17" i="15"/>
  <c r="T15" i="15"/>
  <c r="T13" i="15"/>
  <c r="U10" i="15"/>
  <c r="T11" i="15"/>
  <c r="T45" i="15"/>
  <c r="T53" i="15"/>
  <c r="S63" i="15"/>
  <c r="T61" i="13"/>
  <c r="T59" i="13"/>
  <c r="T57" i="13"/>
  <c r="T60" i="13"/>
  <c r="T55" i="13"/>
  <c r="T53" i="13"/>
  <c r="T51" i="13"/>
  <c r="T49" i="13"/>
  <c r="T47" i="13"/>
  <c r="T45" i="13"/>
  <c r="T43" i="13"/>
  <c r="T48" i="13"/>
  <c r="T46" i="13"/>
  <c r="T41" i="13"/>
  <c r="T39" i="13"/>
  <c r="T37" i="13"/>
  <c r="T35" i="13"/>
  <c r="T33" i="13"/>
  <c r="T31" i="13"/>
  <c r="T29" i="13"/>
  <c r="T27" i="13"/>
  <c r="T25" i="13"/>
  <c r="T23" i="13"/>
  <c r="T21" i="13"/>
  <c r="T19" i="13"/>
  <c r="T17" i="13"/>
  <c r="T15" i="13"/>
  <c r="T13" i="13"/>
  <c r="T58" i="13"/>
  <c r="T44" i="13"/>
  <c r="T56" i="13"/>
  <c r="T52" i="13"/>
  <c r="T12" i="13"/>
  <c r="T11" i="13"/>
  <c r="T42" i="13"/>
  <c r="T40" i="13"/>
  <c r="T38" i="13"/>
  <c r="T36" i="13"/>
  <c r="T34" i="13"/>
  <c r="T32" i="13"/>
  <c r="T30" i="13"/>
  <c r="T28" i="13"/>
  <c r="T26" i="13"/>
  <c r="T24" i="13"/>
  <c r="T22" i="13"/>
  <c r="T20" i="13"/>
  <c r="T18" i="13"/>
  <c r="T16" i="13"/>
  <c r="T14" i="13"/>
  <c r="U10" i="13"/>
  <c r="T54" i="13"/>
  <c r="T50" i="13"/>
  <c r="S63" i="13"/>
  <c r="B29" i="13"/>
  <c r="S63" i="11"/>
  <c r="B38" i="11"/>
  <c r="T60" i="11"/>
  <c r="T58" i="11"/>
  <c r="T56" i="11"/>
  <c r="T54" i="11"/>
  <c r="T52" i="11"/>
  <c r="T50" i="11"/>
  <c r="T48" i="11"/>
  <c r="T61" i="11"/>
  <c r="T59" i="11"/>
  <c r="T57" i="11"/>
  <c r="T55" i="11"/>
  <c r="T53" i="11"/>
  <c r="T51" i="11"/>
  <c r="T49" i="11"/>
  <c r="T47" i="11"/>
  <c r="T45" i="11"/>
  <c r="T43" i="11"/>
  <c r="T41" i="11"/>
  <c r="T39" i="11"/>
  <c r="T37" i="11"/>
  <c r="T35" i="11"/>
  <c r="T33" i="11"/>
  <c r="T31" i="11"/>
  <c r="T29" i="11"/>
  <c r="T27" i="11"/>
  <c r="T25" i="11"/>
  <c r="T23" i="11"/>
  <c r="T21" i="11"/>
  <c r="T19" i="11"/>
  <c r="T17" i="11"/>
  <c r="T15" i="11"/>
  <c r="T40" i="11"/>
  <c r="T32" i="11"/>
  <c r="T26" i="11"/>
  <c r="T22" i="11"/>
  <c r="T18" i="11"/>
  <c r="T38" i="11"/>
  <c r="T30" i="11"/>
  <c r="T13" i="11"/>
  <c r="U10" i="11"/>
  <c r="T44" i="11"/>
  <c r="T36" i="11"/>
  <c r="T28" i="11"/>
  <c r="T24" i="11"/>
  <c r="T20" i="11"/>
  <c r="T16" i="11"/>
  <c r="T42" i="11"/>
  <c r="T11" i="11"/>
  <c r="T46" i="11"/>
  <c r="T12" i="11"/>
  <c r="T34" i="11"/>
  <c r="T14" i="11"/>
  <c r="T60" i="9"/>
  <c r="T58" i="9"/>
  <c r="T56" i="9"/>
  <c r="T54" i="9"/>
  <c r="T61" i="9"/>
  <c r="T57" i="9"/>
  <c r="T52" i="9"/>
  <c r="T50" i="9"/>
  <c r="T59" i="9"/>
  <c r="T55" i="9"/>
  <c r="T47" i="9"/>
  <c r="T42" i="9"/>
  <c r="T40" i="9"/>
  <c r="T38" i="9"/>
  <c r="T36" i="9"/>
  <c r="T34" i="9"/>
  <c r="T32" i="9"/>
  <c r="T30" i="9"/>
  <c r="T28" i="9"/>
  <c r="T26" i="9"/>
  <c r="T24" i="9"/>
  <c r="T22" i="9"/>
  <c r="T20" i="9"/>
  <c r="T18" i="9"/>
  <c r="T16" i="9"/>
  <c r="T14" i="9"/>
  <c r="T12" i="9"/>
  <c r="T53" i="9"/>
  <c r="T51" i="9"/>
  <c r="T46" i="9"/>
  <c r="T43" i="9"/>
  <c r="T49" i="9"/>
  <c r="T45" i="9"/>
  <c r="T41" i="9"/>
  <c r="T39" i="9"/>
  <c r="T37" i="9"/>
  <c r="T35" i="9"/>
  <c r="T33" i="9"/>
  <c r="T31" i="9"/>
  <c r="T29" i="9"/>
  <c r="T27" i="9"/>
  <c r="T25" i="9"/>
  <c r="T23" i="9"/>
  <c r="T21" i="9"/>
  <c r="T19" i="9"/>
  <c r="T17" i="9"/>
  <c r="T15" i="9"/>
  <c r="T13" i="9"/>
  <c r="T48" i="9"/>
  <c r="U10" i="9"/>
  <c r="T44" i="9"/>
  <c r="T11" i="9"/>
  <c r="S63" i="9"/>
  <c r="B29" i="9"/>
  <c r="S63" i="7"/>
  <c r="T60" i="7"/>
  <c r="T58" i="7"/>
  <c r="T57" i="7"/>
  <c r="T55" i="7"/>
  <c r="T59" i="7"/>
  <c r="T56" i="7"/>
  <c r="T54" i="7"/>
  <c r="T52" i="7"/>
  <c r="T61" i="7"/>
  <c r="T51" i="7"/>
  <c r="T49" i="7"/>
  <c r="T47" i="7"/>
  <c r="T45" i="7"/>
  <c r="T43" i="7"/>
  <c r="T41" i="7"/>
  <c r="T39" i="7"/>
  <c r="T37" i="7"/>
  <c r="T53" i="7"/>
  <c r="T50" i="7"/>
  <c r="T48" i="7"/>
  <c r="T46" i="7"/>
  <c r="T44" i="7"/>
  <c r="T42" i="7"/>
  <c r="T40" i="7"/>
  <c r="T38" i="7"/>
  <c r="T36" i="7"/>
  <c r="T35" i="7"/>
  <c r="T34" i="7"/>
  <c r="T32" i="7"/>
  <c r="T30" i="7"/>
  <c r="T28" i="7"/>
  <c r="T26" i="7"/>
  <c r="T24" i="7"/>
  <c r="T22" i="7"/>
  <c r="T20" i="7"/>
  <c r="T18" i="7"/>
  <c r="T33" i="7"/>
  <c r="T31" i="7"/>
  <c r="T29" i="7"/>
  <c r="T27" i="7"/>
  <c r="T25" i="7"/>
  <c r="T23" i="7"/>
  <c r="T21" i="7"/>
  <c r="T19" i="7"/>
  <c r="T17" i="7"/>
  <c r="T15" i="7"/>
  <c r="T13" i="7"/>
  <c r="U10" i="7"/>
  <c r="T11" i="7"/>
  <c r="T16" i="7"/>
  <c r="T14" i="7"/>
  <c r="T12" i="7"/>
  <c r="B29" i="7"/>
  <c r="T60" i="5"/>
  <c r="T58" i="5"/>
  <c r="T59" i="5"/>
  <c r="T61" i="5"/>
  <c r="T57" i="5"/>
  <c r="T55" i="5"/>
  <c r="T53" i="5"/>
  <c r="T51" i="5"/>
  <c r="T49" i="5"/>
  <c r="T47" i="5"/>
  <c r="T45" i="5"/>
  <c r="T43" i="5"/>
  <c r="T46" i="5"/>
  <c r="T41" i="5"/>
  <c r="T39" i="5"/>
  <c r="T37" i="5"/>
  <c r="T35" i="5"/>
  <c r="T36" i="5"/>
  <c r="T30" i="5"/>
  <c r="T27" i="5"/>
  <c r="T52" i="5"/>
  <c r="T42" i="5"/>
  <c r="T32" i="5"/>
  <c r="T29" i="5"/>
  <c r="T24" i="5"/>
  <c r="T21" i="5"/>
  <c r="T19" i="5"/>
  <c r="T17" i="5"/>
  <c r="T15" i="5"/>
  <c r="T56" i="5"/>
  <c r="T50" i="5"/>
  <c r="T40" i="5"/>
  <c r="T34" i="5"/>
  <c r="T31" i="5"/>
  <c r="T26" i="5"/>
  <c r="T23" i="5"/>
  <c r="T11" i="5"/>
  <c r="T54" i="5"/>
  <c r="T48" i="5"/>
  <c r="T44" i="5"/>
  <c r="T38" i="5"/>
  <c r="T33" i="5"/>
  <c r="T28" i="5"/>
  <c r="T25" i="5"/>
  <c r="T22" i="5"/>
  <c r="U10" i="5"/>
  <c r="T20" i="5"/>
  <c r="T18" i="5"/>
  <c r="T16" i="5"/>
  <c r="T14" i="5"/>
  <c r="T13" i="5"/>
  <c r="T12" i="5"/>
  <c r="S63" i="5"/>
  <c r="B29" i="5"/>
  <c r="O63" i="3"/>
  <c r="Q10" i="3"/>
  <c r="Q15" i="3" s="1"/>
  <c r="P16" i="3"/>
  <c r="P20" i="3"/>
  <c r="P24" i="3"/>
  <c r="P18" i="3"/>
  <c r="P23" i="3"/>
  <c r="P27" i="3"/>
  <c r="P17" i="3"/>
  <c r="P22" i="3"/>
  <c r="P26" i="3"/>
  <c r="P14" i="3"/>
  <c r="P15" i="3"/>
  <c r="P21" i="3"/>
  <c r="P25" i="3"/>
  <c r="P29" i="3"/>
  <c r="P31" i="3"/>
  <c r="P35" i="3"/>
  <c r="P30" i="3"/>
  <c r="P34" i="3"/>
  <c r="P19" i="3"/>
  <c r="P33" i="3"/>
  <c r="P39" i="3"/>
  <c r="P43" i="3"/>
  <c r="P47" i="3"/>
  <c r="P51" i="3"/>
  <c r="P38" i="3"/>
  <c r="P42" i="3"/>
  <c r="P46" i="3"/>
  <c r="P50" i="3"/>
  <c r="P54" i="3"/>
  <c r="P28" i="3"/>
  <c r="P37" i="3"/>
  <c r="P41" i="3"/>
  <c r="P45" i="3"/>
  <c r="P49" i="3"/>
  <c r="P53" i="3"/>
  <c r="P48" i="3"/>
  <c r="P55" i="3"/>
  <c r="P59" i="3"/>
  <c r="P52" i="3"/>
  <c r="P60" i="3"/>
  <c r="P44" i="3"/>
  <c r="P58" i="3"/>
  <c r="P13" i="3"/>
  <c r="P11" i="3"/>
  <c r="P56" i="3"/>
  <c r="P12" i="3"/>
  <c r="P32" i="3"/>
  <c r="P40" i="3"/>
  <c r="P57" i="3"/>
  <c r="P61" i="3"/>
  <c r="P36" i="3"/>
  <c r="B29" i="3"/>
  <c r="T63" i="7" l="1"/>
  <c r="T63" i="25"/>
  <c r="B36" i="25"/>
  <c r="U61" i="25"/>
  <c r="U59" i="25"/>
  <c r="U57" i="25"/>
  <c r="U60" i="25"/>
  <c r="U58" i="25"/>
  <c r="U56" i="25"/>
  <c r="U55" i="25"/>
  <c r="U53" i="25"/>
  <c r="U51" i="25"/>
  <c r="U49" i="25"/>
  <c r="U47" i="25"/>
  <c r="U45" i="25"/>
  <c r="U43" i="25"/>
  <c r="U54" i="25"/>
  <c r="U46" i="25"/>
  <c r="U48" i="25"/>
  <c r="U41" i="25"/>
  <c r="U39" i="25"/>
  <c r="U37" i="25"/>
  <c r="U35" i="25"/>
  <c r="U33" i="25"/>
  <c r="U31" i="25"/>
  <c r="U29" i="25"/>
  <c r="U50" i="25"/>
  <c r="U52" i="25"/>
  <c r="U42" i="25"/>
  <c r="U34" i="25"/>
  <c r="U44" i="25"/>
  <c r="U36" i="25"/>
  <c r="U28" i="25"/>
  <c r="U27" i="25"/>
  <c r="U26" i="25"/>
  <c r="U25" i="25"/>
  <c r="U23" i="25"/>
  <c r="U21" i="25"/>
  <c r="U19" i="25"/>
  <c r="U17" i="25"/>
  <c r="U15" i="25"/>
  <c r="U13" i="25"/>
  <c r="V10" i="25"/>
  <c r="U38" i="25"/>
  <c r="U30" i="25"/>
  <c r="U11" i="25"/>
  <c r="U40" i="25"/>
  <c r="U32" i="25"/>
  <c r="U24" i="25"/>
  <c r="U22" i="25"/>
  <c r="U14" i="25"/>
  <c r="U12" i="25"/>
  <c r="U16" i="25"/>
  <c r="U18" i="25"/>
  <c r="U20" i="25"/>
  <c r="T63" i="23"/>
  <c r="U60" i="23"/>
  <c r="U58" i="23"/>
  <c r="U56" i="23"/>
  <c r="U54" i="23"/>
  <c r="U52" i="23"/>
  <c r="U50" i="23"/>
  <c r="U61" i="23"/>
  <c r="U59" i="23"/>
  <c r="U57" i="23"/>
  <c r="U55" i="23"/>
  <c r="U53" i="23"/>
  <c r="U51" i="23"/>
  <c r="U49" i="23"/>
  <c r="U46" i="23"/>
  <c r="U44" i="23"/>
  <c r="U42" i="23"/>
  <c r="U40" i="23"/>
  <c r="U38" i="23"/>
  <c r="U36" i="23"/>
  <c r="U34" i="23"/>
  <c r="U32" i="23"/>
  <c r="U48" i="23"/>
  <c r="U47" i="23"/>
  <c r="U45" i="23"/>
  <c r="U43" i="23"/>
  <c r="U35" i="23"/>
  <c r="U31" i="23"/>
  <c r="U29" i="23"/>
  <c r="U27" i="23"/>
  <c r="U25" i="23"/>
  <c r="U23" i="23"/>
  <c r="U21" i="23"/>
  <c r="U19" i="23"/>
  <c r="U17" i="23"/>
  <c r="U37" i="23"/>
  <c r="U39" i="23"/>
  <c r="U30" i="23"/>
  <c r="U28" i="23"/>
  <c r="U26" i="23"/>
  <c r="U24" i="23"/>
  <c r="U22" i="23"/>
  <c r="U20" i="23"/>
  <c r="U18" i="23"/>
  <c r="U16" i="23"/>
  <c r="U41" i="23"/>
  <c r="U33" i="23"/>
  <c r="U11" i="23"/>
  <c r="U15" i="23"/>
  <c r="U14" i="23"/>
  <c r="U12" i="23"/>
  <c r="U13" i="23"/>
  <c r="V10" i="23"/>
  <c r="B30" i="23"/>
  <c r="U52" i="21"/>
  <c r="U50" i="21"/>
  <c r="U48" i="21"/>
  <c r="U46" i="21"/>
  <c r="U44" i="21"/>
  <c r="U42" i="21"/>
  <c r="U40" i="21"/>
  <c r="U38" i="21"/>
  <c r="U36" i="21"/>
  <c r="U61" i="21"/>
  <c r="U60" i="21"/>
  <c r="U59" i="21"/>
  <c r="U58" i="21"/>
  <c r="U57" i="21"/>
  <c r="U56" i="21"/>
  <c r="U55" i="21"/>
  <c r="U54" i="21"/>
  <c r="U53" i="21"/>
  <c r="U51" i="21"/>
  <c r="U49" i="21"/>
  <c r="U47" i="21"/>
  <c r="U45" i="21"/>
  <c r="U43" i="21"/>
  <c r="U41" i="21"/>
  <c r="U39" i="21"/>
  <c r="U37" i="21"/>
  <c r="U35" i="21"/>
  <c r="U33" i="21"/>
  <c r="U31" i="21"/>
  <c r="U29" i="21"/>
  <c r="U27" i="21"/>
  <c r="U25" i="21"/>
  <c r="U23" i="21"/>
  <c r="U21" i="21"/>
  <c r="U19" i="21"/>
  <c r="U17" i="21"/>
  <c r="U15" i="21"/>
  <c r="U13" i="21"/>
  <c r="V10" i="21"/>
  <c r="U11" i="21"/>
  <c r="U34" i="21"/>
  <c r="U32" i="21"/>
  <c r="U30" i="21"/>
  <c r="U28" i="21"/>
  <c r="U26" i="21"/>
  <c r="U24" i="21"/>
  <c r="U22" i="21"/>
  <c r="U20" i="21"/>
  <c r="U18" i="21"/>
  <c r="U16" i="21"/>
  <c r="U14" i="21"/>
  <c r="U12" i="21"/>
  <c r="B31" i="21"/>
  <c r="T63" i="21"/>
  <c r="U61" i="19"/>
  <c r="U60" i="19"/>
  <c r="U58" i="19"/>
  <c r="U56" i="19"/>
  <c r="U57" i="19"/>
  <c r="U59" i="19"/>
  <c r="U54" i="19"/>
  <c r="U52" i="19"/>
  <c r="U50" i="19"/>
  <c r="U48" i="19"/>
  <c r="U46" i="19"/>
  <c r="U44" i="19"/>
  <c r="U42" i="19"/>
  <c r="U55" i="19"/>
  <c r="U53" i="19"/>
  <c r="U51" i="19"/>
  <c r="U49" i="19"/>
  <c r="U47" i="19"/>
  <c r="U45" i="19"/>
  <c r="U43" i="19"/>
  <c r="U39" i="19"/>
  <c r="U37" i="19"/>
  <c r="U41" i="19"/>
  <c r="U40" i="19"/>
  <c r="U38" i="19"/>
  <c r="U36" i="19"/>
  <c r="U34" i="19"/>
  <c r="U32" i="19"/>
  <c r="U30" i="19"/>
  <c r="U28" i="19"/>
  <c r="U26" i="19"/>
  <c r="U24" i="19"/>
  <c r="U29" i="19"/>
  <c r="U22" i="19"/>
  <c r="U20" i="19"/>
  <c r="U18" i="19"/>
  <c r="U16" i="19"/>
  <c r="U14" i="19"/>
  <c r="U12" i="19"/>
  <c r="U31" i="19"/>
  <c r="U23" i="19"/>
  <c r="U33" i="19"/>
  <c r="U25" i="19"/>
  <c r="U21" i="19"/>
  <c r="U19" i="19"/>
  <c r="U17" i="19"/>
  <c r="U15" i="19"/>
  <c r="U13" i="19"/>
  <c r="V10" i="19"/>
  <c r="U35" i="19"/>
  <c r="U27" i="19"/>
  <c r="U11" i="19"/>
  <c r="B30" i="19"/>
  <c r="T63" i="19"/>
  <c r="T63" i="17"/>
  <c r="B31" i="17"/>
  <c r="U60" i="17"/>
  <c r="U58" i="17"/>
  <c r="U56" i="17"/>
  <c r="U54" i="17"/>
  <c r="U52" i="17"/>
  <c r="U50" i="17"/>
  <c r="U48" i="17"/>
  <c r="U61" i="17"/>
  <c r="U59" i="17"/>
  <c r="U57" i="17"/>
  <c r="U55" i="17"/>
  <c r="U53" i="17"/>
  <c r="U51" i="17"/>
  <c r="U49" i="17"/>
  <c r="U47" i="17"/>
  <c r="U45" i="17"/>
  <c r="U43" i="17"/>
  <c r="U41" i="17"/>
  <c r="U39" i="17"/>
  <c r="U37" i="17"/>
  <c r="U35" i="17"/>
  <c r="U33" i="17"/>
  <c r="U31" i="17"/>
  <c r="U29" i="17"/>
  <c r="U27" i="17"/>
  <c r="U25" i="17"/>
  <c r="U23" i="17"/>
  <c r="U21" i="17"/>
  <c r="U19" i="17"/>
  <c r="U17" i="17"/>
  <c r="U15" i="17"/>
  <c r="U40" i="17"/>
  <c r="U32" i="17"/>
  <c r="U24" i="17"/>
  <c r="U16" i="17"/>
  <c r="U13" i="17"/>
  <c r="V10" i="17"/>
  <c r="U38" i="17"/>
  <c r="U30" i="17"/>
  <c r="U22" i="17"/>
  <c r="U11" i="17"/>
  <c r="U44" i="17"/>
  <c r="U36" i="17"/>
  <c r="U28" i="17"/>
  <c r="U20" i="17"/>
  <c r="U14" i="17"/>
  <c r="U12" i="17"/>
  <c r="U46" i="17"/>
  <c r="U42" i="17"/>
  <c r="U34" i="17"/>
  <c r="U18" i="17"/>
  <c r="U26" i="17"/>
  <c r="U60" i="15"/>
  <c r="U58" i="15"/>
  <c r="U61" i="15"/>
  <c r="U59" i="15"/>
  <c r="U56" i="15"/>
  <c r="U57" i="15"/>
  <c r="U55" i="15"/>
  <c r="U53" i="15"/>
  <c r="U51" i="15"/>
  <c r="U49" i="15"/>
  <c r="U47" i="15"/>
  <c r="U45" i="15"/>
  <c r="U43" i="15"/>
  <c r="U41" i="15"/>
  <c r="U50" i="15"/>
  <c r="U42" i="15"/>
  <c r="U38" i="15"/>
  <c r="U48" i="15"/>
  <c r="U37" i="15"/>
  <c r="U33" i="15"/>
  <c r="U31" i="15"/>
  <c r="U29" i="15"/>
  <c r="U27" i="15"/>
  <c r="U25" i="15"/>
  <c r="U23" i="15"/>
  <c r="U21" i="15"/>
  <c r="U19" i="15"/>
  <c r="U17" i="15"/>
  <c r="U15" i="15"/>
  <c r="U13" i="15"/>
  <c r="V10" i="15"/>
  <c r="U54" i="15"/>
  <c r="U46" i="15"/>
  <c r="U40" i="15"/>
  <c r="U36" i="15"/>
  <c r="U11" i="15"/>
  <c r="U34" i="15"/>
  <c r="U26" i="15"/>
  <c r="U18" i="15"/>
  <c r="U44" i="15"/>
  <c r="U35" i="15"/>
  <c r="U28" i="15"/>
  <c r="U20" i="15"/>
  <c r="U12" i="15"/>
  <c r="U52" i="15"/>
  <c r="U39" i="15"/>
  <c r="U30" i="15"/>
  <c r="U22" i="15"/>
  <c r="U14" i="15"/>
  <c r="U32" i="15"/>
  <c r="U24" i="15"/>
  <c r="U16" i="15"/>
  <c r="B30" i="15"/>
  <c r="T63" i="15"/>
  <c r="B30" i="13"/>
  <c r="U60" i="13"/>
  <c r="U58" i="13"/>
  <c r="U61" i="13"/>
  <c r="U57" i="13"/>
  <c r="U55" i="13"/>
  <c r="U53" i="13"/>
  <c r="U51" i="13"/>
  <c r="U56" i="13"/>
  <c r="U54" i="13"/>
  <c r="U52" i="13"/>
  <c r="U50" i="13"/>
  <c r="U48" i="13"/>
  <c r="U46" i="13"/>
  <c r="U44" i="13"/>
  <c r="U47" i="13"/>
  <c r="U41" i="13"/>
  <c r="U39" i="13"/>
  <c r="U37" i="13"/>
  <c r="U35" i="13"/>
  <c r="U33" i="13"/>
  <c r="U31" i="13"/>
  <c r="U29" i="13"/>
  <c r="U27" i="13"/>
  <c r="U25" i="13"/>
  <c r="U23" i="13"/>
  <c r="U21" i="13"/>
  <c r="U19" i="13"/>
  <c r="U17" i="13"/>
  <c r="U15" i="13"/>
  <c r="U13" i="13"/>
  <c r="U45" i="13"/>
  <c r="U43" i="13"/>
  <c r="U42" i="13"/>
  <c r="U40" i="13"/>
  <c r="U38" i="13"/>
  <c r="U36" i="13"/>
  <c r="U34" i="13"/>
  <c r="U32" i="13"/>
  <c r="U30" i="13"/>
  <c r="U28" i="13"/>
  <c r="U26" i="13"/>
  <c r="U24" i="13"/>
  <c r="U22" i="13"/>
  <c r="U20" i="13"/>
  <c r="U18" i="13"/>
  <c r="U16" i="13"/>
  <c r="U14" i="13"/>
  <c r="U59" i="13"/>
  <c r="U12" i="13"/>
  <c r="U49" i="13"/>
  <c r="V10" i="13"/>
  <c r="U11" i="13"/>
  <c r="T63" i="13"/>
  <c r="T63" i="11"/>
  <c r="U60" i="11"/>
  <c r="U58" i="11"/>
  <c r="U56" i="11"/>
  <c r="U54" i="11"/>
  <c r="U52" i="11"/>
  <c r="U50" i="11"/>
  <c r="U48" i="11"/>
  <c r="U61" i="11"/>
  <c r="U59" i="11"/>
  <c r="U57" i="11"/>
  <c r="U55" i="11"/>
  <c r="U53" i="11"/>
  <c r="U51" i="11"/>
  <c r="U49" i="11"/>
  <c r="U47" i="11"/>
  <c r="U45" i="11"/>
  <c r="U43" i="11"/>
  <c r="U41" i="11"/>
  <c r="U39" i="11"/>
  <c r="U37" i="11"/>
  <c r="U35" i="11"/>
  <c r="U33" i="11"/>
  <c r="U31" i="11"/>
  <c r="U29" i="11"/>
  <c r="U46" i="11"/>
  <c r="U38" i="11"/>
  <c r="U30" i="11"/>
  <c r="U25" i="11"/>
  <c r="U21" i="11"/>
  <c r="U17" i="11"/>
  <c r="U44" i="11"/>
  <c r="U36" i="11"/>
  <c r="U28" i="11"/>
  <c r="U24" i="11"/>
  <c r="U20" i="11"/>
  <c r="U16" i="11"/>
  <c r="U11" i="11"/>
  <c r="U42" i="11"/>
  <c r="U34" i="11"/>
  <c r="U27" i="11"/>
  <c r="U23" i="11"/>
  <c r="U19" i="11"/>
  <c r="U22" i="11"/>
  <c r="U12" i="11"/>
  <c r="U32" i="11"/>
  <c r="U26" i="11"/>
  <c r="U15" i="11"/>
  <c r="U40" i="11"/>
  <c r="U14" i="11"/>
  <c r="U18" i="11"/>
  <c r="U13" i="11"/>
  <c r="V10" i="11"/>
  <c r="B39" i="11"/>
  <c r="T63" i="9"/>
  <c r="B30" i="9"/>
  <c r="U60" i="9"/>
  <c r="U61" i="9"/>
  <c r="U57" i="9"/>
  <c r="U52" i="9"/>
  <c r="U50" i="9"/>
  <c r="U48" i="9"/>
  <c r="U46" i="9"/>
  <c r="U44" i="9"/>
  <c r="U59" i="9"/>
  <c r="U56" i="9"/>
  <c r="U55" i="9"/>
  <c r="U53" i="9"/>
  <c r="U51" i="9"/>
  <c r="U49" i="9"/>
  <c r="U47" i="9"/>
  <c r="U45" i="9"/>
  <c r="U58" i="9"/>
  <c r="U43" i="9"/>
  <c r="U54" i="9"/>
  <c r="U41" i="9"/>
  <c r="U39" i="9"/>
  <c r="U37" i="9"/>
  <c r="U35" i="9"/>
  <c r="U33" i="9"/>
  <c r="U31" i="9"/>
  <c r="U29" i="9"/>
  <c r="U27" i="9"/>
  <c r="U25" i="9"/>
  <c r="U23" i="9"/>
  <c r="U21" i="9"/>
  <c r="U19" i="9"/>
  <c r="U17" i="9"/>
  <c r="U15" i="9"/>
  <c r="U13" i="9"/>
  <c r="U36" i="9"/>
  <c r="U28" i="9"/>
  <c r="U20" i="9"/>
  <c r="U12" i="9"/>
  <c r="U38" i="9"/>
  <c r="U30" i="9"/>
  <c r="U22" i="9"/>
  <c r="U14" i="9"/>
  <c r="V10" i="9"/>
  <c r="U40" i="9"/>
  <c r="U32" i="9"/>
  <c r="U24" i="9"/>
  <c r="U16" i="9"/>
  <c r="U11" i="9"/>
  <c r="U42" i="9"/>
  <c r="U34" i="9"/>
  <c r="U26" i="9"/>
  <c r="U18" i="9"/>
  <c r="U59" i="7"/>
  <c r="U58" i="7"/>
  <c r="U56" i="7"/>
  <c r="U54" i="7"/>
  <c r="U52" i="7"/>
  <c r="U61" i="7"/>
  <c r="U60" i="7"/>
  <c r="U55" i="7"/>
  <c r="U51" i="7"/>
  <c r="U49" i="7"/>
  <c r="U47" i="7"/>
  <c r="U45" i="7"/>
  <c r="U43" i="7"/>
  <c r="U41" i="7"/>
  <c r="U39" i="7"/>
  <c r="U37" i="7"/>
  <c r="U57" i="7"/>
  <c r="U53" i="7"/>
  <c r="U50" i="7"/>
  <c r="U48" i="7"/>
  <c r="U46" i="7"/>
  <c r="U44" i="7"/>
  <c r="U42" i="7"/>
  <c r="U40" i="7"/>
  <c r="U38" i="7"/>
  <c r="U36" i="7"/>
  <c r="U33" i="7"/>
  <c r="U31" i="7"/>
  <c r="U29" i="7"/>
  <c r="U27" i="7"/>
  <c r="U25" i="7"/>
  <c r="U23" i="7"/>
  <c r="U21" i="7"/>
  <c r="U19" i="7"/>
  <c r="U17" i="7"/>
  <c r="U35" i="7"/>
  <c r="U34" i="7"/>
  <c r="U32" i="7"/>
  <c r="U30" i="7"/>
  <c r="U28" i="7"/>
  <c r="U26" i="7"/>
  <c r="U24" i="7"/>
  <c r="U22" i="7"/>
  <c r="U20" i="7"/>
  <c r="U18" i="7"/>
  <c r="U15" i="7"/>
  <c r="U13" i="7"/>
  <c r="V10" i="7"/>
  <c r="U11" i="7"/>
  <c r="U16" i="7"/>
  <c r="U14" i="7"/>
  <c r="U12" i="7"/>
  <c r="B30" i="7"/>
  <c r="T63" i="5"/>
  <c r="B30" i="5"/>
  <c r="U61" i="5"/>
  <c r="U60" i="5"/>
  <c r="U58" i="5"/>
  <c r="U56" i="5"/>
  <c r="U52" i="5"/>
  <c r="U53" i="5"/>
  <c r="U51" i="5"/>
  <c r="U46" i="5"/>
  <c r="U41" i="5"/>
  <c r="U39" i="5"/>
  <c r="U37" i="5"/>
  <c r="U35" i="5"/>
  <c r="U33" i="5"/>
  <c r="U31" i="5"/>
  <c r="U29" i="5"/>
  <c r="U27" i="5"/>
  <c r="U25" i="5"/>
  <c r="U23" i="5"/>
  <c r="U54" i="5"/>
  <c r="U49" i="5"/>
  <c r="U45" i="5"/>
  <c r="U42" i="5"/>
  <c r="U32" i="5"/>
  <c r="U24" i="5"/>
  <c r="U21" i="5"/>
  <c r="U19" i="5"/>
  <c r="U17" i="5"/>
  <c r="U15" i="5"/>
  <c r="U13" i="5"/>
  <c r="V10" i="5"/>
  <c r="U59" i="5"/>
  <c r="U57" i="5"/>
  <c r="U50" i="5"/>
  <c r="U40" i="5"/>
  <c r="U34" i="5"/>
  <c r="U26" i="5"/>
  <c r="U48" i="5"/>
  <c r="U44" i="5"/>
  <c r="U38" i="5"/>
  <c r="U28" i="5"/>
  <c r="U22" i="5"/>
  <c r="U20" i="5"/>
  <c r="U18" i="5"/>
  <c r="U16" i="5"/>
  <c r="U14" i="5"/>
  <c r="U12" i="5"/>
  <c r="U55" i="5"/>
  <c r="U47" i="5"/>
  <c r="U43" i="5"/>
  <c r="U36" i="5"/>
  <c r="U30" i="5"/>
  <c r="U11" i="5"/>
  <c r="P63" i="3"/>
  <c r="R10" i="3"/>
  <c r="Q14" i="3"/>
  <c r="Q17" i="3"/>
  <c r="Q21" i="3"/>
  <c r="Q19" i="3"/>
  <c r="Q24" i="3"/>
  <c r="Q18" i="3"/>
  <c r="Q23" i="3"/>
  <c r="Q16" i="3"/>
  <c r="Q22" i="3"/>
  <c r="Q26" i="3"/>
  <c r="Q20" i="3"/>
  <c r="Q28" i="3"/>
  <c r="Q32" i="3"/>
  <c r="Q27" i="3"/>
  <c r="Q31" i="3"/>
  <c r="Q35" i="3"/>
  <c r="Q25" i="3"/>
  <c r="Q30" i="3"/>
  <c r="Q34" i="3"/>
  <c r="Q29" i="3"/>
  <c r="Q36" i="3"/>
  <c r="Q40" i="3"/>
  <c r="Q44" i="3"/>
  <c r="Q48" i="3"/>
  <c r="Q52" i="3"/>
  <c r="Q39" i="3"/>
  <c r="Q43" i="3"/>
  <c r="Q47" i="3"/>
  <c r="Q51" i="3"/>
  <c r="Q38" i="3"/>
  <c r="Q42" i="3"/>
  <c r="Q46" i="3"/>
  <c r="Q50" i="3"/>
  <c r="Q54" i="3"/>
  <c r="Q33" i="3"/>
  <c r="Q49" i="3"/>
  <c r="Q56" i="3"/>
  <c r="Q60" i="3"/>
  <c r="Q12" i="3"/>
  <c r="Q45" i="3"/>
  <c r="Q55" i="3"/>
  <c r="Q59" i="3"/>
  <c r="Q61" i="3"/>
  <c r="Q41" i="3"/>
  <c r="Q58" i="3"/>
  <c r="Q13" i="3"/>
  <c r="Q11" i="3"/>
  <c r="Q37" i="3"/>
  <c r="Q53" i="3"/>
  <c r="Q57" i="3"/>
  <c r="B30" i="3"/>
  <c r="V59" i="25" l="1"/>
  <c r="V55" i="25"/>
  <c r="V53" i="25"/>
  <c r="V51" i="25"/>
  <c r="V49" i="25"/>
  <c r="V47" i="25"/>
  <c r="V45" i="25"/>
  <c r="V43" i="25"/>
  <c r="V58" i="25"/>
  <c r="V61" i="25"/>
  <c r="V57" i="25"/>
  <c r="V54" i="25"/>
  <c r="V52" i="25"/>
  <c r="V50" i="25"/>
  <c r="V48" i="25"/>
  <c r="V46" i="25"/>
  <c r="V44" i="25"/>
  <c r="V41" i="25"/>
  <c r="V39" i="25"/>
  <c r="V37" i="25"/>
  <c r="V35" i="25"/>
  <c r="V33" i="25"/>
  <c r="V31" i="25"/>
  <c r="V29" i="25"/>
  <c r="V27" i="25"/>
  <c r="V56" i="25"/>
  <c r="V60" i="25"/>
  <c r="V42" i="25"/>
  <c r="V40" i="25"/>
  <c r="V38" i="25"/>
  <c r="V36" i="25"/>
  <c r="V34" i="25"/>
  <c r="V32" i="25"/>
  <c r="V30" i="25"/>
  <c r="V28" i="25"/>
  <c r="V26" i="25"/>
  <c r="V25" i="25"/>
  <c r="V23" i="25"/>
  <c r="V21" i="25"/>
  <c r="V19" i="25"/>
  <c r="V17" i="25"/>
  <c r="V15" i="25"/>
  <c r="V13" i="25"/>
  <c r="W10" i="25"/>
  <c r="V11" i="25"/>
  <c r="V24" i="25"/>
  <c r="V22" i="25"/>
  <c r="V20" i="25"/>
  <c r="V18" i="25"/>
  <c r="V16" i="25"/>
  <c r="V14" i="25"/>
  <c r="V12" i="25"/>
  <c r="B37" i="25"/>
  <c r="U63" i="25"/>
  <c r="U63" i="23"/>
  <c r="V60" i="23"/>
  <c r="V58" i="23"/>
  <c r="V56" i="23"/>
  <c r="V54" i="23"/>
  <c r="V52" i="23"/>
  <c r="V50" i="23"/>
  <c r="V48" i="23"/>
  <c r="V61" i="23"/>
  <c r="V59" i="23"/>
  <c r="V57" i="23"/>
  <c r="V55" i="23"/>
  <c r="V53" i="23"/>
  <c r="V51" i="23"/>
  <c r="V49" i="23"/>
  <c r="V46" i="23"/>
  <c r="V44" i="23"/>
  <c r="V42" i="23"/>
  <c r="V40" i="23"/>
  <c r="V38" i="23"/>
  <c r="V36" i="23"/>
  <c r="V34" i="23"/>
  <c r="V47" i="23"/>
  <c r="V45" i="23"/>
  <c r="V43" i="23"/>
  <c r="V41" i="23"/>
  <c r="V39" i="23"/>
  <c r="V37" i="23"/>
  <c r="V35" i="23"/>
  <c r="V33" i="23"/>
  <c r="V31" i="23"/>
  <c r="V30" i="23"/>
  <c r="V28" i="23"/>
  <c r="V26" i="23"/>
  <c r="V24" i="23"/>
  <c r="V22" i="23"/>
  <c r="V20" i="23"/>
  <c r="V18" i="23"/>
  <c r="V16" i="23"/>
  <c r="V32" i="23"/>
  <c r="V29" i="23"/>
  <c r="V27" i="23"/>
  <c r="V25" i="23"/>
  <c r="V23" i="23"/>
  <c r="V21" i="23"/>
  <c r="V19" i="23"/>
  <c r="V17" i="23"/>
  <c r="V15" i="23"/>
  <c r="V14" i="23"/>
  <c r="V12" i="23"/>
  <c r="V13" i="23"/>
  <c r="W10" i="23"/>
  <c r="V11" i="23"/>
  <c r="B31" i="23"/>
  <c r="U63" i="21"/>
  <c r="V60" i="21"/>
  <c r="V58" i="21"/>
  <c r="V56" i="21"/>
  <c r="V54" i="21"/>
  <c r="V61" i="21"/>
  <c r="V59" i="21"/>
  <c r="V57" i="21"/>
  <c r="V55" i="21"/>
  <c r="V53" i="21"/>
  <c r="V51" i="21"/>
  <c r="V49" i="21"/>
  <c r="V47" i="21"/>
  <c r="V45" i="21"/>
  <c r="V43" i="21"/>
  <c r="V39" i="21"/>
  <c r="V11" i="21"/>
  <c r="V52" i="21"/>
  <c r="V50" i="21"/>
  <c r="V48" i="21"/>
  <c r="V46" i="21"/>
  <c r="V44" i="21"/>
  <c r="V42" i="21"/>
  <c r="V38" i="21"/>
  <c r="V34" i="21"/>
  <c r="V32" i="21"/>
  <c r="V30" i="21"/>
  <c r="V28" i="21"/>
  <c r="V26" i="21"/>
  <c r="V24" i="21"/>
  <c r="V22" i="21"/>
  <c r="V20" i="21"/>
  <c r="V18" i="21"/>
  <c r="V16" i="21"/>
  <c r="V14" i="21"/>
  <c r="V12" i="21"/>
  <c r="V36" i="21"/>
  <c r="V41" i="21"/>
  <c r="V37" i="21"/>
  <c r="V40" i="21"/>
  <c r="V35" i="21"/>
  <c r="V33" i="21"/>
  <c r="V31" i="21"/>
  <c r="V29" i="21"/>
  <c r="V27" i="21"/>
  <c r="V25" i="21"/>
  <c r="V23" i="21"/>
  <c r="V21" i="21"/>
  <c r="V19" i="21"/>
  <c r="V17" i="21"/>
  <c r="V15" i="21"/>
  <c r="V13" i="21"/>
  <c r="W10" i="21"/>
  <c r="B32" i="21"/>
  <c r="U63" i="19"/>
  <c r="B31" i="19"/>
  <c r="V61" i="19"/>
  <c r="V59" i="19"/>
  <c r="V60" i="19"/>
  <c r="V54" i="19"/>
  <c r="V52" i="19"/>
  <c r="V50" i="19"/>
  <c r="V48" i="19"/>
  <c r="V46" i="19"/>
  <c r="V44" i="19"/>
  <c r="V42" i="19"/>
  <c r="V56" i="19"/>
  <c r="V58" i="19"/>
  <c r="V55" i="19"/>
  <c r="V53" i="19"/>
  <c r="V51" i="19"/>
  <c r="V49" i="19"/>
  <c r="V47" i="19"/>
  <c r="V45" i="19"/>
  <c r="V43" i="19"/>
  <c r="V57" i="19"/>
  <c r="V41" i="19"/>
  <c r="V40" i="19"/>
  <c r="V38" i="19"/>
  <c r="V36" i="19"/>
  <c r="V34" i="19"/>
  <c r="V32" i="19"/>
  <c r="V30" i="19"/>
  <c r="V28" i="19"/>
  <c r="V26" i="19"/>
  <c r="V24" i="19"/>
  <c r="V39" i="19"/>
  <c r="V37" i="19"/>
  <c r="V35" i="19"/>
  <c r="V33" i="19"/>
  <c r="V31" i="19"/>
  <c r="V29" i="19"/>
  <c r="V27" i="19"/>
  <c r="V25" i="19"/>
  <c r="V23" i="19"/>
  <c r="V21" i="19"/>
  <c r="V19" i="19"/>
  <c r="V17" i="19"/>
  <c r="V15" i="19"/>
  <c r="V13" i="19"/>
  <c r="W10" i="19"/>
  <c r="V11" i="19"/>
  <c r="V22" i="19"/>
  <c r="V20" i="19"/>
  <c r="V18" i="19"/>
  <c r="V16" i="19"/>
  <c r="V14" i="19"/>
  <c r="V12" i="19"/>
  <c r="B32" i="17"/>
  <c r="V61" i="17"/>
  <c r="V59" i="17"/>
  <c r="V57" i="17"/>
  <c r="V55" i="17"/>
  <c r="V53" i="17"/>
  <c r="V51" i="17"/>
  <c r="V49" i="17"/>
  <c r="V48" i="17"/>
  <c r="V45" i="17"/>
  <c r="V60" i="17"/>
  <c r="V58" i="17"/>
  <c r="V56" i="17"/>
  <c r="V54" i="17"/>
  <c r="V52" i="17"/>
  <c r="V50" i="17"/>
  <c r="V47" i="17"/>
  <c r="V46" i="17"/>
  <c r="V44" i="17"/>
  <c r="V42" i="17"/>
  <c r="V40" i="17"/>
  <c r="V38" i="17"/>
  <c r="V36" i="17"/>
  <c r="V34" i="17"/>
  <c r="V32" i="17"/>
  <c r="V30" i="17"/>
  <c r="V28" i="17"/>
  <c r="V26" i="17"/>
  <c r="V24" i="17"/>
  <c r="V22" i="17"/>
  <c r="V20" i="17"/>
  <c r="V18" i="17"/>
  <c r="V16" i="17"/>
  <c r="V39" i="17"/>
  <c r="V31" i="17"/>
  <c r="V23" i="17"/>
  <c r="V15" i="17"/>
  <c r="V11" i="17"/>
  <c r="V37" i="17"/>
  <c r="V29" i="17"/>
  <c r="V21" i="17"/>
  <c r="V14" i="17"/>
  <c r="V12" i="17"/>
  <c r="V43" i="17"/>
  <c r="V35" i="17"/>
  <c r="V27" i="17"/>
  <c r="V19" i="17"/>
  <c r="V41" i="17"/>
  <c r="V33" i="17"/>
  <c r="V17" i="17"/>
  <c r="V25" i="17"/>
  <c r="W10" i="17"/>
  <c r="V13" i="17"/>
  <c r="U63" i="17"/>
  <c r="U63" i="15"/>
  <c r="V61" i="15"/>
  <c r="V59" i="15"/>
  <c r="V58" i="15"/>
  <c r="V57" i="15"/>
  <c r="V55" i="15"/>
  <c r="V53" i="15"/>
  <c r="V51" i="15"/>
  <c r="V49" i="15"/>
  <c r="V47" i="15"/>
  <c r="V45" i="15"/>
  <c r="V43" i="15"/>
  <c r="V41" i="15"/>
  <c r="V39" i="15"/>
  <c r="V37" i="15"/>
  <c r="V35" i="15"/>
  <c r="V60" i="15"/>
  <c r="V48" i="15"/>
  <c r="V33" i="15"/>
  <c r="V31" i="15"/>
  <c r="V29" i="15"/>
  <c r="V27" i="15"/>
  <c r="V25" i="15"/>
  <c r="V23" i="15"/>
  <c r="V21" i="15"/>
  <c r="V19" i="15"/>
  <c r="V17" i="15"/>
  <c r="V15" i="15"/>
  <c r="V13" i="15"/>
  <c r="W10" i="15"/>
  <c r="V54" i="15"/>
  <c r="V46" i="15"/>
  <c r="V40" i="15"/>
  <c r="V36" i="15"/>
  <c r="V11" i="15"/>
  <c r="V56" i="15"/>
  <c r="V52" i="15"/>
  <c r="V44" i="15"/>
  <c r="V34" i="15"/>
  <c r="V32" i="15"/>
  <c r="V30" i="15"/>
  <c r="V28" i="15"/>
  <c r="V26" i="15"/>
  <c r="V24" i="15"/>
  <c r="V22" i="15"/>
  <c r="V20" i="15"/>
  <c r="V18" i="15"/>
  <c r="V16" i="15"/>
  <c r="V14" i="15"/>
  <c r="V12" i="15"/>
  <c r="V42" i="15"/>
  <c r="V38" i="15"/>
  <c r="V50" i="15"/>
  <c r="B31" i="15"/>
  <c r="U63" i="13"/>
  <c r="B31" i="13"/>
  <c r="V60" i="13"/>
  <c r="V58" i="13"/>
  <c r="V61" i="13"/>
  <c r="V59" i="13"/>
  <c r="V56" i="13"/>
  <c r="V54" i="13"/>
  <c r="V52" i="13"/>
  <c r="V50" i="13"/>
  <c r="V48" i="13"/>
  <c r="V46" i="13"/>
  <c r="V44" i="13"/>
  <c r="V45" i="13"/>
  <c r="V43" i="13"/>
  <c r="V42" i="13"/>
  <c r="V40" i="13"/>
  <c r="V38" i="13"/>
  <c r="V36" i="13"/>
  <c r="V34" i="13"/>
  <c r="V32" i="13"/>
  <c r="V30" i="13"/>
  <c r="V28" i="13"/>
  <c r="V26" i="13"/>
  <c r="V24" i="13"/>
  <c r="V22" i="13"/>
  <c r="V20" i="13"/>
  <c r="V18" i="13"/>
  <c r="V16" i="13"/>
  <c r="V14" i="13"/>
  <c r="V12" i="13"/>
  <c r="V55" i="13"/>
  <c r="V53" i="13"/>
  <c r="V51" i="13"/>
  <c r="V49" i="13"/>
  <c r="V57" i="13"/>
  <c r="V47" i="13"/>
  <c r="W10" i="13"/>
  <c r="V41" i="13"/>
  <c r="V39" i="13"/>
  <c r="V37" i="13"/>
  <c r="V35" i="13"/>
  <c r="V33" i="13"/>
  <c r="V31" i="13"/>
  <c r="V29" i="13"/>
  <c r="V27" i="13"/>
  <c r="V25" i="13"/>
  <c r="V23" i="13"/>
  <c r="V21" i="13"/>
  <c r="V19" i="13"/>
  <c r="V17" i="13"/>
  <c r="V15" i="13"/>
  <c r="V13" i="13"/>
  <c r="V11" i="13"/>
  <c r="V61" i="11"/>
  <c r="V59" i="11"/>
  <c r="V57" i="11"/>
  <c r="V55" i="11"/>
  <c r="V53" i="11"/>
  <c r="V51" i="11"/>
  <c r="V49" i="11"/>
  <c r="V46" i="11"/>
  <c r="V44" i="11"/>
  <c r="V42" i="11"/>
  <c r="V40" i="11"/>
  <c r="V38" i="11"/>
  <c r="V36" i="11"/>
  <c r="V34" i="11"/>
  <c r="V32" i="11"/>
  <c r="V30" i="11"/>
  <c r="V28" i="11"/>
  <c r="V26" i="11"/>
  <c r="V24" i="11"/>
  <c r="V22" i="11"/>
  <c r="V20" i="11"/>
  <c r="V18" i="11"/>
  <c r="V16" i="11"/>
  <c r="V56" i="11"/>
  <c r="V37" i="11"/>
  <c r="V29" i="11"/>
  <c r="V58" i="11"/>
  <c r="V50" i="11"/>
  <c r="V48" i="11"/>
  <c r="V43" i="11"/>
  <c r="V35" i="11"/>
  <c r="V27" i="11"/>
  <c r="V23" i="11"/>
  <c r="V19" i="11"/>
  <c r="V15" i="11"/>
  <c r="V14" i="11"/>
  <c r="V12" i="11"/>
  <c r="V60" i="11"/>
  <c r="V52" i="11"/>
  <c r="V47" i="11"/>
  <c r="V45" i="11"/>
  <c r="V41" i="11"/>
  <c r="V33" i="11"/>
  <c r="V54" i="11"/>
  <c r="V31" i="11"/>
  <c r="V17" i="11"/>
  <c r="V39" i="11"/>
  <c r="V21" i="11"/>
  <c r="V13" i="11"/>
  <c r="W10" i="11"/>
  <c r="V25" i="11"/>
  <c r="V11" i="11"/>
  <c r="U63" i="11"/>
  <c r="B40" i="11"/>
  <c r="B31" i="9"/>
  <c r="V61" i="9"/>
  <c r="V59" i="9"/>
  <c r="V57" i="9"/>
  <c r="V55" i="9"/>
  <c r="V60" i="9"/>
  <c r="V56" i="9"/>
  <c r="V53" i="9"/>
  <c r="V51" i="9"/>
  <c r="V58" i="9"/>
  <c r="V54" i="9"/>
  <c r="V52" i="9"/>
  <c r="V50" i="9"/>
  <c r="V46" i="9"/>
  <c r="V41" i="9"/>
  <c r="V39" i="9"/>
  <c r="V37" i="9"/>
  <c r="V35" i="9"/>
  <c r="V33" i="9"/>
  <c r="V31" i="9"/>
  <c r="V29" i="9"/>
  <c r="V27" i="9"/>
  <c r="V25" i="9"/>
  <c r="V23" i="9"/>
  <c r="V21" i="9"/>
  <c r="V19" i="9"/>
  <c r="V17" i="9"/>
  <c r="V15" i="9"/>
  <c r="V13" i="9"/>
  <c r="V49" i="9"/>
  <c r="V45" i="9"/>
  <c r="V48" i="9"/>
  <c r="V44" i="9"/>
  <c r="V42" i="9"/>
  <c r="V40" i="9"/>
  <c r="V38" i="9"/>
  <c r="V36" i="9"/>
  <c r="V34" i="9"/>
  <c r="V32" i="9"/>
  <c r="V30" i="9"/>
  <c r="V28" i="9"/>
  <c r="V26" i="9"/>
  <c r="V24" i="9"/>
  <c r="V22" i="9"/>
  <c r="V20" i="9"/>
  <c r="V18" i="9"/>
  <c r="V16" i="9"/>
  <c r="V14" i="9"/>
  <c r="V12" i="9"/>
  <c r="V43" i="9"/>
  <c r="W10" i="9"/>
  <c r="V11" i="9"/>
  <c r="V47" i="9"/>
  <c r="U63" i="9"/>
  <c r="U63" i="7"/>
  <c r="V61" i="7"/>
  <c r="V59" i="7"/>
  <c r="V58" i="7"/>
  <c r="V56" i="7"/>
  <c r="V60" i="7"/>
  <c r="V57" i="7"/>
  <c r="V55" i="7"/>
  <c r="V53" i="7"/>
  <c r="V54" i="7"/>
  <c r="V52" i="7"/>
  <c r="V50" i="7"/>
  <c r="V48" i="7"/>
  <c r="V46" i="7"/>
  <c r="V44" i="7"/>
  <c r="V42" i="7"/>
  <c r="V40" i="7"/>
  <c r="V38" i="7"/>
  <c r="V36" i="7"/>
  <c r="V51" i="7"/>
  <c r="V49" i="7"/>
  <c r="V47" i="7"/>
  <c r="V45" i="7"/>
  <c r="V43" i="7"/>
  <c r="V41" i="7"/>
  <c r="V39" i="7"/>
  <c r="V37" i="7"/>
  <c r="V35" i="7"/>
  <c r="V33" i="7"/>
  <c r="V31" i="7"/>
  <c r="V29" i="7"/>
  <c r="V27" i="7"/>
  <c r="V25" i="7"/>
  <c r="V23" i="7"/>
  <c r="V21" i="7"/>
  <c r="V19" i="7"/>
  <c r="V17" i="7"/>
  <c r="V34" i="7"/>
  <c r="V32" i="7"/>
  <c r="V30" i="7"/>
  <c r="V28" i="7"/>
  <c r="V26" i="7"/>
  <c r="V24" i="7"/>
  <c r="V22" i="7"/>
  <c r="V20" i="7"/>
  <c r="V18" i="7"/>
  <c r="V11" i="7"/>
  <c r="V16" i="7"/>
  <c r="V14" i="7"/>
  <c r="V12" i="7"/>
  <c r="V15" i="7"/>
  <c r="V13" i="7"/>
  <c r="W10" i="7"/>
  <c r="B31" i="7"/>
  <c r="B31" i="5"/>
  <c r="U63" i="5"/>
  <c r="V61" i="5"/>
  <c r="V59" i="5"/>
  <c r="V60" i="5"/>
  <c r="V56" i="5"/>
  <c r="V54" i="5"/>
  <c r="V52" i="5"/>
  <c r="V50" i="5"/>
  <c r="V48" i="5"/>
  <c r="V46" i="5"/>
  <c r="V44" i="5"/>
  <c r="V55" i="5"/>
  <c r="V51" i="5"/>
  <c r="V49" i="5"/>
  <c r="V45" i="5"/>
  <c r="V42" i="5"/>
  <c r="V40" i="5"/>
  <c r="V38" i="5"/>
  <c r="V36" i="5"/>
  <c r="V57" i="5"/>
  <c r="V53" i="5"/>
  <c r="V41" i="5"/>
  <c r="V34" i="5"/>
  <c r="V29" i="5"/>
  <c r="V26" i="5"/>
  <c r="V11" i="5"/>
  <c r="V39" i="5"/>
  <c r="V31" i="5"/>
  <c r="V28" i="5"/>
  <c r="V23" i="5"/>
  <c r="V22" i="5"/>
  <c r="V20" i="5"/>
  <c r="V18" i="5"/>
  <c r="V16" i="5"/>
  <c r="V14" i="5"/>
  <c r="V58" i="5"/>
  <c r="V47" i="5"/>
  <c r="V43" i="5"/>
  <c r="V37" i="5"/>
  <c r="V33" i="5"/>
  <c r="V30" i="5"/>
  <c r="V25" i="5"/>
  <c r="V35" i="5"/>
  <c r="V32" i="5"/>
  <c r="V27" i="5"/>
  <c r="V24" i="5"/>
  <c r="W10" i="5"/>
  <c r="V21" i="5"/>
  <c r="V19" i="5"/>
  <c r="V17" i="5"/>
  <c r="V15" i="5"/>
  <c r="V13" i="5"/>
  <c r="V12" i="5"/>
  <c r="Q63" i="3"/>
  <c r="S10" i="3"/>
  <c r="R14" i="3"/>
  <c r="R18" i="3"/>
  <c r="R22" i="3"/>
  <c r="R15" i="3"/>
  <c r="R20" i="3"/>
  <c r="R25" i="3"/>
  <c r="R19" i="3"/>
  <c r="R24" i="3"/>
  <c r="R17" i="3"/>
  <c r="R23" i="3"/>
  <c r="R27" i="3"/>
  <c r="R29" i="3"/>
  <c r="R33" i="3"/>
  <c r="R16" i="3"/>
  <c r="R28" i="3"/>
  <c r="R32" i="3"/>
  <c r="R21" i="3"/>
  <c r="R26" i="3"/>
  <c r="R31" i="3"/>
  <c r="R35" i="3"/>
  <c r="R30" i="3"/>
  <c r="R37" i="3"/>
  <c r="R41" i="3"/>
  <c r="R45" i="3"/>
  <c r="R49" i="3"/>
  <c r="R53" i="3"/>
  <c r="R36" i="3"/>
  <c r="R40" i="3"/>
  <c r="R44" i="3"/>
  <c r="R48" i="3"/>
  <c r="R52" i="3"/>
  <c r="R39" i="3"/>
  <c r="R43" i="3"/>
  <c r="R47" i="3"/>
  <c r="R51" i="3"/>
  <c r="R50" i="3"/>
  <c r="R54" i="3"/>
  <c r="R57" i="3"/>
  <c r="R61" i="3"/>
  <c r="R13" i="3"/>
  <c r="R46" i="3"/>
  <c r="R56" i="3"/>
  <c r="R60" i="3"/>
  <c r="R12" i="3"/>
  <c r="R38" i="3"/>
  <c r="R34" i="3"/>
  <c r="R42" i="3"/>
  <c r="R55" i="3"/>
  <c r="R59" i="3"/>
  <c r="R58" i="3"/>
  <c r="R11" i="3"/>
  <c r="B31" i="3"/>
  <c r="V63" i="5" l="1"/>
  <c r="V63" i="25"/>
  <c r="W60" i="25"/>
  <c r="W58" i="25"/>
  <c r="W56" i="25"/>
  <c r="W61" i="25"/>
  <c r="W59" i="25"/>
  <c r="W57" i="25"/>
  <c r="W54" i="25"/>
  <c r="W52" i="25"/>
  <c r="W50" i="25"/>
  <c r="W48" i="25"/>
  <c r="W46" i="25"/>
  <c r="W44" i="25"/>
  <c r="W55" i="25"/>
  <c r="W47" i="25"/>
  <c r="W49" i="25"/>
  <c r="W42" i="25"/>
  <c r="W40" i="25"/>
  <c r="W38" i="25"/>
  <c r="W36" i="25"/>
  <c r="W34" i="25"/>
  <c r="W32" i="25"/>
  <c r="W30" i="25"/>
  <c r="W28" i="25"/>
  <c r="W51" i="25"/>
  <c r="W43" i="25"/>
  <c r="W35" i="25"/>
  <c r="W27" i="25"/>
  <c r="W26" i="25"/>
  <c r="W11" i="25"/>
  <c r="W37" i="25"/>
  <c r="W29" i="25"/>
  <c r="W24" i="25"/>
  <c r="W22" i="25"/>
  <c r="W20" i="25"/>
  <c r="W18" i="25"/>
  <c r="W16" i="25"/>
  <c r="W14" i="25"/>
  <c r="W12" i="25"/>
  <c r="W53" i="25"/>
  <c r="W39" i="25"/>
  <c r="W31" i="25"/>
  <c r="W45" i="25"/>
  <c r="W41" i="25"/>
  <c r="W33" i="25"/>
  <c r="W25" i="25"/>
  <c r="W23" i="25"/>
  <c r="W15" i="25"/>
  <c r="W17" i="25"/>
  <c r="W19" i="25"/>
  <c r="W21" i="25"/>
  <c r="W13" i="25"/>
  <c r="X10" i="25"/>
  <c r="B38" i="25"/>
  <c r="V63" i="23"/>
  <c r="W61" i="23"/>
  <c r="W59" i="23"/>
  <c r="W57" i="23"/>
  <c r="W55" i="23"/>
  <c r="W53" i="23"/>
  <c r="W51" i="23"/>
  <c r="W49" i="23"/>
  <c r="W60" i="23"/>
  <c r="W58" i="23"/>
  <c r="W56" i="23"/>
  <c r="W54" i="23"/>
  <c r="W52" i="23"/>
  <c r="W50" i="23"/>
  <c r="W48" i="23"/>
  <c r="W47" i="23"/>
  <c r="W45" i="23"/>
  <c r="W43" i="23"/>
  <c r="W41" i="23"/>
  <c r="W39" i="23"/>
  <c r="W37" i="23"/>
  <c r="W35" i="23"/>
  <c r="W33" i="23"/>
  <c r="W31" i="23"/>
  <c r="W46" i="23"/>
  <c r="W44" i="23"/>
  <c r="W36" i="23"/>
  <c r="W30" i="23"/>
  <c r="W28" i="23"/>
  <c r="W26" i="23"/>
  <c r="W24" i="23"/>
  <c r="W22" i="23"/>
  <c r="W20" i="23"/>
  <c r="W18" i="23"/>
  <c r="W16" i="23"/>
  <c r="W38" i="23"/>
  <c r="W40" i="23"/>
  <c r="W32" i="23"/>
  <c r="W29" i="23"/>
  <c r="W27" i="23"/>
  <c r="W25" i="23"/>
  <c r="W23" i="23"/>
  <c r="W21" i="23"/>
  <c r="W19" i="23"/>
  <c r="W17" i="23"/>
  <c r="W42" i="23"/>
  <c r="W34" i="23"/>
  <c r="W15" i="23"/>
  <c r="W13" i="23"/>
  <c r="X10" i="23"/>
  <c r="W11" i="23"/>
  <c r="W14" i="23"/>
  <c r="W12" i="23"/>
  <c r="B32" i="23"/>
  <c r="W61" i="21"/>
  <c r="W60" i="21"/>
  <c r="W59" i="21"/>
  <c r="W58" i="21"/>
  <c r="W57" i="21"/>
  <c r="W56" i="21"/>
  <c r="W55" i="21"/>
  <c r="W54" i="21"/>
  <c r="W53" i="21"/>
  <c r="W51" i="21"/>
  <c r="W49" i="21"/>
  <c r="W47" i="21"/>
  <c r="W45" i="21"/>
  <c r="W43" i="21"/>
  <c r="W41" i="21"/>
  <c r="W39" i="21"/>
  <c r="W37" i="21"/>
  <c r="W52" i="21"/>
  <c r="W50" i="21"/>
  <c r="W48" i="21"/>
  <c r="W46" i="21"/>
  <c r="W44" i="21"/>
  <c r="W42" i="21"/>
  <c r="W40" i="21"/>
  <c r="W38" i="21"/>
  <c r="W36" i="21"/>
  <c r="W34" i="21"/>
  <c r="W32" i="21"/>
  <c r="W30" i="21"/>
  <c r="W28" i="21"/>
  <c r="W26" i="21"/>
  <c r="W24" i="21"/>
  <c r="W22" i="21"/>
  <c r="W20" i="21"/>
  <c r="W18" i="21"/>
  <c r="W16" i="21"/>
  <c r="W14" i="21"/>
  <c r="W12" i="21"/>
  <c r="W35" i="21"/>
  <c r="W33" i="21"/>
  <c r="W31" i="21"/>
  <c r="W29" i="21"/>
  <c r="W27" i="21"/>
  <c r="W25" i="21"/>
  <c r="W23" i="21"/>
  <c r="W21" i="21"/>
  <c r="W19" i="21"/>
  <c r="W17" i="21"/>
  <c r="W15" i="21"/>
  <c r="W13" i="21"/>
  <c r="X10" i="21"/>
  <c r="W11" i="21"/>
  <c r="V63" i="21"/>
  <c r="B33" i="21"/>
  <c r="V63" i="19"/>
  <c r="B32" i="19"/>
  <c r="W61" i="19"/>
  <c r="W59" i="19"/>
  <c r="W57" i="19"/>
  <c r="W56" i="19"/>
  <c r="W58" i="19"/>
  <c r="W55" i="19"/>
  <c r="W53" i="19"/>
  <c r="W51" i="19"/>
  <c r="W49" i="19"/>
  <c r="W47" i="19"/>
  <c r="W45" i="19"/>
  <c r="W43" i="19"/>
  <c r="W60" i="19"/>
  <c r="W54" i="19"/>
  <c r="W52" i="19"/>
  <c r="W50" i="19"/>
  <c r="W48" i="19"/>
  <c r="W46" i="19"/>
  <c r="W44" i="19"/>
  <c r="W42" i="19"/>
  <c r="W40" i="19"/>
  <c r="W38" i="19"/>
  <c r="W36" i="19"/>
  <c r="W39" i="19"/>
  <c r="W37" i="19"/>
  <c r="W35" i="19"/>
  <c r="W33" i="19"/>
  <c r="W31" i="19"/>
  <c r="W29" i="19"/>
  <c r="W27" i="19"/>
  <c r="W25" i="19"/>
  <c r="W23" i="19"/>
  <c r="W41" i="19"/>
  <c r="W30" i="19"/>
  <c r="W21" i="19"/>
  <c r="W19" i="19"/>
  <c r="W17" i="19"/>
  <c r="W15" i="19"/>
  <c r="W13" i="19"/>
  <c r="X10" i="19"/>
  <c r="W32" i="19"/>
  <c r="W24" i="19"/>
  <c r="W11" i="19"/>
  <c r="W34" i="19"/>
  <c r="W26" i="19"/>
  <c r="W22" i="19"/>
  <c r="W20" i="19"/>
  <c r="W18" i="19"/>
  <c r="W16" i="19"/>
  <c r="W14" i="19"/>
  <c r="W12" i="19"/>
  <c r="W28" i="19"/>
  <c r="V63" i="17"/>
  <c r="B33" i="17"/>
  <c r="W61" i="17"/>
  <c r="W59" i="17"/>
  <c r="W57" i="17"/>
  <c r="W55" i="17"/>
  <c r="W53" i="17"/>
  <c r="W51" i="17"/>
  <c r="W49" i="17"/>
  <c r="W47" i="17"/>
  <c r="W60" i="17"/>
  <c r="W58" i="17"/>
  <c r="W56" i="17"/>
  <c r="W54" i="17"/>
  <c r="W52" i="17"/>
  <c r="W50" i="17"/>
  <c r="W48" i="17"/>
  <c r="W46" i="17"/>
  <c r="W44" i="17"/>
  <c r="W42" i="17"/>
  <c r="W40" i="17"/>
  <c r="W38" i="17"/>
  <c r="W36" i="17"/>
  <c r="W34" i="17"/>
  <c r="W32" i="17"/>
  <c r="W30" i="17"/>
  <c r="W28" i="17"/>
  <c r="W26" i="17"/>
  <c r="W24" i="17"/>
  <c r="W22" i="17"/>
  <c r="W20" i="17"/>
  <c r="W18" i="17"/>
  <c r="W16" i="17"/>
  <c r="W14" i="17"/>
  <c r="W37" i="17"/>
  <c r="W29" i="17"/>
  <c r="W21" i="17"/>
  <c r="W12" i="17"/>
  <c r="W43" i="17"/>
  <c r="W35" i="17"/>
  <c r="W27" i="17"/>
  <c r="W19" i="17"/>
  <c r="W45" i="17"/>
  <c r="W41" i="17"/>
  <c r="W33" i="17"/>
  <c r="W25" i="17"/>
  <c r="W17" i="17"/>
  <c r="W13" i="17"/>
  <c r="X10" i="17"/>
  <c r="W39" i="17"/>
  <c r="W31" i="17"/>
  <c r="W11" i="17"/>
  <c r="W15" i="17"/>
  <c r="W23" i="17"/>
  <c r="B32" i="15"/>
  <c r="V63" i="15"/>
  <c r="W61" i="15"/>
  <c r="W59" i="15"/>
  <c r="W57" i="15"/>
  <c r="W60" i="15"/>
  <c r="W58" i="15"/>
  <c r="W56" i="15"/>
  <c r="W54" i="15"/>
  <c r="W52" i="15"/>
  <c r="W50" i="15"/>
  <c r="W48" i="15"/>
  <c r="W46" i="15"/>
  <c r="W44" i="15"/>
  <c r="W42" i="15"/>
  <c r="W49" i="15"/>
  <c r="W41" i="15"/>
  <c r="W40" i="15"/>
  <c r="W37" i="15"/>
  <c r="W36" i="15"/>
  <c r="W11" i="15"/>
  <c r="W55" i="15"/>
  <c r="W47" i="15"/>
  <c r="W34" i="15"/>
  <c r="W32" i="15"/>
  <c r="W30" i="15"/>
  <c r="W28" i="15"/>
  <c r="W26" i="15"/>
  <c r="W24" i="15"/>
  <c r="W22" i="15"/>
  <c r="W20" i="15"/>
  <c r="W18" i="15"/>
  <c r="W16" i="15"/>
  <c r="W14" i="15"/>
  <c r="W12" i="15"/>
  <c r="W53" i="15"/>
  <c r="W45" i="15"/>
  <c r="W39" i="15"/>
  <c r="W38" i="15"/>
  <c r="W35" i="15"/>
  <c r="W43" i="15"/>
  <c r="W27" i="15"/>
  <c r="W19" i="15"/>
  <c r="X10" i="15"/>
  <c r="W51" i="15"/>
  <c r="W29" i="15"/>
  <c r="W21" i="15"/>
  <c r="W13" i="15"/>
  <c r="W31" i="15"/>
  <c r="W23" i="15"/>
  <c r="W15" i="15"/>
  <c r="W33" i="15"/>
  <c r="W25" i="15"/>
  <c r="W17" i="15"/>
  <c r="V63" i="13"/>
  <c r="W61" i="13"/>
  <c r="W59" i="13"/>
  <c r="W56" i="13"/>
  <c r="W54" i="13"/>
  <c r="W52" i="13"/>
  <c r="W50" i="13"/>
  <c r="W58" i="13"/>
  <c r="W57" i="13"/>
  <c r="W55" i="13"/>
  <c r="W53" i="13"/>
  <c r="W51" i="13"/>
  <c r="W49" i="13"/>
  <c r="W47" i="13"/>
  <c r="W45" i="13"/>
  <c r="W43" i="13"/>
  <c r="W46" i="13"/>
  <c r="W42" i="13"/>
  <c r="W40" i="13"/>
  <c r="W38" i="13"/>
  <c r="W36" i="13"/>
  <c r="W34" i="13"/>
  <c r="W32" i="13"/>
  <c r="W30" i="13"/>
  <c r="W28" i="13"/>
  <c r="W26" i="13"/>
  <c r="W24" i="13"/>
  <c r="W22" i="13"/>
  <c r="W20" i="13"/>
  <c r="W18" i="13"/>
  <c r="W16" i="13"/>
  <c r="W14" i="13"/>
  <c r="W12" i="13"/>
  <c r="W60" i="13"/>
  <c r="W44" i="13"/>
  <c r="W41" i="13"/>
  <c r="W39" i="13"/>
  <c r="W37" i="13"/>
  <c r="W35" i="13"/>
  <c r="W33" i="13"/>
  <c r="W31" i="13"/>
  <c r="W29" i="13"/>
  <c r="W27" i="13"/>
  <c r="W25" i="13"/>
  <c r="W23" i="13"/>
  <c r="W21" i="13"/>
  <c r="W19" i="13"/>
  <c r="W17" i="13"/>
  <c r="W15" i="13"/>
  <c r="W13" i="13"/>
  <c r="W48" i="13"/>
  <c r="W11" i="13"/>
  <c r="X10" i="13"/>
  <c r="B32" i="13"/>
  <c r="B41" i="11"/>
  <c r="W61" i="11"/>
  <c r="W59" i="11"/>
  <c r="W57" i="11"/>
  <c r="W55" i="11"/>
  <c r="W53" i="11"/>
  <c r="W51" i="11"/>
  <c r="W49" i="11"/>
  <c r="W60" i="11"/>
  <c r="W58" i="11"/>
  <c r="W56" i="11"/>
  <c r="W54" i="11"/>
  <c r="W52" i="11"/>
  <c r="W50" i="11"/>
  <c r="W46" i="11"/>
  <c r="W44" i="11"/>
  <c r="W42" i="11"/>
  <c r="W40" i="11"/>
  <c r="W38" i="11"/>
  <c r="W36" i="11"/>
  <c r="W34" i="11"/>
  <c r="W32" i="11"/>
  <c r="W30" i="11"/>
  <c r="W28" i="11"/>
  <c r="W48" i="11"/>
  <c r="W47" i="11"/>
  <c r="W45" i="11"/>
  <c r="W43" i="11"/>
  <c r="W35" i="11"/>
  <c r="W27" i="11"/>
  <c r="W24" i="11"/>
  <c r="W23" i="11"/>
  <c r="W20" i="11"/>
  <c r="W19" i="11"/>
  <c r="W16" i="11"/>
  <c r="W15" i="11"/>
  <c r="W41" i="11"/>
  <c r="W33" i="11"/>
  <c r="W39" i="11"/>
  <c r="W31" i="11"/>
  <c r="W26" i="11"/>
  <c r="W25" i="11"/>
  <c r="W22" i="11"/>
  <c r="W21" i="11"/>
  <c r="W18" i="11"/>
  <c r="W17" i="11"/>
  <c r="W37" i="11"/>
  <c r="W14" i="11"/>
  <c r="W13" i="11"/>
  <c r="X10" i="11"/>
  <c r="W11" i="11"/>
  <c r="W29" i="11"/>
  <c r="W12" i="11"/>
  <c r="V63" i="11"/>
  <c r="W61" i="9"/>
  <c r="W59" i="9"/>
  <c r="W53" i="9"/>
  <c r="W51" i="9"/>
  <c r="W49" i="9"/>
  <c r="W47" i="9"/>
  <c r="W45" i="9"/>
  <c r="W43" i="9"/>
  <c r="W58" i="9"/>
  <c r="W55" i="9"/>
  <c r="W54" i="9"/>
  <c r="W52" i="9"/>
  <c r="W50" i="9"/>
  <c r="W48" i="9"/>
  <c r="W46" i="9"/>
  <c r="W57" i="9"/>
  <c r="W44" i="9"/>
  <c r="W42" i="9"/>
  <c r="W40" i="9"/>
  <c r="W38" i="9"/>
  <c r="W36" i="9"/>
  <c r="W34" i="9"/>
  <c r="W32" i="9"/>
  <c r="W30" i="9"/>
  <c r="W28" i="9"/>
  <c r="W26" i="9"/>
  <c r="W24" i="9"/>
  <c r="W22" i="9"/>
  <c r="W20" i="9"/>
  <c r="W18" i="9"/>
  <c r="W16" i="9"/>
  <c r="W14" i="9"/>
  <c r="W12" i="9"/>
  <c r="W56" i="9"/>
  <c r="W37" i="9"/>
  <c r="W29" i="9"/>
  <c r="W21" i="9"/>
  <c r="W13" i="9"/>
  <c r="W11" i="9"/>
  <c r="W39" i="9"/>
  <c r="W31" i="9"/>
  <c r="W23" i="9"/>
  <c r="W15" i="9"/>
  <c r="W60" i="9"/>
  <c r="W41" i="9"/>
  <c r="W33" i="9"/>
  <c r="W25" i="9"/>
  <c r="W17" i="9"/>
  <c r="W35" i="9"/>
  <c r="W27" i="9"/>
  <c r="W19" i="9"/>
  <c r="X10" i="9"/>
  <c r="V63" i="9"/>
  <c r="B32" i="9"/>
  <c r="W61" i="7"/>
  <c r="W60" i="7"/>
  <c r="W57" i="7"/>
  <c r="W55" i="7"/>
  <c r="W53" i="7"/>
  <c r="W51" i="7"/>
  <c r="W56" i="7"/>
  <c r="W52" i="7"/>
  <c r="W50" i="7"/>
  <c r="W48" i="7"/>
  <c r="W46" i="7"/>
  <c r="W44" i="7"/>
  <c r="W42" i="7"/>
  <c r="W40" i="7"/>
  <c r="W38" i="7"/>
  <c r="W59" i="7"/>
  <c r="W49" i="7"/>
  <c r="W47" i="7"/>
  <c r="W45" i="7"/>
  <c r="W43" i="7"/>
  <c r="W41" i="7"/>
  <c r="W39" i="7"/>
  <c r="W37" i="7"/>
  <c r="W58" i="7"/>
  <c r="W54" i="7"/>
  <c r="W34" i="7"/>
  <c r="W32" i="7"/>
  <c r="W30" i="7"/>
  <c r="W28" i="7"/>
  <c r="W26" i="7"/>
  <c r="W24" i="7"/>
  <c r="W22" i="7"/>
  <c r="W20" i="7"/>
  <c r="W18" i="7"/>
  <c r="W35" i="7"/>
  <c r="W36" i="7"/>
  <c r="W33" i="7"/>
  <c r="W31" i="7"/>
  <c r="W29" i="7"/>
  <c r="W27" i="7"/>
  <c r="W25" i="7"/>
  <c r="W23" i="7"/>
  <c r="W21" i="7"/>
  <c r="W19" i="7"/>
  <c r="W17" i="7"/>
  <c r="W16" i="7"/>
  <c r="W14" i="7"/>
  <c r="W12" i="7"/>
  <c r="W15" i="7"/>
  <c r="W13" i="7"/>
  <c r="X10" i="7"/>
  <c r="W11" i="7"/>
  <c r="B32" i="7"/>
  <c r="V63" i="7"/>
  <c r="B32" i="5"/>
  <c r="W61" i="5"/>
  <c r="W60" i="5"/>
  <c r="W54" i="5"/>
  <c r="W42" i="5"/>
  <c r="W40" i="5"/>
  <c r="W38" i="5"/>
  <c r="W36" i="5"/>
  <c r="W34" i="5"/>
  <c r="W32" i="5"/>
  <c r="W30" i="5"/>
  <c r="W28" i="5"/>
  <c r="W26" i="5"/>
  <c r="W24" i="5"/>
  <c r="W57" i="5"/>
  <c r="W56" i="5"/>
  <c r="W50" i="5"/>
  <c r="W48" i="5"/>
  <c r="W47" i="5"/>
  <c r="W44" i="5"/>
  <c r="W43" i="5"/>
  <c r="W59" i="5"/>
  <c r="W52" i="5"/>
  <c r="W39" i="5"/>
  <c r="W31" i="5"/>
  <c r="W23" i="5"/>
  <c r="W22" i="5"/>
  <c r="W20" i="5"/>
  <c r="W18" i="5"/>
  <c r="W16" i="5"/>
  <c r="W14" i="5"/>
  <c r="W12" i="5"/>
  <c r="W58" i="5"/>
  <c r="W51" i="5"/>
  <c r="W37" i="5"/>
  <c r="W33" i="5"/>
  <c r="W25" i="5"/>
  <c r="W55" i="5"/>
  <c r="W49" i="5"/>
  <c r="W45" i="5"/>
  <c r="W35" i="5"/>
  <c r="W27" i="5"/>
  <c r="W21" i="5"/>
  <c r="W19" i="5"/>
  <c r="W17" i="5"/>
  <c r="W15" i="5"/>
  <c r="W13" i="5"/>
  <c r="X10" i="5"/>
  <c r="W53" i="5"/>
  <c r="W46" i="5"/>
  <c r="W41" i="5"/>
  <c r="W29" i="5"/>
  <c r="W11" i="5"/>
  <c r="R63" i="3"/>
  <c r="T10" i="3"/>
  <c r="S15" i="3"/>
  <c r="S19" i="3"/>
  <c r="S23" i="3"/>
  <c r="S16" i="3"/>
  <c r="S21" i="3"/>
  <c r="S26" i="3"/>
  <c r="S20" i="3"/>
  <c r="S25" i="3"/>
  <c r="S18" i="3"/>
  <c r="S24" i="3"/>
  <c r="S28" i="3"/>
  <c r="S22" i="3"/>
  <c r="S30" i="3"/>
  <c r="S34" i="3"/>
  <c r="S29" i="3"/>
  <c r="S33" i="3"/>
  <c r="S14" i="3"/>
  <c r="S27" i="3"/>
  <c r="S32" i="3"/>
  <c r="S31" i="3"/>
  <c r="S38" i="3"/>
  <c r="S42" i="3"/>
  <c r="S46" i="3"/>
  <c r="S50" i="3"/>
  <c r="S17" i="3"/>
  <c r="S37" i="3"/>
  <c r="S41" i="3"/>
  <c r="S45" i="3"/>
  <c r="S49" i="3"/>
  <c r="S53" i="3"/>
  <c r="S36" i="3"/>
  <c r="S40" i="3"/>
  <c r="S44" i="3"/>
  <c r="S48" i="3"/>
  <c r="S52" i="3"/>
  <c r="S35" i="3"/>
  <c r="S51" i="3"/>
  <c r="S58" i="3"/>
  <c r="S13" i="3"/>
  <c r="S11" i="3"/>
  <c r="S55" i="3"/>
  <c r="S47" i="3"/>
  <c r="S54" i="3"/>
  <c r="S57" i="3"/>
  <c r="S61" i="3"/>
  <c r="S39" i="3"/>
  <c r="S59" i="3"/>
  <c r="S43" i="3"/>
  <c r="S56" i="3"/>
  <c r="S60" i="3"/>
  <c r="S12" i="3"/>
  <c r="B32" i="3"/>
  <c r="X58" i="25" l="1"/>
  <c r="X54" i="25"/>
  <c r="X52" i="25"/>
  <c r="X50" i="25"/>
  <c r="X48" i="25"/>
  <c r="X46" i="25"/>
  <c r="X44" i="25"/>
  <c r="X61" i="25"/>
  <c r="X57" i="25"/>
  <c r="X60" i="25"/>
  <c r="X56" i="25"/>
  <c r="X55" i="25"/>
  <c r="X53" i="25"/>
  <c r="X51" i="25"/>
  <c r="X49" i="25"/>
  <c r="X47" i="25"/>
  <c r="X45" i="25"/>
  <c r="X43" i="25"/>
  <c r="X42" i="25"/>
  <c r="X40" i="25"/>
  <c r="X38" i="25"/>
  <c r="X36" i="25"/>
  <c r="X34" i="25"/>
  <c r="X32" i="25"/>
  <c r="X30" i="25"/>
  <c r="X28" i="25"/>
  <c r="X26" i="25"/>
  <c r="X59" i="25"/>
  <c r="X41" i="25"/>
  <c r="X39" i="25"/>
  <c r="X37" i="25"/>
  <c r="X35" i="25"/>
  <c r="X33" i="25"/>
  <c r="X31" i="25"/>
  <c r="X29" i="25"/>
  <c r="X27" i="25"/>
  <c r="X24" i="25"/>
  <c r="X22" i="25"/>
  <c r="X20" i="25"/>
  <c r="X18" i="25"/>
  <c r="X16" i="25"/>
  <c r="X14" i="25"/>
  <c r="X12" i="25"/>
  <c r="X25" i="25"/>
  <c r="X23" i="25"/>
  <c r="X21" i="25"/>
  <c r="X19" i="25"/>
  <c r="X17" i="25"/>
  <c r="X15" i="25"/>
  <c r="X13" i="25"/>
  <c r="Y10" i="25"/>
  <c r="X11" i="25"/>
  <c r="B39" i="25"/>
  <c r="W63" i="25"/>
  <c r="W63" i="23"/>
  <c r="B33" i="23"/>
  <c r="X61" i="23"/>
  <c r="X59" i="23"/>
  <c r="X57" i="23"/>
  <c r="X55" i="23"/>
  <c r="X53" i="23"/>
  <c r="X51" i="23"/>
  <c r="X49" i="23"/>
  <c r="X60" i="23"/>
  <c r="X58" i="23"/>
  <c r="X56" i="23"/>
  <c r="X54" i="23"/>
  <c r="X52" i="23"/>
  <c r="X50" i="23"/>
  <c r="X48" i="23"/>
  <c r="X47" i="23"/>
  <c r="X45" i="23"/>
  <c r="X43" i="23"/>
  <c r="X41" i="23"/>
  <c r="X39" i="23"/>
  <c r="X37" i="23"/>
  <c r="X35" i="23"/>
  <c r="X46" i="23"/>
  <c r="X44" i="23"/>
  <c r="X42" i="23"/>
  <c r="X40" i="23"/>
  <c r="X38" i="23"/>
  <c r="X36" i="23"/>
  <c r="X34" i="23"/>
  <c r="X32" i="23"/>
  <c r="X30" i="23"/>
  <c r="X29" i="23"/>
  <c r="X27" i="23"/>
  <c r="X25" i="23"/>
  <c r="X23" i="23"/>
  <c r="X21" i="23"/>
  <c r="X19" i="23"/>
  <c r="X17" i="23"/>
  <c r="X33" i="23"/>
  <c r="X31" i="23"/>
  <c r="X28" i="23"/>
  <c r="X26" i="23"/>
  <c r="X24" i="23"/>
  <c r="X22" i="23"/>
  <c r="X20" i="23"/>
  <c r="X18" i="23"/>
  <c r="X16" i="23"/>
  <c r="X13" i="23"/>
  <c r="Y10" i="23"/>
  <c r="X11" i="23"/>
  <c r="X14" i="23"/>
  <c r="X12" i="23"/>
  <c r="X15" i="23"/>
  <c r="B34" i="21"/>
  <c r="X61" i="21"/>
  <c r="X59" i="21"/>
  <c r="X57" i="21"/>
  <c r="X55" i="21"/>
  <c r="X60" i="21"/>
  <c r="X58" i="21"/>
  <c r="X56" i="21"/>
  <c r="X54" i="21"/>
  <c r="X52" i="21"/>
  <c r="X50" i="21"/>
  <c r="X48" i="21"/>
  <c r="X46" i="21"/>
  <c r="X44" i="21"/>
  <c r="X42" i="21"/>
  <c r="X38" i="21"/>
  <c r="X53" i="21"/>
  <c r="X51" i="21"/>
  <c r="X49" i="21"/>
  <c r="X47" i="21"/>
  <c r="X45" i="21"/>
  <c r="X43" i="21"/>
  <c r="X41" i="21"/>
  <c r="X37" i="21"/>
  <c r="X35" i="21"/>
  <c r="X33" i="21"/>
  <c r="X31" i="21"/>
  <c r="X29" i="21"/>
  <c r="X27" i="21"/>
  <c r="X25" i="21"/>
  <c r="X23" i="21"/>
  <c r="X21" i="21"/>
  <c r="X19" i="21"/>
  <c r="X17" i="21"/>
  <c r="X15" i="21"/>
  <c r="X13" i="21"/>
  <c r="Y10" i="21"/>
  <c r="X34" i="21"/>
  <c r="X40" i="21"/>
  <c r="X36" i="21"/>
  <c r="X11" i="21"/>
  <c r="X39" i="21"/>
  <c r="X32" i="21"/>
  <c r="X30" i="21"/>
  <c r="X28" i="21"/>
  <c r="X26" i="21"/>
  <c r="X24" i="21"/>
  <c r="X22" i="21"/>
  <c r="X20" i="21"/>
  <c r="X18" i="21"/>
  <c r="X16" i="21"/>
  <c r="X14" i="21"/>
  <c r="X12" i="21"/>
  <c r="W63" i="21"/>
  <c r="X60" i="19"/>
  <c r="X59" i="19"/>
  <c r="X58" i="19"/>
  <c r="X55" i="19"/>
  <c r="X53" i="19"/>
  <c r="X51" i="19"/>
  <c r="X49" i="19"/>
  <c r="X47" i="19"/>
  <c r="X45" i="19"/>
  <c r="X43" i="19"/>
  <c r="X41" i="19"/>
  <c r="X61" i="19"/>
  <c r="X57" i="19"/>
  <c r="X54" i="19"/>
  <c r="X52" i="19"/>
  <c r="X50" i="19"/>
  <c r="X48" i="19"/>
  <c r="X46" i="19"/>
  <c r="X44" i="19"/>
  <c r="X42" i="19"/>
  <c r="X56" i="19"/>
  <c r="X39" i="19"/>
  <c r="X37" i="19"/>
  <c r="X35" i="19"/>
  <c r="X33" i="19"/>
  <c r="X31" i="19"/>
  <c r="X29" i="19"/>
  <c r="X27" i="19"/>
  <c r="X25" i="19"/>
  <c r="X23" i="19"/>
  <c r="X40" i="19"/>
  <c r="X38" i="19"/>
  <c r="X36" i="19"/>
  <c r="X34" i="19"/>
  <c r="X32" i="19"/>
  <c r="X30" i="19"/>
  <c r="X28" i="19"/>
  <c r="X26" i="19"/>
  <c r="X24" i="19"/>
  <c r="X11" i="19"/>
  <c r="X22" i="19"/>
  <c r="X20" i="19"/>
  <c r="X18" i="19"/>
  <c r="X16" i="19"/>
  <c r="X14" i="19"/>
  <c r="X12" i="19"/>
  <c r="X21" i="19"/>
  <c r="X19" i="19"/>
  <c r="X17" i="19"/>
  <c r="X15" i="19"/>
  <c r="X13" i="19"/>
  <c r="Y10" i="19"/>
  <c r="B33" i="19"/>
  <c r="W63" i="19"/>
  <c r="W63" i="17"/>
  <c r="B34" i="17"/>
  <c r="X60" i="17"/>
  <c r="X58" i="17"/>
  <c r="X56" i="17"/>
  <c r="X54" i="17"/>
  <c r="X52" i="17"/>
  <c r="X50" i="17"/>
  <c r="X47" i="17"/>
  <c r="X46" i="17"/>
  <c r="X44" i="17"/>
  <c r="X61" i="17"/>
  <c r="X59" i="17"/>
  <c r="X57" i="17"/>
  <c r="X55" i="17"/>
  <c r="X53" i="17"/>
  <c r="X51" i="17"/>
  <c r="X49" i="17"/>
  <c r="X45" i="17"/>
  <c r="X43" i="17"/>
  <c r="X41" i="17"/>
  <c r="X39" i="17"/>
  <c r="X37" i="17"/>
  <c r="X35" i="17"/>
  <c r="X33" i="17"/>
  <c r="X31" i="17"/>
  <c r="X29" i="17"/>
  <c r="X27" i="17"/>
  <c r="X25" i="17"/>
  <c r="X23" i="17"/>
  <c r="X21" i="17"/>
  <c r="X19" i="17"/>
  <c r="X17" i="17"/>
  <c r="X15" i="17"/>
  <c r="X38" i="17"/>
  <c r="X30" i="17"/>
  <c r="X22" i="17"/>
  <c r="X14" i="17"/>
  <c r="X48" i="17"/>
  <c r="X36" i="17"/>
  <c r="X28" i="17"/>
  <c r="X20" i="17"/>
  <c r="X13" i="17"/>
  <c r="Y10" i="17"/>
  <c r="X42" i="17"/>
  <c r="X34" i="17"/>
  <c r="X26" i="17"/>
  <c r="X18" i="17"/>
  <c r="X11" i="17"/>
  <c r="X40" i="17"/>
  <c r="X32" i="17"/>
  <c r="X24" i="17"/>
  <c r="X12" i="17"/>
  <c r="X16" i="17"/>
  <c r="W63" i="15"/>
  <c r="B33" i="15"/>
  <c r="X60" i="15"/>
  <c r="X58" i="15"/>
  <c r="X57" i="15"/>
  <c r="X56" i="15"/>
  <c r="X54" i="15"/>
  <c r="X52" i="15"/>
  <c r="X50" i="15"/>
  <c r="X48" i="15"/>
  <c r="X46" i="15"/>
  <c r="X44" i="15"/>
  <c r="X42" i="15"/>
  <c r="X40" i="15"/>
  <c r="X38" i="15"/>
  <c r="X36" i="15"/>
  <c r="X61" i="15"/>
  <c r="X59" i="15"/>
  <c r="X55" i="15"/>
  <c r="X47" i="15"/>
  <c r="X34" i="15"/>
  <c r="X32" i="15"/>
  <c r="X30" i="15"/>
  <c r="X28" i="15"/>
  <c r="X26" i="15"/>
  <c r="X24" i="15"/>
  <c r="X22" i="15"/>
  <c r="X20" i="15"/>
  <c r="X18" i="15"/>
  <c r="X16" i="15"/>
  <c r="X14" i="15"/>
  <c r="X12" i="15"/>
  <c r="X53" i="15"/>
  <c r="X45" i="15"/>
  <c r="X39" i="15"/>
  <c r="X35" i="15"/>
  <c r="X51" i="15"/>
  <c r="X43" i="15"/>
  <c r="X33" i="15"/>
  <c r="X31" i="15"/>
  <c r="X29" i="15"/>
  <c r="X27" i="15"/>
  <c r="X25" i="15"/>
  <c r="X23" i="15"/>
  <c r="X21" i="15"/>
  <c r="X19" i="15"/>
  <c r="X17" i="15"/>
  <c r="X15" i="15"/>
  <c r="X13" i="15"/>
  <c r="Y10" i="15"/>
  <c r="X41" i="15"/>
  <c r="X11" i="15"/>
  <c r="X49" i="15"/>
  <c r="X37" i="15"/>
  <c r="W63" i="13"/>
  <c r="B33" i="13"/>
  <c r="X61" i="13"/>
  <c r="X59" i="13"/>
  <c r="X57" i="13"/>
  <c r="X60" i="13"/>
  <c r="X58" i="13"/>
  <c r="X55" i="13"/>
  <c r="X53" i="13"/>
  <c r="X51" i="13"/>
  <c r="X49" i="13"/>
  <c r="X47" i="13"/>
  <c r="X45" i="13"/>
  <c r="X43" i="13"/>
  <c r="X44" i="13"/>
  <c r="X41" i="13"/>
  <c r="X39" i="13"/>
  <c r="X37" i="13"/>
  <c r="X35" i="13"/>
  <c r="X33" i="13"/>
  <c r="X31" i="13"/>
  <c r="X29" i="13"/>
  <c r="X27" i="13"/>
  <c r="X25" i="13"/>
  <c r="X23" i="13"/>
  <c r="X21" i="13"/>
  <c r="X19" i="13"/>
  <c r="X17" i="13"/>
  <c r="X15" i="13"/>
  <c r="X13" i="13"/>
  <c r="X56" i="13"/>
  <c r="X54" i="13"/>
  <c r="X52" i="13"/>
  <c r="X50" i="13"/>
  <c r="X48" i="13"/>
  <c r="X46" i="13"/>
  <c r="X42" i="13"/>
  <c r="X40" i="13"/>
  <c r="X38" i="13"/>
  <c r="X36" i="13"/>
  <c r="X34" i="13"/>
  <c r="X32" i="13"/>
  <c r="X30" i="13"/>
  <c r="X28" i="13"/>
  <c r="X26" i="13"/>
  <c r="X24" i="13"/>
  <c r="X22" i="13"/>
  <c r="X20" i="13"/>
  <c r="X18" i="13"/>
  <c r="X16" i="13"/>
  <c r="X14" i="13"/>
  <c r="Y10" i="13"/>
  <c r="X12" i="13"/>
  <c r="X11" i="13"/>
  <c r="X60" i="11"/>
  <c r="X58" i="11"/>
  <c r="X56" i="11"/>
  <c r="X54" i="11"/>
  <c r="X52" i="11"/>
  <c r="X50" i="11"/>
  <c r="X48" i="11"/>
  <c r="X47" i="11"/>
  <c r="X45" i="11"/>
  <c r="X43" i="11"/>
  <c r="X41" i="11"/>
  <c r="X39" i="11"/>
  <c r="X37" i="11"/>
  <c r="X35" i="11"/>
  <c r="X33" i="11"/>
  <c r="X31" i="11"/>
  <c r="X29" i="11"/>
  <c r="X27" i="11"/>
  <c r="X25" i="11"/>
  <c r="X23" i="11"/>
  <c r="X21" i="11"/>
  <c r="X19" i="11"/>
  <c r="X17" i="11"/>
  <c r="X15" i="11"/>
  <c r="X61" i="11"/>
  <c r="X53" i="11"/>
  <c r="X44" i="11"/>
  <c r="X36" i="11"/>
  <c r="X28" i="11"/>
  <c r="X55" i="11"/>
  <c r="X42" i="11"/>
  <c r="X34" i="11"/>
  <c r="X26" i="11"/>
  <c r="X22" i="11"/>
  <c r="X18" i="11"/>
  <c r="X13" i="11"/>
  <c r="Y10" i="11"/>
  <c r="X57" i="11"/>
  <c r="X49" i="11"/>
  <c r="X46" i="11"/>
  <c r="X40" i="11"/>
  <c r="X32" i="11"/>
  <c r="X30" i="11"/>
  <c r="X20" i="11"/>
  <c r="X14" i="11"/>
  <c r="X38" i="11"/>
  <c r="X24" i="11"/>
  <c r="X11" i="11"/>
  <c r="X59" i="11"/>
  <c r="X12" i="11"/>
  <c r="X51" i="11"/>
  <c r="X16" i="11"/>
  <c r="W63" i="11"/>
  <c r="B42" i="11"/>
  <c r="X60" i="9"/>
  <c r="X58" i="9"/>
  <c r="X56" i="9"/>
  <c r="X54" i="9"/>
  <c r="X59" i="9"/>
  <c r="X55" i="9"/>
  <c r="X52" i="9"/>
  <c r="X50" i="9"/>
  <c r="X57" i="9"/>
  <c r="X61" i="9"/>
  <c r="X53" i="9"/>
  <c r="X51" i="9"/>
  <c r="X49" i="9"/>
  <c r="X45" i="9"/>
  <c r="X44" i="9"/>
  <c r="X42" i="9"/>
  <c r="X40" i="9"/>
  <c r="X38" i="9"/>
  <c r="X36" i="9"/>
  <c r="X34" i="9"/>
  <c r="X32" i="9"/>
  <c r="X30" i="9"/>
  <c r="X28" i="9"/>
  <c r="X26" i="9"/>
  <c r="X24" i="9"/>
  <c r="X22" i="9"/>
  <c r="X20" i="9"/>
  <c r="X18" i="9"/>
  <c r="X16" i="9"/>
  <c r="X14" i="9"/>
  <c r="X12" i="9"/>
  <c r="X48" i="9"/>
  <c r="X47" i="9"/>
  <c r="X43" i="9"/>
  <c r="X41" i="9"/>
  <c r="X39" i="9"/>
  <c r="X37" i="9"/>
  <c r="X35" i="9"/>
  <c r="X33" i="9"/>
  <c r="X31" i="9"/>
  <c r="X29" i="9"/>
  <c r="X27" i="9"/>
  <c r="X25" i="9"/>
  <c r="X23" i="9"/>
  <c r="X21" i="9"/>
  <c r="X19" i="9"/>
  <c r="X17" i="9"/>
  <c r="X15" i="9"/>
  <c r="X13" i="9"/>
  <c r="X46" i="9"/>
  <c r="Y10" i="9"/>
  <c r="X11" i="9"/>
  <c r="B33" i="9"/>
  <c r="W63" i="9"/>
  <c r="W63" i="7"/>
  <c r="X60" i="7"/>
  <c r="X58" i="7"/>
  <c r="X61" i="7"/>
  <c r="X57" i="7"/>
  <c r="X55" i="7"/>
  <c r="X59" i="7"/>
  <c r="X56" i="7"/>
  <c r="X54" i="7"/>
  <c r="X52" i="7"/>
  <c r="X53" i="7"/>
  <c r="X49" i="7"/>
  <c r="X47" i="7"/>
  <c r="X45" i="7"/>
  <c r="X43" i="7"/>
  <c r="X41" i="7"/>
  <c r="X39" i="7"/>
  <c r="X37" i="7"/>
  <c r="X51" i="7"/>
  <c r="X50" i="7"/>
  <c r="X48" i="7"/>
  <c r="X46" i="7"/>
  <c r="X44" i="7"/>
  <c r="X42" i="7"/>
  <c r="X40" i="7"/>
  <c r="X38" i="7"/>
  <c r="X36" i="7"/>
  <c r="X34" i="7"/>
  <c r="X32" i="7"/>
  <c r="X30" i="7"/>
  <c r="X28" i="7"/>
  <c r="X26" i="7"/>
  <c r="X24" i="7"/>
  <c r="X22" i="7"/>
  <c r="X20" i="7"/>
  <c r="X18" i="7"/>
  <c r="X35" i="7"/>
  <c r="X33" i="7"/>
  <c r="X31" i="7"/>
  <c r="X29" i="7"/>
  <c r="X27" i="7"/>
  <c r="X25" i="7"/>
  <c r="X23" i="7"/>
  <c r="X21" i="7"/>
  <c r="X19" i="7"/>
  <c r="X17" i="7"/>
  <c r="X15" i="7"/>
  <c r="X13" i="7"/>
  <c r="Y10" i="7"/>
  <c r="X11" i="7"/>
  <c r="X16" i="7"/>
  <c r="X14" i="7"/>
  <c r="X12" i="7"/>
  <c r="B33" i="7"/>
  <c r="B33" i="5"/>
  <c r="X60" i="5"/>
  <c r="X58" i="5"/>
  <c r="X61" i="5"/>
  <c r="X59" i="5"/>
  <c r="X57" i="5"/>
  <c r="X55" i="5"/>
  <c r="X53" i="5"/>
  <c r="X51" i="5"/>
  <c r="X49" i="5"/>
  <c r="X47" i="5"/>
  <c r="X45" i="5"/>
  <c r="X43" i="5"/>
  <c r="X54" i="5"/>
  <c r="X50" i="5"/>
  <c r="X56" i="5"/>
  <c r="X48" i="5"/>
  <c r="X44" i="5"/>
  <c r="X52" i="5"/>
  <c r="X41" i="5"/>
  <c r="X39" i="5"/>
  <c r="X37" i="5"/>
  <c r="X35" i="5"/>
  <c r="X40" i="5"/>
  <c r="X33" i="5"/>
  <c r="X28" i="5"/>
  <c r="X25" i="5"/>
  <c r="X38" i="5"/>
  <c r="X30" i="5"/>
  <c r="X27" i="5"/>
  <c r="X21" i="5"/>
  <c r="X19" i="5"/>
  <c r="X17" i="5"/>
  <c r="X15" i="5"/>
  <c r="X46" i="5"/>
  <c r="X36" i="5"/>
  <c r="X32" i="5"/>
  <c r="X29" i="5"/>
  <c r="X24" i="5"/>
  <c r="X11" i="5"/>
  <c r="X42" i="5"/>
  <c r="X34" i="5"/>
  <c r="X31" i="5"/>
  <c r="X26" i="5"/>
  <c r="X23" i="5"/>
  <c r="X22" i="5"/>
  <c r="X13" i="5"/>
  <c r="X20" i="5"/>
  <c r="X18" i="5"/>
  <c r="X16" i="5"/>
  <c r="X14" i="5"/>
  <c r="X12" i="5"/>
  <c r="Y10" i="5"/>
  <c r="W63" i="5"/>
  <c r="S63" i="3"/>
  <c r="U10" i="3"/>
  <c r="U15" i="3" s="1"/>
  <c r="T16" i="3"/>
  <c r="T20" i="3"/>
  <c r="T24" i="3"/>
  <c r="T14" i="3"/>
  <c r="T17" i="3"/>
  <c r="T22" i="3"/>
  <c r="T27" i="3"/>
  <c r="T15" i="3"/>
  <c r="T21" i="3"/>
  <c r="T26" i="3"/>
  <c r="T19" i="3"/>
  <c r="T25" i="3"/>
  <c r="T31" i="3"/>
  <c r="T35" i="3"/>
  <c r="T18" i="3"/>
  <c r="T30" i="3"/>
  <c r="T34" i="3"/>
  <c r="T23" i="3"/>
  <c r="T28" i="3"/>
  <c r="T29" i="3"/>
  <c r="T33" i="3"/>
  <c r="T32" i="3"/>
  <c r="T39" i="3"/>
  <c r="T43" i="3"/>
  <c r="T47" i="3"/>
  <c r="T51" i="3"/>
  <c r="T38" i="3"/>
  <c r="T42" i="3"/>
  <c r="T46" i="3"/>
  <c r="T50" i="3"/>
  <c r="T54" i="3"/>
  <c r="T37" i="3"/>
  <c r="T41" i="3"/>
  <c r="T45" i="3"/>
  <c r="T49" i="3"/>
  <c r="T53" i="3"/>
  <c r="T36" i="3"/>
  <c r="T52" i="3"/>
  <c r="T55" i="3"/>
  <c r="T59" i="3"/>
  <c r="T48" i="3"/>
  <c r="T58" i="3"/>
  <c r="T13" i="3"/>
  <c r="T11" i="3"/>
  <c r="T40" i="3"/>
  <c r="T44" i="3"/>
  <c r="T57" i="3"/>
  <c r="T61" i="3"/>
  <c r="T56" i="3"/>
  <c r="T60" i="3"/>
  <c r="T12" i="3"/>
  <c r="B33" i="3"/>
  <c r="X63" i="5" l="1"/>
  <c r="X63" i="7"/>
  <c r="Y61" i="25"/>
  <c r="Y59" i="25"/>
  <c r="Y57" i="25"/>
  <c r="Y60" i="25"/>
  <c r="Y58" i="25"/>
  <c r="Y56" i="25"/>
  <c r="Y55" i="25"/>
  <c r="Y53" i="25"/>
  <c r="Y51" i="25"/>
  <c r="Y49" i="25"/>
  <c r="Y47" i="25"/>
  <c r="Y45" i="25"/>
  <c r="Y43" i="25"/>
  <c r="Y48" i="25"/>
  <c r="Y50" i="25"/>
  <c r="Y41" i="25"/>
  <c r="Y39" i="25"/>
  <c r="Y37" i="25"/>
  <c r="Y35" i="25"/>
  <c r="Y33" i="25"/>
  <c r="Y31" i="25"/>
  <c r="Y29" i="25"/>
  <c r="Y52" i="25"/>
  <c r="Y44" i="25"/>
  <c r="Y36" i="25"/>
  <c r="Y28" i="25"/>
  <c r="Y54" i="25"/>
  <c r="Y38" i="25"/>
  <c r="Y30" i="25"/>
  <c r="Y25" i="25"/>
  <c r="Y23" i="25"/>
  <c r="Y21" i="25"/>
  <c r="Y19" i="25"/>
  <c r="Y17" i="25"/>
  <c r="Y15" i="25"/>
  <c r="Y13" i="25"/>
  <c r="Z10" i="25"/>
  <c r="Y46" i="25"/>
  <c r="Y40" i="25"/>
  <c r="Y32" i="25"/>
  <c r="Y11" i="25"/>
  <c r="Y42" i="25"/>
  <c r="Y34" i="25"/>
  <c r="Y27" i="25"/>
  <c r="Y26" i="25"/>
  <c r="Y24" i="25"/>
  <c r="Y16" i="25"/>
  <c r="Y18" i="25"/>
  <c r="Y20" i="25"/>
  <c r="Y22" i="25"/>
  <c r="Y14" i="25"/>
  <c r="Y12" i="25"/>
  <c r="X63" i="25"/>
  <c r="B40" i="25"/>
  <c r="X63" i="23"/>
  <c r="Y60" i="23"/>
  <c r="Y58" i="23"/>
  <c r="Y56" i="23"/>
  <c r="Y54" i="23"/>
  <c r="Y52" i="23"/>
  <c r="Y50" i="23"/>
  <c r="Y48" i="23"/>
  <c r="Y61" i="23"/>
  <c r="Y59" i="23"/>
  <c r="Y57" i="23"/>
  <c r="Y55" i="23"/>
  <c r="Y53" i="23"/>
  <c r="Y51" i="23"/>
  <c r="Y49" i="23"/>
  <c r="Y46" i="23"/>
  <c r="Y44" i="23"/>
  <c r="Y42" i="23"/>
  <c r="Y40" i="23"/>
  <c r="Y38" i="23"/>
  <c r="Y36" i="23"/>
  <c r="Y34" i="23"/>
  <c r="Y32" i="23"/>
  <c r="Y47" i="23"/>
  <c r="Y45" i="23"/>
  <c r="Y43" i="23"/>
  <c r="Y37" i="23"/>
  <c r="Y29" i="23"/>
  <c r="Y27" i="23"/>
  <c r="Y25" i="23"/>
  <c r="Y23" i="23"/>
  <c r="Y21" i="23"/>
  <c r="Y19" i="23"/>
  <c r="Y17" i="23"/>
  <c r="Y39" i="23"/>
  <c r="Y33" i="23"/>
  <c r="Y41" i="23"/>
  <c r="Y31" i="23"/>
  <c r="Y28" i="23"/>
  <c r="Y26" i="23"/>
  <c r="Y24" i="23"/>
  <c r="Y22" i="23"/>
  <c r="Y20" i="23"/>
  <c r="Y18" i="23"/>
  <c r="Y16" i="23"/>
  <c r="Y35" i="23"/>
  <c r="Y30" i="23"/>
  <c r="Y11" i="23"/>
  <c r="Y14" i="23"/>
  <c r="Y12" i="23"/>
  <c r="Y15" i="23"/>
  <c r="Y13" i="23"/>
  <c r="Z10" i="23"/>
  <c r="B34" i="23"/>
  <c r="Y52" i="21"/>
  <c r="Y50" i="21"/>
  <c r="Y48" i="21"/>
  <c r="Y46" i="21"/>
  <c r="Y44" i="21"/>
  <c r="Y42" i="21"/>
  <c r="Y40" i="21"/>
  <c r="Y38" i="21"/>
  <c r="Y36" i="21"/>
  <c r="Y53" i="21"/>
  <c r="Y51" i="21"/>
  <c r="Y49" i="21"/>
  <c r="Y47" i="21"/>
  <c r="Y45" i="21"/>
  <c r="Y43" i="21"/>
  <c r="Y41" i="21"/>
  <c r="Y39" i="21"/>
  <c r="Y37" i="21"/>
  <c r="Y60" i="21"/>
  <c r="Y56" i="21"/>
  <c r="Y35" i="21"/>
  <c r="Y33" i="21"/>
  <c r="Y31" i="21"/>
  <c r="Y29" i="21"/>
  <c r="Y27" i="21"/>
  <c r="Y25" i="21"/>
  <c r="Y23" i="21"/>
  <c r="Y21" i="21"/>
  <c r="Y19" i="21"/>
  <c r="Y17" i="21"/>
  <c r="Y15" i="21"/>
  <c r="Y13" i="21"/>
  <c r="Z10" i="21"/>
  <c r="Y59" i="21"/>
  <c r="Y55" i="21"/>
  <c r="Y61" i="21"/>
  <c r="Y57" i="21"/>
  <c r="Y11" i="21"/>
  <c r="Y58" i="21"/>
  <c r="Y54" i="21"/>
  <c r="Y34" i="21"/>
  <c r="Y32" i="21"/>
  <c r="Y30" i="21"/>
  <c r="Y28" i="21"/>
  <c r="Y26" i="21"/>
  <c r="Y24" i="21"/>
  <c r="Y22" i="21"/>
  <c r="Y20" i="21"/>
  <c r="Y18" i="21"/>
  <c r="Y16" i="21"/>
  <c r="Y14" i="21"/>
  <c r="Y12" i="21"/>
  <c r="B35" i="21"/>
  <c r="X63" i="21"/>
  <c r="Y61" i="19"/>
  <c r="Y60" i="19"/>
  <c r="Y58" i="19"/>
  <c r="Y56" i="19"/>
  <c r="Y57" i="19"/>
  <c r="Y54" i="19"/>
  <c r="Y52" i="19"/>
  <c r="Y50" i="19"/>
  <c r="Y48" i="19"/>
  <c r="Y46" i="19"/>
  <c r="Y44" i="19"/>
  <c r="Y42" i="19"/>
  <c r="Y59" i="19"/>
  <c r="Y55" i="19"/>
  <c r="Y53" i="19"/>
  <c r="Y51" i="19"/>
  <c r="Y49" i="19"/>
  <c r="Y47" i="19"/>
  <c r="Y45" i="19"/>
  <c r="Y43" i="19"/>
  <c r="Y39" i="19"/>
  <c r="Y37" i="19"/>
  <c r="Y41" i="19"/>
  <c r="Y40" i="19"/>
  <c r="Y38" i="19"/>
  <c r="Y36" i="19"/>
  <c r="Y34" i="19"/>
  <c r="Y32" i="19"/>
  <c r="Y30" i="19"/>
  <c r="Y28" i="19"/>
  <c r="Y26" i="19"/>
  <c r="Y24" i="19"/>
  <c r="Y31" i="19"/>
  <c r="Y23" i="19"/>
  <c r="Y22" i="19"/>
  <c r="Y20" i="19"/>
  <c r="Y18" i="19"/>
  <c r="Y16" i="19"/>
  <c r="Y14" i="19"/>
  <c r="Y12" i="19"/>
  <c r="Y33" i="19"/>
  <c r="Y25" i="19"/>
  <c r="Y35" i="19"/>
  <c r="Y27" i="19"/>
  <c r="Y21" i="19"/>
  <c r="Y19" i="19"/>
  <c r="Y17" i="19"/>
  <c r="Y15" i="19"/>
  <c r="Y13" i="19"/>
  <c r="Z10" i="19"/>
  <c r="Y29" i="19"/>
  <c r="Y11" i="19"/>
  <c r="B34" i="19"/>
  <c r="X63" i="19"/>
  <c r="B35" i="17"/>
  <c r="X63" i="17"/>
  <c r="Y60" i="17"/>
  <c r="Y58" i="17"/>
  <c r="Y56" i="17"/>
  <c r="Y54" i="17"/>
  <c r="Y52" i="17"/>
  <c r="Y50" i="17"/>
  <c r="Y48" i="17"/>
  <c r="Y61" i="17"/>
  <c r="Y59" i="17"/>
  <c r="Y57" i="17"/>
  <c r="Y55" i="17"/>
  <c r="Y53" i="17"/>
  <c r="Y51" i="17"/>
  <c r="Y49" i="17"/>
  <c r="Y47" i="17"/>
  <c r="Y45" i="17"/>
  <c r="Y43" i="17"/>
  <c r="Y41" i="17"/>
  <c r="Y39" i="17"/>
  <c r="Y37" i="17"/>
  <c r="Y35" i="17"/>
  <c r="Y33" i="17"/>
  <c r="Y31" i="17"/>
  <c r="Y29" i="17"/>
  <c r="Y27" i="17"/>
  <c r="Y25" i="17"/>
  <c r="Y23" i="17"/>
  <c r="Y21" i="17"/>
  <c r="Y19" i="17"/>
  <c r="Y17" i="17"/>
  <c r="Y15" i="17"/>
  <c r="Y36" i="17"/>
  <c r="Y28" i="17"/>
  <c r="Y20" i="17"/>
  <c r="Y13" i="17"/>
  <c r="Z10" i="17"/>
  <c r="Y44" i="17"/>
  <c r="Y42" i="17"/>
  <c r="Y34" i="17"/>
  <c r="Y26" i="17"/>
  <c r="Y18" i="17"/>
  <c r="Y11" i="17"/>
  <c r="Y46" i="17"/>
  <c r="Y40" i="17"/>
  <c r="Y32" i="17"/>
  <c r="Y24" i="17"/>
  <c r="Y16" i="17"/>
  <c r="Y12" i="17"/>
  <c r="Y38" i="17"/>
  <c r="Y30" i="17"/>
  <c r="Y14" i="17"/>
  <c r="Y22" i="17"/>
  <c r="X63" i="15"/>
  <c r="Y60" i="15"/>
  <c r="Y58" i="15"/>
  <c r="Y61" i="15"/>
  <c r="Y59" i="15"/>
  <c r="Y56" i="15"/>
  <c r="Y55" i="15"/>
  <c r="Y53" i="15"/>
  <c r="Y51" i="15"/>
  <c r="Y49" i="15"/>
  <c r="Y47" i="15"/>
  <c r="Y45" i="15"/>
  <c r="Y43" i="15"/>
  <c r="Y41" i="15"/>
  <c r="Y54" i="15"/>
  <c r="Y46" i="15"/>
  <c r="Y39" i="15"/>
  <c r="Y35" i="15"/>
  <c r="Y52" i="15"/>
  <c r="Y44" i="15"/>
  <c r="Y38" i="15"/>
  <c r="Y33" i="15"/>
  <c r="Y31" i="15"/>
  <c r="Y29" i="15"/>
  <c r="Y27" i="15"/>
  <c r="Y25" i="15"/>
  <c r="Y23" i="15"/>
  <c r="Y21" i="15"/>
  <c r="Y19" i="15"/>
  <c r="Y17" i="15"/>
  <c r="Y15" i="15"/>
  <c r="Y13" i="15"/>
  <c r="Z10" i="15"/>
  <c r="Y50" i="15"/>
  <c r="Y42" i="15"/>
  <c r="Y37" i="15"/>
  <c r="Y11" i="15"/>
  <c r="Y48" i="15"/>
  <c r="Y40" i="15"/>
  <c r="Y28" i="15"/>
  <c r="Y20" i="15"/>
  <c r="Y12" i="15"/>
  <c r="Y30" i="15"/>
  <c r="Y22" i="15"/>
  <c r="Y14" i="15"/>
  <c r="Y57" i="15"/>
  <c r="Y32" i="15"/>
  <c r="Y24" i="15"/>
  <c r="Y16" i="15"/>
  <c r="Y36" i="15"/>
  <c r="Y34" i="15"/>
  <c r="Y26" i="15"/>
  <c r="Y18" i="15"/>
  <c r="B34" i="15"/>
  <c r="Y60" i="13"/>
  <c r="Y58" i="13"/>
  <c r="Y55" i="13"/>
  <c r="Y53" i="13"/>
  <c r="Y51" i="13"/>
  <c r="Y57" i="13"/>
  <c r="Y59" i="13"/>
  <c r="Y56" i="13"/>
  <c r="Y54" i="13"/>
  <c r="Y52" i="13"/>
  <c r="Y50" i="13"/>
  <c r="Y48" i="13"/>
  <c r="Y46" i="13"/>
  <c r="Y44" i="13"/>
  <c r="Y61" i="13"/>
  <c r="Y43" i="13"/>
  <c r="Y41" i="13"/>
  <c r="Y39" i="13"/>
  <c r="Y37" i="13"/>
  <c r="Y35" i="13"/>
  <c r="Y33" i="13"/>
  <c r="Y31" i="13"/>
  <c r="Y29" i="13"/>
  <c r="Y27" i="13"/>
  <c r="Y25" i="13"/>
  <c r="Y23" i="13"/>
  <c r="Y21" i="13"/>
  <c r="Y19" i="13"/>
  <c r="Y17" i="13"/>
  <c r="Y15" i="13"/>
  <c r="Y13" i="13"/>
  <c r="Y49" i="13"/>
  <c r="Y47" i="13"/>
  <c r="Y42" i="13"/>
  <c r="Y40" i="13"/>
  <c r="Y38" i="13"/>
  <c r="Y36" i="13"/>
  <c r="Y34" i="13"/>
  <c r="Y32" i="13"/>
  <c r="Y30" i="13"/>
  <c r="Y28" i="13"/>
  <c r="Y26" i="13"/>
  <c r="Y24" i="13"/>
  <c r="Y22" i="13"/>
  <c r="Y20" i="13"/>
  <c r="Y18" i="13"/>
  <c r="Y16" i="13"/>
  <c r="Y14" i="13"/>
  <c r="Z10" i="13"/>
  <c r="Y12" i="13"/>
  <c r="Y11" i="13"/>
  <c r="Y45" i="13"/>
  <c r="B34" i="13"/>
  <c r="X63" i="13"/>
  <c r="B43" i="11"/>
  <c r="X63" i="11"/>
  <c r="Y60" i="11"/>
  <c r="Y58" i="11"/>
  <c r="Y56" i="11"/>
  <c r="Y54" i="11"/>
  <c r="Y52" i="11"/>
  <c r="Y50" i="11"/>
  <c r="Y48" i="11"/>
  <c r="Y61" i="11"/>
  <c r="Y59" i="11"/>
  <c r="Y57" i="11"/>
  <c r="Y55" i="11"/>
  <c r="Y53" i="11"/>
  <c r="Y51" i="11"/>
  <c r="Y49" i="11"/>
  <c r="Y47" i="11"/>
  <c r="Y45" i="11"/>
  <c r="Y43" i="11"/>
  <c r="Y41" i="11"/>
  <c r="Y39" i="11"/>
  <c r="Y37" i="11"/>
  <c r="Y35" i="11"/>
  <c r="Y33" i="11"/>
  <c r="Y31" i="11"/>
  <c r="Y29" i="11"/>
  <c r="Y46" i="11"/>
  <c r="Y42" i="11"/>
  <c r="Y34" i="11"/>
  <c r="Y26" i="11"/>
  <c r="Y22" i="11"/>
  <c r="Y18" i="11"/>
  <c r="Y40" i="11"/>
  <c r="Y32" i="11"/>
  <c r="Y25" i="11"/>
  <c r="Y21" i="11"/>
  <c r="Y17" i="11"/>
  <c r="Y11" i="11"/>
  <c r="Y38" i="11"/>
  <c r="Y30" i="11"/>
  <c r="Y24" i="11"/>
  <c r="Y20" i="11"/>
  <c r="Y16" i="11"/>
  <c r="Y36" i="11"/>
  <c r="Y15" i="11"/>
  <c r="Y13" i="11"/>
  <c r="Z10" i="11"/>
  <c r="Y44" i="11"/>
  <c r="Y19" i="11"/>
  <c r="Y12" i="11"/>
  <c r="Y23" i="11"/>
  <c r="Y28" i="11"/>
  <c r="Y27" i="11"/>
  <c r="Y14" i="11"/>
  <c r="Y60" i="9"/>
  <c r="Y58" i="9"/>
  <c r="Y54" i="9"/>
  <c r="Y52" i="9"/>
  <c r="Y50" i="9"/>
  <c r="Y48" i="9"/>
  <c r="Y46" i="9"/>
  <c r="Y44" i="9"/>
  <c r="Y57" i="9"/>
  <c r="Y61" i="9"/>
  <c r="Y56" i="9"/>
  <c r="Y53" i="9"/>
  <c r="Y51" i="9"/>
  <c r="Y49" i="9"/>
  <c r="Y47" i="9"/>
  <c r="Y45" i="9"/>
  <c r="Y43" i="9"/>
  <c r="Y41" i="9"/>
  <c r="Y39" i="9"/>
  <c r="Y37" i="9"/>
  <c r="Y35" i="9"/>
  <c r="Y33" i="9"/>
  <c r="Y31" i="9"/>
  <c r="Y29" i="9"/>
  <c r="Y27" i="9"/>
  <c r="Y25" i="9"/>
  <c r="Y23" i="9"/>
  <c r="Y21" i="9"/>
  <c r="Y19" i="9"/>
  <c r="Y17" i="9"/>
  <c r="Y15" i="9"/>
  <c r="Y13" i="9"/>
  <c r="Y55" i="9"/>
  <c r="Y38" i="9"/>
  <c r="Y30" i="9"/>
  <c r="Y22" i="9"/>
  <c r="Y14" i="9"/>
  <c r="Y40" i="9"/>
  <c r="Y32" i="9"/>
  <c r="Y24" i="9"/>
  <c r="Y16" i="9"/>
  <c r="Z10" i="9"/>
  <c r="Y59" i="9"/>
  <c r="Y42" i="9"/>
  <c r="Y34" i="9"/>
  <c r="Y26" i="9"/>
  <c r="Y18" i="9"/>
  <c r="Y11" i="9"/>
  <c r="Y36" i="9"/>
  <c r="Y28" i="9"/>
  <c r="Y20" i="9"/>
  <c r="Y12" i="9"/>
  <c r="X63" i="9"/>
  <c r="B34" i="9"/>
  <c r="Y60" i="7"/>
  <c r="Y59" i="7"/>
  <c r="Y56" i="7"/>
  <c r="Y54" i="7"/>
  <c r="Y52" i="7"/>
  <c r="Y58" i="7"/>
  <c r="Y61" i="7"/>
  <c r="Y57" i="7"/>
  <c r="Y49" i="7"/>
  <c r="Y47" i="7"/>
  <c r="Y45" i="7"/>
  <c r="Y43" i="7"/>
  <c r="Y41" i="7"/>
  <c r="Y39" i="7"/>
  <c r="Y37" i="7"/>
  <c r="Y51" i="7"/>
  <c r="Y50" i="7"/>
  <c r="Y48" i="7"/>
  <c r="Y46" i="7"/>
  <c r="Y44" i="7"/>
  <c r="Y42" i="7"/>
  <c r="Y40" i="7"/>
  <c r="Y38" i="7"/>
  <c r="Y36" i="7"/>
  <c r="Y55" i="7"/>
  <c r="Y53" i="7"/>
  <c r="Y35" i="7"/>
  <c r="Y33" i="7"/>
  <c r="Y31" i="7"/>
  <c r="Y29" i="7"/>
  <c r="Y27" i="7"/>
  <c r="Y25" i="7"/>
  <c r="Y23" i="7"/>
  <c r="Y21" i="7"/>
  <c r="Y19" i="7"/>
  <c r="Y17" i="7"/>
  <c r="Y34" i="7"/>
  <c r="Y32" i="7"/>
  <c r="Y30" i="7"/>
  <c r="Y28" i="7"/>
  <c r="Y26" i="7"/>
  <c r="Y24" i="7"/>
  <c r="Y22" i="7"/>
  <c r="Y20" i="7"/>
  <c r="Y18" i="7"/>
  <c r="Y15" i="7"/>
  <c r="Y13" i="7"/>
  <c r="Z10" i="7"/>
  <c r="Y11" i="7"/>
  <c r="Y16" i="7"/>
  <c r="Y14" i="7"/>
  <c r="Y12" i="7"/>
  <c r="B34" i="7"/>
  <c r="Y59" i="5"/>
  <c r="Y60" i="5"/>
  <c r="Y58" i="5"/>
  <c r="Y57" i="5"/>
  <c r="Y53" i="5"/>
  <c r="Y49" i="5"/>
  <c r="Y52" i="5"/>
  <c r="Y50" i="5"/>
  <c r="Y47" i="5"/>
  <c r="Y43" i="5"/>
  <c r="Y41" i="5"/>
  <c r="Y39" i="5"/>
  <c r="Y37" i="5"/>
  <c r="Y35" i="5"/>
  <c r="Y33" i="5"/>
  <c r="Y31" i="5"/>
  <c r="Y29" i="5"/>
  <c r="Y27" i="5"/>
  <c r="Y25" i="5"/>
  <c r="Y23" i="5"/>
  <c r="Y61" i="5"/>
  <c r="Y55" i="5"/>
  <c r="Y46" i="5"/>
  <c r="Y51" i="5"/>
  <c r="Y38" i="5"/>
  <c r="Y30" i="5"/>
  <c r="Y21" i="5"/>
  <c r="Y19" i="5"/>
  <c r="Y17" i="5"/>
  <c r="Y15" i="5"/>
  <c r="Y13" i="5"/>
  <c r="Z10" i="5"/>
  <c r="Y56" i="5"/>
  <c r="Y48" i="5"/>
  <c r="Y45" i="5"/>
  <c r="Y44" i="5"/>
  <c r="Y36" i="5"/>
  <c r="Y32" i="5"/>
  <c r="Y24" i="5"/>
  <c r="Y54" i="5"/>
  <c r="Y42" i="5"/>
  <c r="Y34" i="5"/>
  <c r="Y26" i="5"/>
  <c r="Y22" i="5"/>
  <c r="Y20" i="5"/>
  <c r="Y18" i="5"/>
  <c r="Y16" i="5"/>
  <c r="Y14" i="5"/>
  <c r="Y12" i="5"/>
  <c r="Y40" i="5"/>
  <c r="Y28" i="5"/>
  <c r="Y11" i="5"/>
  <c r="B34" i="5"/>
  <c r="T63" i="3"/>
  <c r="V10" i="3"/>
  <c r="U14" i="3"/>
  <c r="U17" i="3"/>
  <c r="U21" i="3"/>
  <c r="U18" i="3"/>
  <c r="U23" i="3"/>
  <c r="U16" i="3"/>
  <c r="U22" i="3"/>
  <c r="U20" i="3"/>
  <c r="U26" i="3"/>
  <c r="U24" i="3"/>
  <c r="U32" i="3"/>
  <c r="U31" i="3"/>
  <c r="U35" i="3"/>
  <c r="U30" i="3"/>
  <c r="U34" i="3"/>
  <c r="U19" i="3"/>
  <c r="U33" i="3"/>
  <c r="U36" i="3"/>
  <c r="U40" i="3"/>
  <c r="U44" i="3"/>
  <c r="U48" i="3"/>
  <c r="U52" i="3"/>
  <c r="U25" i="3"/>
  <c r="U29" i="3"/>
  <c r="U39" i="3"/>
  <c r="U43" i="3"/>
  <c r="U47" i="3"/>
  <c r="U51" i="3"/>
  <c r="U27" i="3"/>
  <c r="U38" i="3"/>
  <c r="U42" i="3"/>
  <c r="U46" i="3"/>
  <c r="U50" i="3"/>
  <c r="U54" i="3"/>
  <c r="U37" i="3"/>
  <c r="U53" i="3"/>
  <c r="U56" i="3"/>
  <c r="U60" i="3"/>
  <c r="U12" i="3"/>
  <c r="U57" i="3"/>
  <c r="U49" i="3"/>
  <c r="U55" i="3"/>
  <c r="U59" i="3"/>
  <c r="U28" i="3"/>
  <c r="U41" i="3"/>
  <c r="U61" i="3"/>
  <c r="U45" i="3"/>
  <c r="U58" i="3"/>
  <c r="U13" i="3"/>
  <c r="U11" i="3"/>
  <c r="B34" i="3"/>
  <c r="Z61" i="25" l="1"/>
  <c r="Z57" i="25"/>
  <c r="Z56" i="25"/>
  <c r="Z55" i="25"/>
  <c r="Z53" i="25"/>
  <c r="Z51" i="25"/>
  <c r="Z49" i="25"/>
  <c r="Z47" i="25"/>
  <c r="Z45" i="25"/>
  <c r="Z43" i="25"/>
  <c r="Z60" i="25"/>
  <c r="Z59" i="25"/>
  <c r="Z54" i="25"/>
  <c r="Z52" i="25"/>
  <c r="Z50" i="25"/>
  <c r="Z48" i="25"/>
  <c r="Z46" i="25"/>
  <c r="Z44" i="25"/>
  <c r="Z41" i="25"/>
  <c r="Z39" i="25"/>
  <c r="Z37" i="25"/>
  <c r="Z35" i="25"/>
  <c r="Z33" i="25"/>
  <c r="Z31" i="25"/>
  <c r="Z29" i="25"/>
  <c r="Z27" i="25"/>
  <c r="Z58" i="25"/>
  <c r="Z42" i="25"/>
  <c r="Z40" i="25"/>
  <c r="Z38" i="25"/>
  <c r="Z36" i="25"/>
  <c r="Z34" i="25"/>
  <c r="Z32" i="25"/>
  <c r="Z30" i="25"/>
  <c r="Z28" i="25"/>
  <c r="Z26" i="25"/>
  <c r="Z25" i="25"/>
  <c r="Z23" i="25"/>
  <c r="Z21" i="25"/>
  <c r="Z19" i="25"/>
  <c r="Z17" i="25"/>
  <c r="Z15" i="25"/>
  <c r="Z13" i="25"/>
  <c r="AA10" i="25"/>
  <c r="Z11" i="25"/>
  <c r="Z24" i="25"/>
  <c r="Z22" i="25"/>
  <c r="Z20" i="25"/>
  <c r="Z18" i="25"/>
  <c r="Z16" i="25"/>
  <c r="Z14" i="25"/>
  <c r="Z12" i="25"/>
  <c r="Y63" i="25"/>
  <c r="B41" i="25"/>
  <c r="Y63" i="23"/>
  <c r="Z60" i="23"/>
  <c r="Z58" i="23"/>
  <c r="Z56" i="23"/>
  <c r="Z54" i="23"/>
  <c r="Z52" i="23"/>
  <c r="Z50" i="23"/>
  <c r="Z48" i="23"/>
  <c r="Z61" i="23"/>
  <c r="Z59" i="23"/>
  <c r="Z57" i="23"/>
  <c r="Z55" i="23"/>
  <c r="Z53" i="23"/>
  <c r="Z51" i="23"/>
  <c r="Z49" i="23"/>
  <c r="Z46" i="23"/>
  <c r="Z44" i="23"/>
  <c r="Z42" i="23"/>
  <c r="Z40" i="23"/>
  <c r="Z38" i="23"/>
  <c r="Z36" i="23"/>
  <c r="Z34" i="23"/>
  <c r="Z47" i="23"/>
  <c r="Z45" i="23"/>
  <c r="Z43" i="23"/>
  <c r="Z41" i="23"/>
  <c r="Z39" i="23"/>
  <c r="Z37" i="23"/>
  <c r="Z35" i="23"/>
  <c r="Z33" i="23"/>
  <c r="Z31" i="23"/>
  <c r="Z29" i="23"/>
  <c r="Z32" i="23"/>
  <c r="Z28" i="23"/>
  <c r="Z26" i="23"/>
  <c r="Z24" i="23"/>
  <c r="Z22" i="23"/>
  <c r="Z20" i="23"/>
  <c r="Z18" i="23"/>
  <c r="Z16" i="23"/>
  <c r="Z30" i="23"/>
  <c r="Z27" i="23"/>
  <c r="Z25" i="23"/>
  <c r="Z23" i="23"/>
  <c r="Z21" i="23"/>
  <c r="Z19" i="23"/>
  <c r="Z17" i="23"/>
  <c r="Z15" i="23"/>
  <c r="Z14" i="23"/>
  <c r="Z12" i="23"/>
  <c r="Z13" i="23"/>
  <c r="AA10" i="23"/>
  <c r="Z11" i="23"/>
  <c r="B35" i="23"/>
  <c r="Y63" i="21"/>
  <c r="B36" i="21"/>
  <c r="Z60" i="21"/>
  <c r="Z58" i="21"/>
  <c r="Z56" i="21"/>
  <c r="Z54" i="21"/>
  <c r="Z61" i="21"/>
  <c r="Z59" i="21"/>
  <c r="Z57" i="21"/>
  <c r="Z55" i="21"/>
  <c r="Z53" i="21"/>
  <c r="Z51" i="21"/>
  <c r="Z49" i="21"/>
  <c r="Z47" i="21"/>
  <c r="Z45" i="21"/>
  <c r="Z43" i="21"/>
  <c r="Z41" i="21"/>
  <c r="Z52" i="21"/>
  <c r="Z50" i="21"/>
  <c r="Z48" i="21"/>
  <c r="Z46" i="21"/>
  <c r="Z44" i="21"/>
  <c r="Z42" i="21"/>
  <c r="Z37" i="21"/>
  <c r="Z11" i="21"/>
  <c r="Z40" i="21"/>
  <c r="Z36" i="21"/>
  <c r="Z34" i="21"/>
  <c r="Z32" i="21"/>
  <c r="Z30" i="21"/>
  <c r="Z28" i="21"/>
  <c r="Z26" i="21"/>
  <c r="Z24" i="21"/>
  <c r="Z22" i="21"/>
  <c r="Z20" i="21"/>
  <c r="Z18" i="21"/>
  <c r="Z16" i="21"/>
  <c r="Z14" i="21"/>
  <c r="Z12" i="21"/>
  <c r="Z33" i="21"/>
  <c r="Z39" i="21"/>
  <c r="Z38" i="21"/>
  <c r="Z35" i="21"/>
  <c r="Z31" i="21"/>
  <c r="AA10" i="21"/>
  <c r="Z29" i="21"/>
  <c r="Z27" i="21"/>
  <c r="Z25" i="21"/>
  <c r="Z23" i="21"/>
  <c r="Z21" i="21"/>
  <c r="Z19" i="21"/>
  <c r="Z17" i="21"/>
  <c r="Z15" i="21"/>
  <c r="Z13" i="21"/>
  <c r="Y63" i="19"/>
  <c r="B35" i="19"/>
  <c r="Z61" i="19"/>
  <c r="Z59" i="19"/>
  <c r="Z57" i="19"/>
  <c r="Z54" i="19"/>
  <c r="Z52" i="19"/>
  <c r="Z50" i="19"/>
  <c r="Z48" i="19"/>
  <c r="Z46" i="19"/>
  <c r="Z44" i="19"/>
  <c r="Z42" i="19"/>
  <c r="Z60" i="19"/>
  <c r="Z56" i="19"/>
  <c r="Z55" i="19"/>
  <c r="Z53" i="19"/>
  <c r="Z51" i="19"/>
  <c r="Z49" i="19"/>
  <c r="Z47" i="19"/>
  <c r="Z45" i="19"/>
  <c r="Z43" i="19"/>
  <c r="Z58" i="19"/>
  <c r="Z41" i="19"/>
  <c r="Z40" i="19"/>
  <c r="Z38" i="19"/>
  <c r="Z36" i="19"/>
  <c r="Z34" i="19"/>
  <c r="Z32" i="19"/>
  <c r="Z30" i="19"/>
  <c r="Z28" i="19"/>
  <c r="Z26" i="19"/>
  <c r="Z24" i="19"/>
  <c r="Z39" i="19"/>
  <c r="Z37" i="19"/>
  <c r="Z35" i="19"/>
  <c r="Z33" i="19"/>
  <c r="Z31" i="19"/>
  <c r="Z29" i="19"/>
  <c r="Z27" i="19"/>
  <c r="Z25" i="19"/>
  <c r="Z23" i="19"/>
  <c r="Z21" i="19"/>
  <c r="Z19" i="19"/>
  <c r="Z17" i="19"/>
  <c r="Z15" i="19"/>
  <c r="Z13" i="19"/>
  <c r="AA10" i="19"/>
  <c r="Z11" i="19"/>
  <c r="Z22" i="19"/>
  <c r="Z20" i="19"/>
  <c r="Z18" i="19"/>
  <c r="Z16" i="19"/>
  <c r="Z14" i="19"/>
  <c r="Z12" i="19"/>
  <c r="Z61" i="17"/>
  <c r="Z59" i="17"/>
  <c r="Z57" i="17"/>
  <c r="Z55" i="17"/>
  <c r="Z53" i="17"/>
  <c r="Z51" i="17"/>
  <c r="Z49" i="17"/>
  <c r="Z60" i="17"/>
  <c r="Z58" i="17"/>
  <c r="Z56" i="17"/>
  <c r="Z54" i="17"/>
  <c r="Z52" i="17"/>
  <c r="Z50" i="17"/>
  <c r="Z45" i="17"/>
  <c r="Z48" i="17"/>
  <c r="Z46" i="17"/>
  <c r="Z44" i="17"/>
  <c r="Z42" i="17"/>
  <c r="Z40" i="17"/>
  <c r="Z38" i="17"/>
  <c r="Z36" i="17"/>
  <c r="Z34" i="17"/>
  <c r="Z32" i="17"/>
  <c r="Z30" i="17"/>
  <c r="Z28" i="17"/>
  <c r="Z26" i="17"/>
  <c r="Z24" i="17"/>
  <c r="Z22" i="17"/>
  <c r="Z20" i="17"/>
  <c r="Z18" i="17"/>
  <c r="Z16" i="17"/>
  <c r="Z14" i="17"/>
  <c r="Z43" i="17"/>
  <c r="Z35" i="17"/>
  <c r="Z27" i="17"/>
  <c r="Z19" i="17"/>
  <c r="Z11" i="17"/>
  <c r="Z47" i="17"/>
  <c r="Z41" i="17"/>
  <c r="Z33" i="17"/>
  <c r="Z25" i="17"/>
  <c r="Z17" i="17"/>
  <c r="Z12" i="17"/>
  <c r="Z39" i="17"/>
  <c r="Z31" i="17"/>
  <c r="Z23" i="17"/>
  <c r="Z15" i="17"/>
  <c r="Z37" i="17"/>
  <c r="Z29" i="17"/>
  <c r="AA10" i="17"/>
  <c r="Z13" i="17"/>
  <c r="Z21" i="17"/>
  <c r="Y63" i="17"/>
  <c r="B36" i="17"/>
  <c r="Z61" i="15"/>
  <c r="Z59" i="15"/>
  <c r="Z60" i="15"/>
  <c r="Z55" i="15"/>
  <c r="Z53" i="15"/>
  <c r="Z51" i="15"/>
  <c r="Z49" i="15"/>
  <c r="Z47" i="15"/>
  <c r="Z45" i="15"/>
  <c r="Z43" i="15"/>
  <c r="Z41" i="15"/>
  <c r="Z39" i="15"/>
  <c r="Z37" i="15"/>
  <c r="Z35" i="15"/>
  <c r="Z57" i="15"/>
  <c r="Z52" i="15"/>
  <c r="Z44" i="15"/>
  <c r="Z38" i="15"/>
  <c r="Z33" i="15"/>
  <c r="Z31" i="15"/>
  <c r="Z29" i="15"/>
  <c r="Z27" i="15"/>
  <c r="Z25" i="15"/>
  <c r="Z23" i="15"/>
  <c r="Z21" i="15"/>
  <c r="Z19" i="15"/>
  <c r="Z17" i="15"/>
  <c r="Z15" i="15"/>
  <c r="Z13" i="15"/>
  <c r="AA10" i="15"/>
  <c r="Z58" i="15"/>
  <c r="Z56" i="15"/>
  <c r="Z50" i="15"/>
  <c r="Z42" i="15"/>
  <c r="Z11" i="15"/>
  <c r="Z48" i="15"/>
  <c r="Z40" i="15"/>
  <c r="Z36" i="15"/>
  <c r="Z34" i="15"/>
  <c r="Z32" i="15"/>
  <c r="Z30" i="15"/>
  <c r="Z28" i="15"/>
  <c r="Z26" i="15"/>
  <c r="Z24" i="15"/>
  <c r="Z22" i="15"/>
  <c r="Z20" i="15"/>
  <c r="Z18" i="15"/>
  <c r="Z16" i="15"/>
  <c r="Z14" i="15"/>
  <c r="Z12" i="15"/>
  <c r="Z46" i="15"/>
  <c r="Z54" i="15"/>
  <c r="B35" i="15"/>
  <c r="Y63" i="15"/>
  <c r="B35" i="13"/>
  <c r="Y63" i="13"/>
  <c r="Z60" i="13"/>
  <c r="Z58" i="13"/>
  <c r="Z61" i="13"/>
  <c r="Z59" i="13"/>
  <c r="Z57" i="13"/>
  <c r="Z56" i="13"/>
  <c r="Z54" i="13"/>
  <c r="Z52" i="13"/>
  <c r="Z50" i="13"/>
  <c r="Z48" i="13"/>
  <c r="Z46" i="13"/>
  <c r="Z44" i="13"/>
  <c r="Z49" i="13"/>
  <c r="Z55" i="13"/>
  <c r="Z53" i="13"/>
  <c r="Z51" i="13"/>
  <c r="Z47" i="13"/>
  <c r="Z42" i="13"/>
  <c r="Z40" i="13"/>
  <c r="Z38" i="13"/>
  <c r="Z36" i="13"/>
  <c r="Z34" i="13"/>
  <c r="Z32" i="13"/>
  <c r="Z30" i="13"/>
  <c r="Z28" i="13"/>
  <c r="Z26" i="13"/>
  <c r="Z24" i="13"/>
  <c r="Z22" i="13"/>
  <c r="Z20" i="13"/>
  <c r="Z18" i="13"/>
  <c r="Z16" i="13"/>
  <c r="Z14" i="13"/>
  <c r="Z12" i="13"/>
  <c r="Z45" i="13"/>
  <c r="Z41" i="13"/>
  <c r="Z39" i="13"/>
  <c r="Z37" i="13"/>
  <c r="Z35" i="13"/>
  <c r="Z33" i="13"/>
  <c r="Z31" i="13"/>
  <c r="Z29" i="13"/>
  <c r="Z27" i="13"/>
  <c r="Z25" i="13"/>
  <c r="Z23" i="13"/>
  <c r="Z21" i="13"/>
  <c r="Z19" i="13"/>
  <c r="Z17" i="13"/>
  <c r="Z15" i="13"/>
  <c r="Z13" i="13"/>
  <c r="AA10" i="13"/>
  <c r="Z43" i="13"/>
  <c r="Z11" i="13"/>
  <c r="Y63" i="11"/>
  <c r="Z61" i="11"/>
  <c r="Z59" i="11"/>
  <c r="Z57" i="11"/>
  <c r="Z55" i="11"/>
  <c r="Z53" i="11"/>
  <c r="Z51" i="11"/>
  <c r="Z49" i="11"/>
  <c r="Z48" i="11"/>
  <c r="Z46" i="11"/>
  <c r="Z44" i="11"/>
  <c r="Z42" i="11"/>
  <c r="Z40" i="11"/>
  <c r="Z38" i="11"/>
  <c r="Z36" i="11"/>
  <c r="Z34" i="11"/>
  <c r="Z32" i="11"/>
  <c r="Z30" i="11"/>
  <c r="Z28" i="11"/>
  <c r="Z26" i="11"/>
  <c r="Z24" i="11"/>
  <c r="Z22" i="11"/>
  <c r="Z20" i="11"/>
  <c r="Z18" i="11"/>
  <c r="Z16" i="11"/>
  <c r="Z60" i="11"/>
  <c r="Z58" i="11"/>
  <c r="Z56" i="11"/>
  <c r="Z54" i="11"/>
  <c r="Z52" i="11"/>
  <c r="Z50" i="11"/>
  <c r="Z41" i="11"/>
  <c r="Z33" i="11"/>
  <c r="Z25" i="11"/>
  <c r="Z21" i="11"/>
  <c r="Z17" i="11"/>
  <c r="Z47" i="11"/>
  <c r="Z45" i="11"/>
  <c r="Z39" i="11"/>
  <c r="Z31" i="11"/>
  <c r="Z14" i="11"/>
  <c r="Z12" i="11"/>
  <c r="Z37" i="11"/>
  <c r="Z29" i="11"/>
  <c r="Z27" i="11"/>
  <c r="Z23" i="11"/>
  <c r="Z19" i="11"/>
  <c r="Z15" i="11"/>
  <c r="Z43" i="11"/>
  <c r="Z11" i="11"/>
  <c r="Z35" i="11"/>
  <c r="Z13" i="11"/>
  <c r="AA10" i="11"/>
  <c r="B44" i="11"/>
  <c r="Y63" i="9"/>
  <c r="B35" i="9"/>
  <c r="Z61" i="9"/>
  <c r="Z59" i="9"/>
  <c r="Z57" i="9"/>
  <c r="Z55" i="9"/>
  <c r="Z56" i="9"/>
  <c r="Z53" i="9"/>
  <c r="Z51" i="9"/>
  <c r="Z49" i="9"/>
  <c r="Z60" i="9"/>
  <c r="Z54" i="9"/>
  <c r="Z48" i="9"/>
  <c r="Z43" i="9"/>
  <c r="Z41" i="9"/>
  <c r="Z39" i="9"/>
  <c r="Z37" i="9"/>
  <c r="Z35" i="9"/>
  <c r="Z33" i="9"/>
  <c r="Z31" i="9"/>
  <c r="Z29" i="9"/>
  <c r="Z27" i="9"/>
  <c r="Z25" i="9"/>
  <c r="Z23" i="9"/>
  <c r="Z21" i="9"/>
  <c r="Z19" i="9"/>
  <c r="Z17" i="9"/>
  <c r="Z15" i="9"/>
  <c r="Z13" i="9"/>
  <c r="Z47" i="9"/>
  <c r="Z46" i="9"/>
  <c r="Z42" i="9"/>
  <c r="Z40" i="9"/>
  <c r="Z38" i="9"/>
  <c r="Z36" i="9"/>
  <c r="Z34" i="9"/>
  <c r="Z32" i="9"/>
  <c r="Z30" i="9"/>
  <c r="Z28" i="9"/>
  <c r="Z26" i="9"/>
  <c r="Z24" i="9"/>
  <c r="Z22" i="9"/>
  <c r="Z20" i="9"/>
  <c r="Z18" i="9"/>
  <c r="Z16" i="9"/>
  <c r="Z14" i="9"/>
  <c r="Z12" i="9"/>
  <c r="AA10" i="9"/>
  <c r="Z11" i="9"/>
  <c r="Z58" i="9"/>
  <c r="Z50" i="9"/>
  <c r="Z45" i="9"/>
  <c r="Z44" i="9"/>
  <c r="Z52" i="9"/>
  <c r="Y63" i="7"/>
  <c r="Z61" i="7"/>
  <c r="Z59" i="7"/>
  <c r="Z57" i="7"/>
  <c r="Z56" i="7"/>
  <c r="Z58" i="7"/>
  <c r="Z55" i="7"/>
  <c r="Z53" i="7"/>
  <c r="Z60" i="7"/>
  <c r="Z51" i="7"/>
  <c r="Z50" i="7"/>
  <c r="Z48" i="7"/>
  <c r="Z46" i="7"/>
  <c r="Z44" i="7"/>
  <c r="Z42" i="7"/>
  <c r="Z40" i="7"/>
  <c r="Z38" i="7"/>
  <c r="Z36" i="7"/>
  <c r="Z54" i="7"/>
  <c r="Z52" i="7"/>
  <c r="Z49" i="7"/>
  <c r="Z47" i="7"/>
  <c r="Z45" i="7"/>
  <c r="Z43" i="7"/>
  <c r="Z41" i="7"/>
  <c r="Z39" i="7"/>
  <c r="Z37" i="7"/>
  <c r="Z35" i="7"/>
  <c r="Z33" i="7"/>
  <c r="Z31" i="7"/>
  <c r="Z29" i="7"/>
  <c r="Z27" i="7"/>
  <c r="Z25" i="7"/>
  <c r="Z23" i="7"/>
  <c r="Z21" i="7"/>
  <c r="Z19" i="7"/>
  <c r="Z17" i="7"/>
  <c r="Z34" i="7"/>
  <c r="Z32" i="7"/>
  <c r="Z30" i="7"/>
  <c r="Z28" i="7"/>
  <c r="Z26" i="7"/>
  <c r="Z24" i="7"/>
  <c r="Z22" i="7"/>
  <c r="Z20" i="7"/>
  <c r="Z18" i="7"/>
  <c r="Z11" i="7"/>
  <c r="Z16" i="7"/>
  <c r="Z14" i="7"/>
  <c r="Z12" i="7"/>
  <c r="Z15" i="7"/>
  <c r="Z13" i="7"/>
  <c r="AA10" i="7"/>
  <c r="B35" i="7"/>
  <c r="Z61" i="5"/>
  <c r="Z59" i="5"/>
  <c r="Z58" i="5"/>
  <c r="Z56" i="5"/>
  <c r="Z54" i="5"/>
  <c r="Z52" i="5"/>
  <c r="Z50" i="5"/>
  <c r="Z48" i="5"/>
  <c r="Z46" i="5"/>
  <c r="Z44" i="5"/>
  <c r="Z60" i="5"/>
  <c r="Z57" i="5"/>
  <c r="Z55" i="5"/>
  <c r="Z53" i="5"/>
  <c r="Z51" i="5"/>
  <c r="Z45" i="5"/>
  <c r="Z42" i="5"/>
  <c r="Z40" i="5"/>
  <c r="Z38" i="5"/>
  <c r="Z36" i="5"/>
  <c r="Z34" i="5"/>
  <c r="Z37" i="5"/>
  <c r="Z32" i="5"/>
  <c r="Z27" i="5"/>
  <c r="Z24" i="5"/>
  <c r="Z11" i="5"/>
  <c r="Z49" i="5"/>
  <c r="Z47" i="5"/>
  <c r="Z43" i="5"/>
  <c r="Z35" i="5"/>
  <c r="Z29" i="5"/>
  <c r="Z26" i="5"/>
  <c r="Z22" i="5"/>
  <c r="Z20" i="5"/>
  <c r="Z18" i="5"/>
  <c r="Z16" i="5"/>
  <c r="Z14" i="5"/>
  <c r="Z41" i="5"/>
  <c r="Z31" i="5"/>
  <c r="Z28" i="5"/>
  <c r="Z23" i="5"/>
  <c r="Z39" i="5"/>
  <c r="Z33" i="5"/>
  <c r="Z30" i="5"/>
  <c r="Z25" i="5"/>
  <c r="Z21" i="5"/>
  <c r="Z19" i="5"/>
  <c r="Z17" i="5"/>
  <c r="Z15" i="5"/>
  <c r="Z12" i="5"/>
  <c r="AA10" i="5"/>
  <c r="Z13" i="5"/>
  <c r="B35" i="5"/>
  <c r="Y63" i="5"/>
  <c r="U63" i="3"/>
  <c r="W10" i="3"/>
  <c r="V14" i="3"/>
  <c r="V18" i="3"/>
  <c r="V22" i="3"/>
  <c r="V19" i="3"/>
  <c r="V24" i="3"/>
  <c r="V25" i="3"/>
  <c r="V17" i="3"/>
  <c r="V23" i="3"/>
  <c r="V16" i="3"/>
  <c r="V21" i="3"/>
  <c r="V27" i="3"/>
  <c r="V15" i="3"/>
  <c r="V28" i="3"/>
  <c r="V29" i="3"/>
  <c r="V33" i="3"/>
  <c r="V20" i="3"/>
  <c r="V32" i="3"/>
  <c r="V31" i="3"/>
  <c r="V35" i="3"/>
  <c r="V34" i="3"/>
  <c r="V37" i="3"/>
  <c r="V41" i="3"/>
  <c r="V45" i="3"/>
  <c r="V49" i="3"/>
  <c r="V53" i="3"/>
  <c r="V30" i="3"/>
  <c r="V36" i="3"/>
  <c r="V40" i="3"/>
  <c r="V44" i="3"/>
  <c r="V48" i="3"/>
  <c r="V52" i="3"/>
  <c r="V39" i="3"/>
  <c r="V43" i="3"/>
  <c r="V47" i="3"/>
  <c r="V51" i="3"/>
  <c r="V38" i="3"/>
  <c r="V57" i="3"/>
  <c r="V61" i="3"/>
  <c r="V26" i="3"/>
  <c r="V50" i="3"/>
  <c r="V56" i="3"/>
  <c r="V60" i="3"/>
  <c r="V12" i="3"/>
  <c r="V42" i="3"/>
  <c r="V58" i="3"/>
  <c r="V11" i="3"/>
  <c r="V46" i="3"/>
  <c r="V54" i="3"/>
  <c r="V55" i="3"/>
  <c r="V59" i="3"/>
  <c r="V13" i="3"/>
  <c r="B35" i="3"/>
  <c r="Z63" i="25" l="1"/>
  <c r="AA60" i="25"/>
  <c r="AA58" i="25"/>
  <c r="AA56" i="25"/>
  <c r="AA61" i="25"/>
  <c r="AA59" i="25"/>
  <c r="AA57" i="25"/>
  <c r="AA54" i="25"/>
  <c r="AA52" i="25"/>
  <c r="AA50" i="25"/>
  <c r="AA48" i="25"/>
  <c r="AA46" i="25"/>
  <c r="AA44" i="25"/>
  <c r="AA49" i="25"/>
  <c r="AA51" i="25"/>
  <c r="AA43" i="25"/>
  <c r="AA42" i="25"/>
  <c r="AA40" i="25"/>
  <c r="AA38" i="25"/>
  <c r="AA36" i="25"/>
  <c r="AA34" i="25"/>
  <c r="AA32" i="25"/>
  <c r="AA30" i="25"/>
  <c r="AA28" i="25"/>
  <c r="AA53" i="25"/>
  <c r="AA45" i="25"/>
  <c r="AA55" i="25"/>
  <c r="AA37" i="25"/>
  <c r="AA29" i="25"/>
  <c r="AA11" i="25"/>
  <c r="AA47" i="25"/>
  <c r="AA39" i="25"/>
  <c r="AA31" i="25"/>
  <c r="AA24" i="25"/>
  <c r="AA22" i="25"/>
  <c r="AA20" i="25"/>
  <c r="AA18" i="25"/>
  <c r="AA16" i="25"/>
  <c r="AA14" i="25"/>
  <c r="AA12" i="25"/>
  <c r="AA41" i="25"/>
  <c r="AA33" i="25"/>
  <c r="AA27" i="25"/>
  <c r="AA26" i="25"/>
  <c r="AA35" i="25"/>
  <c r="AA25" i="25"/>
  <c r="AA23" i="25"/>
  <c r="AA17" i="25"/>
  <c r="AA19" i="25"/>
  <c r="AA21" i="25"/>
  <c r="AA13" i="25"/>
  <c r="AB10" i="25"/>
  <c r="AA15" i="25"/>
  <c r="B42" i="25"/>
  <c r="Z63" i="23"/>
  <c r="AA61" i="23"/>
  <c r="AA59" i="23"/>
  <c r="AA57" i="23"/>
  <c r="AA55" i="23"/>
  <c r="AA53" i="23"/>
  <c r="AA51" i="23"/>
  <c r="AA49" i="23"/>
  <c r="AA60" i="23"/>
  <c r="AA58" i="23"/>
  <c r="AA56" i="23"/>
  <c r="AA54" i="23"/>
  <c r="AA52" i="23"/>
  <c r="AA50" i="23"/>
  <c r="AA48" i="23"/>
  <c r="AA47" i="23"/>
  <c r="AA45" i="23"/>
  <c r="AA43" i="23"/>
  <c r="AA41" i="23"/>
  <c r="AA39" i="23"/>
  <c r="AA37" i="23"/>
  <c r="AA35" i="23"/>
  <c r="AA33" i="23"/>
  <c r="AA31" i="23"/>
  <c r="AA46" i="23"/>
  <c r="AA44" i="23"/>
  <c r="AA38" i="23"/>
  <c r="AA32" i="23"/>
  <c r="AA28" i="23"/>
  <c r="AA26" i="23"/>
  <c r="AA24" i="23"/>
  <c r="AA22" i="23"/>
  <c r="AA20" i="23"/>
  <c r="AA18" i="23"/>
  <c r="AA16" i="23"/>
  <c r="AA40" i="23"/>
  <c r="AA30" i="23"/>
  <c r="AA42" i="23"/>
  <c r="AA34" i="23"/>
  <c r="AA27" i="23"/>
  <c r="AA25" i="23"/>
  <c r="AA23" i="23"/>
  <c r="AA21" i="23"/>
  <c r="AA19" i="23"/>
  <c r="AA17" i="23"/>
  <c r="AA36" i="23"/>
  <c r="AA29" i="23"/>
  <c r="AA15" i="23"/>
  <c r="AA13" i="23"/>
  <c r="AB10" i="23"/>
  <c r="AA11" i="23"/>
  <c r="AA14" i="23"/>
  <c r="AA12" i="23"/>
  <c r="B36" i="23"/>
  <c r="Z63" i="21"/>
  <c r="B37" i="21"/>
  <c r="AA53" i="21"/>
  <c r="AA51" i="21"/>
  <c r="AA49" i="21"/>
  <c r="AA47" i="21"/>
  <c r="AA45" i="21"/>
  <c r="AA43" i="21"/>
  <c r="AA41" i="21"/>
  <c r="AA39" i="21"/>
  <c r="AA37" i="21"/>
  <c r="AA61" i="21"/>
  <c r="AA60" i="21"/>
  <c r="AA59" i="21"/>
  <c r="AA58" i="21"/>
  <c r="AA57" i="21"/>
  <c r="AA56" i="21"/>
  <c r="AA55" i="21"/>
  <c r="AA54" i="21"/>
  <c r="AA52" i="21"/>
  <c r="AA50" i="21"/>
  <c r="AA48" i="21"/>
  <c r="AA46" i="21"/>
  <c r="AA44" i="21"/>
  <c r="AA42" i="21"/>
  <c r="AA40" i="21"/>
  <c r="AA38" i="21"/>
  <c r="AA36" i="21"/>
  <c r="AA34" i="21"/>
  <c r="AA32" i="21"/>
  <c r="AA30" i="21"/>
  <c r="AA28" i="21"/>
  <c r="AA26" i="21"/>
  <c r="AA24" i="21"/>
  <c r="AA22" i="21"/>
  <c r="AA20" i="21"/>
  <c r="AA18" i="21"/>
  <c r="AA16" i="21"/>
  <c r="AA14" i="21"/>
  <c r="AA12" i="21"/>
  <c r="AA35" i="21"/>
  <c r="AA33" i="21"/>
  <c r="AA31" i="21"/>
  <c r="AA29" i="21"/>
  <c r="AA27" i="21"/>
  <c r="AA25" i="21"/>
  <c r="AA23" i="21"/>
  <c r="AA21" i="21"/>
  <c r="AA19" i="21"/>
  <c r="AA17" i="21"/>
  <c r="AA15" i="21"/>
  <c r="AA13" i="21"/>
  <c r="AB10" i="21"/>
  <c r="AA11" i="21"/>
  <c r="AA61" i="19"/>
  <c r="AA59" i="19"/>
  <c r="AA57" i="19"/>
  <c r="AA60" i="19"/>
  <c r="AA56" i="19"/>
  <c r="AA55" i="19"/>
  <c r="AA53" i="19"/>
  <c r="AA51" i="19"/>
  <c r="AA49" i="19"/>
  <c r="AA47" i="19"/>
  <c r="AA45" i="19"/>
  <c r="AA43" i="19"/>
  <c r="AA58" i="19"/>
  <c r="AA54" i="19"/>
  <c r="AA52" i="19"/>
  <c r="AA50" i="19"/>
  <c r="AA48" i="19"/>
  <c r="AA46" i="19"/>
  <c r="AA44" i="19"/>
  <c r="AA42" i="19"/>
  <c r="AA41" i="19"/>
  <c r="AA40" i="19"/>
  <c r="AA38" i="19"/>
  <c r="AA36" i="19"/>
  <c r="AA39" i="19"/>
  <c r="AA37" i="19"/>
  <c r="AA35" i="19"/>
  <c r="AA33" i="19"/>
  <c r="AA31" i="19"/>
  <c r="AA29" i="19"/>
  <c r="AA27" i="19"/>
  <c r="AA25" i="19"/>
  <c r="AA23" i="19"/>
  <c r="AA32" i="19"/>
  <c r="AA24" i="19"/>
  <c r="AA21" i="19"/>
  <c r="AA19" i="19"/>
  <c r="AA17" i="19"/>
  <c r="AA15" i="19"/>
  <c r="AA13" i="19"/>
  <c r="AB10" i="19"/>
  <c r="AA34" i="19"/>
  <c r="AA26" i="19"/>
  <c r="AA11" i="19"/>
  <c r="AA28" i="19"/>
  <c r="AA22" i="19"/>
  <c r="AA20" i="19"/>
  <c r="AA18" i="19"/>
  <c r="AA16" i="19"/>
  <c r="AA14" i="19"/>
  <c r="AA12" i="19"/>
  <c r="AA30" i="19"/>
  <c r="Z63" i="19"/>
  <c r="B36" i="19"/>
  <c r="B37" i="17"/>
  <c r="Z63" i="17"/>
  <c r="AA61" i="17"/>
  <c r="AA59" i="17"/>
  <c r="AA57" i="17"/>
  <c r="AA55" i="17"/>
  <c r="AA53" i="17"/>
  <c r="AA51" i="17"/>
  <c r="AA49" i="17"/>
  <c r="AA47" i="17"/>
  <c r="AA60" i="17"/>
  <c r="AA58" i="17"/>
  <c r="AA56" i="17"/>
  <c r="AA54" i="17"/>
  <c r="AA52" i="17"/>
  <c r="AA50" i="17"/>
  <c r="AA48" i="17"/>
  <c r="AA46" i="17"/>
  <c r="AA44" i="17"/>
  <c r="AA42" i="17"/>
  <c r="AA40" i="17"/>
  <c r="AA38" i="17"/>
  <c r="AA36" i="17"/>
  <c r="AA34" i="17"/>
  <c r="AA32" i="17"/>
  <c r="AA30" i="17"/>
  <c r="AA28" i="17"/>
  <c r="AA26" i="17"/>
  <c r="AA24" i="17"/>
  <c r="AA22" i="17"/>
  <c r="AA20" i="17"/>
  <c r="AA18" i="17"/>
  <c r="AA16" i="17"/>
  <c r="AA14" i="17"/>
  <c r="AA41" i="17"/>
  <c r="AA33" i="17"/>
  <c r="AA25" i="17"/>
  <c r="AA17" i="17"/>
  <c r="AA12" i="17"/>
  <c r="AA45" i="17"/>
  <c r="AA39" i="17"/>
  <c r="AA31" i="17"/>
  <c r="AA23" i="17"/>
  <c r="AA15" i="17"/>
  <c r="AA37" i="17"/>
  <c r="AA29" i="17"/>
  <c r="AA21" i="17"/>
  <c r="AA13" i="17"/>
  <c r="AB10" i="17"/>
  <c r="AA43" i="17"/>
  <c r="AA35" i="17"/>
  <c r="AA19" i="17"/>
  <c r="AA11" i="17"/>
  <c r="AA27" i="17"/>
  <c r="Z63" i="15"/>
  <c r="B36" i="15"/>
  <c r="AA61" i="15"/>
  <c r="AA59" i="15"/>
  <c r="AA57" i="15"/>
  <c r="AA60" i="15"/>
  <c r="AA58" i="15"/>
  <c r="AA56" i="15"/>
  <c r="AA54" i="15"/>
  <c r="AA52" i="15"/>
  <c r="AA50" i="15"/>
  <c r="AA48" i="15"/>
  <c r="AA46" i="15"/>
  <c r="AA44" i="15"/>
  <c r="AA42" i="15"/>
  <c r="AA53" i="15"/>
  <c r="AA45" i="15"/>
  <c r="AA11" i="15"/>
  <c r="AA51" i="15"/>
  <c r="AA43" i="15"/>
  <c r="AA40" i="15"/>
  <c r="AA37" i="15"/>
  <c r="AA36" i="15"/>
  <c r="AA34" i="15"/>
  <c r="AA32" i="15"/>
  <c r="AA30" i="15"/>
  <c r="AA28" i="15"/>
  <c r="AA26" i="15"/>
  <c r="AA24" i="15"/>
  <c r="AA22" i="15"/>
  <c r="AA20" i="15"/>
  <c r="AA18" i="15"/>
  <c r="AA16" i="15"/>
  <c r="AA14" i="15"/>
  <c r="AA12" i="15"/>
  <c r="AA49" i="15"/>
  <c r="AA41" i="15"/>
  <c r="AA55" i="15"/>
  <c r="AA35" i="15"/>
  <c r="AA29" i="15"/>
  <c r="AA21" i="15"/>
  <c r="AA13" i="15"/>
  <c r="AA39" i="15"/>
  <c r="AA31" i="15"/>
  <c r="AA23" i="15"/>
  <c r="AA15" i="15"/>
  <c r="AA33" i="15"/>
  <c r="AA25" i="15"/>
  <c r="AA17" i="15"/>
  <c r="AA47" i="15"/>
  <c r="AA38" i="15"/>
  <c r="AA27" i="15"/>
  <c r="AA19" i="15"/>
  <c r="AB10" i="15"/>
  <c r="Z63" i="13"/>
  <c r="B36" i="13"/>
  <c r="AA61" i="13"/>
  <c r="AA59" i="13"/>
  <c r="AA58" i="13"/>
  <c r="AA56" i="13"/>
  <c r="AA54" i="13"/>
  <c r="AA52" i="13"/>
  <c r="AA50" i="13"/>
  <c r="AA60" i="13"/>
  <c r="AA55" i="13"/>
  <c r="AA53" i="13"/>
  <c r="AA51" i="13"/>
  <c r="AA49" i="13"/>
  <c r="AA47" i="13"/>
  <c r="AA45" i="13"/>
  <c r="AA43" i="13"/>
  <c r="AA42" i="13"/>
  <c r="AA40" i="13"/>
  <c r="AA38" i="13"/>
  <c r="AA36" i="13"/>
  <c r="AA34" i="13"/>
  <c r="AA32" i="13"/>
  <c r="AA30" i="13"/>
  <c r="AA28" i="13"/>
  <c r="AA26" i="13"/>
  <c r="AA24" i="13"/>
  <c r="AA22" i="13"/>
  <c r="AA20" i="13"/>
  <c r="AA18" i="13"/>
  <c r="AA16" i="13"/>
  <c r="AA14" i="13"/>
  <c r="AA12" i="13"/>
  <c r="AA48" i="13"/>
  <c r="AA57" i="13"/>
  <c r="AA46" i="13"/>
  <c r="AA41" i="13"/>
  <c r="AA39" i="13"/>
  <c r="AA37" i="13"/>
  <c r="AA35" i="13"/>
  <c r="AA33" i="13"/>
  <c r="AA31" i="13"/>
  <c r="AA29" i="13"/>
  <c r="AA27" i="13"/>
  <c r="AA25" i="13"/>
  <c r="AA23" i="13"/>
  <c r="AA21" i="13"/>
  <c r="AA19" i="13"/>
  <c r="AA17" i="13"/>
  <c r="AA15" i="13"/>
  <c r="AA13" i="13"/>
  <c r="AA11" i="13"/>
  <c r="AA44" i="13"/>
  <c r="AB10" i="13"/>
  <c r="AA61" i="11"/>
  <c r="AA59" i="11"/>
  <c r="AA57" i="11"/>
  <c r="AA55" i="11"/>
  <c r="AA53" i="11"/>
  <c r="AA51" i="11"/>
  <c r="AA49" i="11"/>
  <c r="AA60" i="11"/>
  <c r="AA58" i="11"/>
  <c r="AA56" i="11"/>
  <c r="AA54" i="11"/>
  <c r="AA52" i="11"/>
  <c r="AA50" i="11"/>
  <c r="AA48" i="11"/>
  <c r="AA46" i="11"/>
  <c r="AA44" i="11"/>
  <c r="AA42" i="11"/>
  <c r="AA40" i="11"/>
  <c r="AA38" i="11"/>
  <c r="AA36" i="11"/>
  <c r="AA34" i="11"/>
  <c r="AA32" i="11"/>
  <c r="AA30" i="11"/>
  <c r="AA28" i="11"/>
  <c r="AA47" i="11"/>
  <c r="AA45" i="11"/>
  <c r="AA39" i="11"/>
  <c r="AA31" i="11"/>
  <c r="AA37" i="11"/>
  <c r="AA29" i="11"/>
  <c r="AA27" i="11"/>
  <c r="AA24" i="11"/>
  <c r="AA23" i="11"/>
  <c r="AA20" i="11"/>
  <c r="AA19" i="11"/>
  <c r="AA16" i="11"/>
  <c r="AA15" i="11"/>
  <c r="AA43" i="11"/>
  <c r="AA35" i="11"/>
  <c r="AA26" i="11"/>
  <c r="AA17" i="11"/>
  <c r="AA12" i="11"/>
  <c r="AA33" i="11"/>
  <c r="AA21" i="11"/>
  <c r="AA41" i="11"/>
  <c r="AA25" i="11"/>
  <c r="AA18" i="11"/>
  <c r="AA14" i="11"/>
  <c r="AA13" i="11"/>
  <c r="AB10" i="11"/>
  <c r="AA22" i="11"/>
  <c r="AA11" i="11"/>
  <c r="B45" i="11"/>
  <c r="Z63" i="11"/>
  <c r="B36" i="9"/>
  <c r="Z63" i="9"/>
  <c r="AA61" i="9"/>
  <c r="AA59" i="9"/>
  <c r="AA57" i="9"/>
  <c r="AA56" i="9"/>
  <c r="AA53" i="9"/>
  <c r="AA51" i="9"/>
  <c r="AA49" i="9"/>
  <c r="AA47" i="9"/>
  <c r="AA45" i="9"/>
  <c r="AA43" i="9"/>
  <c r="AA60" i="9"/>
  <c r="AA58" i="9"/>
  <c r="AA55" i="9"/>
  <c r="AA54" i="9"/>
  <c r="AA52" i="9"/>
  <c r="AA50" i="9"/>
  <c r="AA48" i="9"/>
  <c r="AA46" i="9"/>
  <c r="AA42" i="9"/>
  <c r="AA40" i="9"/>
  <c r="AA38" i="9"/>
  <c r="AA36" i="9"/>
  <c r="AA34" i="9"/>
  <c r="AA32" i="9"/>
  <c r="AA30" i="9"/>
  <c r="AA28" i="9"/>
  <c r="AA26" i="9"/>
  <c r="AA24" i="9"/>
  <c r="AA22" i="9"/>
  <c r="AA20" i="9"/>
  <c r="AA18" i="9"/>
  <c r="AA16" i="9"/>
  <c r="AA14" i="9"/>
  <c r="AA12" i="9"/>
  <c r="AA44" i="9"/>
  <c r="AA39" i="9"/>
  <c r="AA31" i="9"/>
  <c r="AA23" i="9"/>
  <c r="AA15" i="9"/>
  <c r="AA11" i="9"/>
  <c r="AA41" i="9"/>
  <c r="AA33" i="9"/>
  <c r="AA25" i="9"/>
  <c r="AA17" i="9"/>
  <c r="AA35" i="9"/>
  <c r="AA27" i="9"/>
  <c r="AA19" i="9"/>
  <c r="AA37" i="9"/>
  <c r="AA29" i="9"/>
  <c r="AA21" i="9"/>
  <c r="AA13" i="9"/>
  <c r="AB10" i="9"/>
  <c r="AA59" i="7"/>
  <c r="AA58" i="7"/>
  <c r="AA55" i="7"/>
  <c r="AA53" i="7"/>
  <c r="AA51" i="7"/>
  <c r="AA61" i="7"/>
  <c r="AA60" i="7"/>
  <c r="AA57" i="7"/>
  <c r="AA50" i="7"/>
  <c r="AA48" i="7"/>
  <c r="AA46" i="7"/>
  <c r="AA44" i="7"/>
  <c r="AA42" i="7"/>
  <c r="AA40" i="7"/>
  <c r="AA38" i="7"/>
  <c r="AA36" i="7"/>
  <c r="AA54" i="7"/>
  <c r="AA52" i="7"/>
  <c r="AA49" i="7"/>
  <c r="AA47" i="7"/>
  <c r="AA45" i="7"/>
  <c r="AA43" i="7"/>
  <c r="AA41" i="7"/>
  <c r="AA39" i="7"/>
  <c r="AA37" i="7"/>
  <c r="AA56" i="7"/>
  <c r="AA34" i="7"/>
  <c r="AA32" i="7"/>
  <c r="AA30" i="7"/>
  <c r="AA28" i="7"/>
  <c r="AA26" i="7"/>
  <c r="AA24" i="7"/>
  <c r="AA22" i="7"/>
  <c r="AA20" i="7"/>
  <c r="AA18" i="7"/>
  <c r="AA35" i="7"/>
  <c r="AA33" i="7"/>
  <c r="AA31" i="7"/>
  <c r="AA29" i="7"/>
  <c r="AA27" i="7"/>
  <c r="AA25" i="7"/>
  <c r="AA23" i="7"/>
  <c r="AA21" i="7"/>
  <c r="AA19" i="7"/>
  <c r="AA17" i="7"/>
  <c r="AA16" i="7"/>
  <c r="AA14" i="7"/>
  <c r="AA12" i="7"/>
  <c r="AA15" i="7"/>
  <c r="AA13" i="7"/>
  <c r="AB10" i="7"/>
  <c r="AA11" i="7"/>
  <c r="B36" i="7"/>
  <c r="Z63" i="7"/>
  <c r="AA61" i="5"/>
  <c r="AA60" i="5"/>
  <c r="AA59" i="5"/>
  <c r="AA56" i="5"/>
  <c r="AA55" i="5"/>
  <c r="AA52" i="5"/>
  <c r="AA51" i="5"/>
  <c r="AA53" i="5"/>
  <c r="AA46" i="5"/>
  <c r="AA45" i="5"/>
  <c r="AA42" i="5"/>
  <c r="AA40" i="5"/>
  <c r="AA38" i="5"/>
  <c r="AA36" i="5"/>
  <c r="AA34" i="5"/>
  <c r="AA32" i="5"/>
  <c r="AA30" i="5"/>
  <c r="AA28" i="5"/>
  <c r="AA26" i="5"/>
  <c r="AA24" i="5"/>
  <c r="AA58" i="5"/>
  <c r="AA49" i="5"/>
  <c r="AA50" i="5"/>
  <c r="AA48" i="5"/>
  <c r="AA47" i="5"/>
  <c r="AA44" i="5"/>
  <c r="AA43" i="5"/>
  <c r="AA35" i="5"/>
  <c r="AA29" i="5"/>
  <c r="AA22" i="5"/>
  <c r="AA20" i="5"/>
  <c r="AA18" i="5"/>
  <c r="AA16" i="5"/>
  <c r="AA14" i="5"/>
  <c r="AA12" i="5"/>
  <c r="AA54" i="5"/>
  <c r="AA41" i="5"/>
  <c r="AA31" i="5"/>
  <c r="AA23" i="5"/>
  <c r="AA39" i="5"/>
  <c r="AA33" i="5"/>
  <c r="AA25" i="5"/>
  <c r="AA21" i="5"/>
  <c r="AA19" i="5"/>
  <c r="AA17" i="5"/>
  <c r="AA15" i="5"/>
  <c r="AA13" i="5"/>
  <c r="AB10" i="5"/>
  <c r="AA57" i="5"/>
  <c r="AA37" i="5"/>
  <c r="AA27" i="5"/>
  <c r="AA11" i="5"/>
  <c r="B36" i="5"/>
  <c r="Z63" i="5"/>
  <c r="V63" i="3"/>
  <c r="X10" i="3"/>
  <c r="W15" i="3"/>
  <c r="W19" i="3"/>
  <c r="W23" i="3"/>
  <c r="W20" i="3"/>
  <c r="W26" i="3"/>
  <c r="W14" i="3"/>
  <c r="W18" i="3"/>
  <c r="W24" i="3"/>
  <c r="W25" i="3"/>
  <c r="W17" i="3"/>
  <c r="W22" i="3"/>
  <c r="W28" i="3"/>
  <c r="W27" i="3"/>
  <c r="W30" i="3"/>
  <c r="W34" i="3"/>
  <c r="W29" i="3"/>
  <c r="W33" i="3"/>
  <c r="W16" i="3"/>
  <c r="W32" i="3"/>
  <c r="W35" i="3"/>
  <c r="W38" i="3"/>
  <c r="W42" i="3"/>
  <c r="W46" i="3"/>
  <c r="W50" i="3"/>
  <c r="W31" i="3"/>
  <c r="W37" i="3"/>
  <c r="W41" i="3"/>
  <c r="W45" i="3"/>
  <c r="W49" i="3"/>
  <c r="W53" i="3"/>
  <c r="W36" i="3"/>
  <c r="W40" i="3"/>
  <c r="W44" i="3"/>
  <c r="W48" i="3"/>
  <c r="W52" i="3"/>
  <c r="W39" i="3"/>
  <c r="W58" i="3"/>
  <c r="W13" i="3"/>
  <c r="W11" i="3"/>
  <c r="W43" i="3"/>
  <c r="W59" i="3"/>
  <c r="W51" i="3"/>
  <c r="W57" i="3"/>
  <c r="W61" i="3"/>
  <c r="W54" i="3"/>
  <c r="W55" i="3"/>
  <c r="W47" i="3"/>
  <c r="W56" i="3"/>
  <c r="W60" i="3"/>
  <c r="W12" i="3"/>
  <c r="W21" i="3"/>
  <c r="B36" i="3"/>
  <c r="AA63" i="19" l="1"/>
  <c r="AB60" i="25"/>
  <c r="AB54" i="25"/>
  <c r="AB52" i="25"/>
  <c r="AB50" i="25"/>
  <c r="AB48" i="25"/>
  <c r="AB46" i="25"/>
  <c r="AB44" i="25"/>
  <c r="AB59" i="25"/>
  <c r="AB58" i="25"/>
  <c r="AB55" i="25"/>
  <c r="AB53" i="25"/>
  <c r="AB51" i="25"/>
  <c r="AB49" i="25"/>
  <c r="AB47" i="25"/>
  <c r="AB45" i="25"/>
  <c r="AB43" i="25"/>
  <c r="AB57" i="25"/>
  <c r="AB56" i="25"/>
  <c r="AB42" i="25"/>
  <c r="AB40" i="25"/>
  <c r="AB38" i="25"/>
  <c r="AB36" i="25"/>
  <c r="AB34" i="25"/>
  <c r="AB32" i="25"/>
  <c r="AB30" i="25"/>
  <c r="AB28" i="25"/>
  <c r="AB26" i="25"/>
  <c r="AB61" i="25"/>
  <c r="AB41" i="25"/>
  <c r="AB39" i="25"/>
  <c r="AB37" i="25"/>
  <c r="AB35" i="25"/>
  <c r="AB33" i="25"/>
  <c r="AB31" i="25"/>
  <c r="AB29" i="25"/>
  <c r="AB27" i="25"/>
  <c r="AB24" i="25"/>
  <c r="AB22" i="25"/>
  <c r="AB20" i="25"/>
  <c r="AB18" i="25"/>
  <c r="AB16" i="25"/>
  <c r="AB14" i="25"/>
  <c r="AB12" i="25"/>
  <c r="AB25" i="25"/>
  <c r="AB23" i="25"/>
  <c r="AB21" i="25"/>
  <c r="AB19" i="25"/>
  <c r="AB17" i="25"/>
  <c r="AB15" i="25"/>
  <c r="AB13" i="25"/>
  <c r="AC10" i="25"/>
  <c r="AB11" i="25"/>
  <c r="AA63" i="25"/>
  <c r="B43" i="25"/>
  <c r="AA63" i="23"/>
  <c r="AB61" i="23"/>
  <c r="AB59" i="23"/>
  <c r="AB57" i="23"/>
  <c r="AB55" i="23"/>
  <c r="AB53" i="23"/>
  <c r="AB51" i="23"/>
  <c r="AB49" i="23"/>
  <c r="AB60" i="23"/>
  <c r="AB58" i="23"/>
  <c r="AB56" i="23"/>
  <c r="AB54" i="23"/>
  <c r="AB52" i="23"/>
  <c r="AB50" i="23"/>
  <c r="AB48" i="23"/>
  <c r="AB47" i="23"/>
  <c r="AB45" i="23"/>
  <c r="AB43" i="23"/>
  <c r="AB41" i="23"/>
  <c r="AB39" i="23"/>
  <c r="AB37" i="23"/>
  <c r="AB35" i="23"/>
  <c r="AB46" i="23"/>
  <c r="AB44" i="23"/>
  <c r="AB42" i="23"/>
  <c r="AB40" i="23"/>
  <c r="AB38" i="23"/>
  <c r="AB36" i="23"/>
  <c r="AB34" i="23"/>
  <c r="AB32" i="23"/>
  <c r="AB30" i="23"/>
  <c r="AB33" i="23"/>
  <c r="AB31" i="23"/>
  <c r="AB27" i="23"/>
  <c r="AB25" i="23"/>
  <c r="AB23" i="23"/>
  <c r="AB21" i="23"/>
  <c r="AB19" i="23"/>
  <c r="AB17" i="23"/>
  <c r="AB29" i="23"/>
  <c r="AB28" i="23"/>
  <c r="AB26" i="23"/>
  <c r="AB24" i="23"/>
  <c r="AB22" i="23"/>
  <c r="AB20" i="23"/>
  <c r="AB18" i="23"/>
  <c r="AB16" i="23"/>
  <c r="AB15" i="23"/>
  <c r="AB13" i="23"/>
  <c r="AC10" i="23"/>
  <c r="AB11" i="23"/>
  <c r="AB14" i="23"/>
  <c r="AB12" i="23"/>
  <c r="B37" i="23"/>
  <c r="AA63" i="21"/>
  <c r="B38" i="21"/>
  <c r="AB61" i="21"/>
  <c r="AB59" i="21"/>
  <c r="AB57" i="21"/>
  <c r="AB55" i="21"/>
  <c r="AB60" i="21"/>
  <c r="AB58" i="21"/>
  <c r="AB56" i="21"/>
  <c r="AB54" i="21"/>
  <c r="AB52" i="21"/>
  <c r="AB50" i="21"/>
  <c r="AB48" i="21"/>
  <c r="AB46" i="21"/>
  <c r="AB44" i="21"/>
  <c r="AB42" i="21"/>
  <c r="AB53" i="21"/>
  <c r="AB51" i="21"/>
  <c r="AB49" i="21"/>
  <c r="AB47" i="21"/>
  <c r="AB45" i="21"/>
  <c r="AB43" i="21"/>
  <c r="AB41" i="21"/>
  <c r="AB40" i="21"/>
  <c r="AB36" i="21"/>
  <c r="AB34" i="21"/>
  <c r="AB30" i="21"/>
  <c r="AB39" i="21"/>
  <c r="AB35" i="21"/>
  <c r="AB33" i="21"/>
  <c r="AB31" i="21"/>
  <c r="AB29" i="21"/>
  <c r="AB27" i="21"/>
  <c r="AB25" i="21"/>
  <c r="AB23" i="21"/>
  <c r="AB21" i="21"/>
  <c r="AB19" i="21"/>
  <c r="AB17" i="21"/>
  <c r="AB15" i="21"/>
  <c r="AB13" i="21"/>
  <c r="AC10" i="21"/>
  <c r="AB38" i="21"/>
  <c r="AB11" i="21"/>
  <c r="AB37" i="21"/>
  <c r="AB32" i="21"/>
  <c r="AB28" i="21"/>
  <c r="AB26" i="21"/>
  <c r="AB24" i="21"/>
  <c r="AB22" i="21"/>
  <c r="AB20" i="21"/>
  <c r="AB18" i="21"/>
  <c r="AB16" i="21"/>
  <c r="AB14" i="21"/>
  <c r="AB12" i="21"/>
  <c r="B37" i="19"/>
  <c r="AB60" i="19"/>
  <c r="AB58" i="19"/>
  <c r="AB61" i="19"/>
  <c r="AB56" i="19"/>
  <c r="AB55" i="19"/>
  <c r="AB53" i="19"/>
  <c r="AB51" i="19"/>
  <c r="AB49" i="19"/>
  <c r="AB47" i="19"/>
  <c r="AB45" i="19"/>
  <c r="AB43" i="19"/>
  <c r="AB41" i="19"/>
  <c r="AB59" i="19"/>
  <c r="AB54" i="19"/>
  <c r="AB52" i="19"/>
  <c r="AB50" i="19"/>
  <c r="AB48" i="19"/>
  <c r="AB46" i="19"/>
  <c r="AB44" i="19"/>
  <c r="AB42" i="19"/>
  <c r="AB57" i="19"/>
  <c r="AB39" i="19"/>
  <c r="AB37" i="19"/>
  <c r="AB35" i="19"/>
  <c r="AB33" i="19"/>
  <c r="AB31" i="19"/>
  <c r="AB29" i="19"/>
  <c r="AB27" i="19"/>
  <c r="AB25" i="19"/>
  <c r="AB23" i="19"/>
  <c r="AB40" i="19"/>
  <c r="AB38" i="19"/>
  <c r="AB36" i="19"/>
  <c r="AB34" i="19"/>
  <c r="AB32" i="19"/>
  <c r="AB30" i="19"/>
  <c r="AB28" i="19"/>
  <c r="AB26" i="19"/>
  <c r="AB24" i="19"/>
  <c r="AB11" i="19"/>
  <c r="AB22" i="19"/>
  <c r="AB20" i="19"/>
  <c r="AB18" i="19"/>
  <c r="AB16" i="19"/>
  <c r="AB14" i="19"/>
  <c r="AB12" i="19"/>
  <c r="AB21" i="19"/>
  <c r="AB19" i="19"/>
  <c r="AB17" i="19"/>
  <c r="AB15" i="19"/>
  <c r="AB13" i="19"/>
  <c r="AC10" i="19"/>
  <c r="AB61" i="17"/>
  <c r="AB60" i="17"/>
  <c r="AB58" i="17"/>
  <c r="AB56" i="17"/>
  <c r="AB54" i="17"/>
  <c r="AB52" i="17"/>
  <c r="AB50" i="17"/>
  <c r="AB59" i="17"/>
  <c r="AB57" i="17"/>
  <c r="AB55" i="17"/>
  <c r="AB53" i="17"/>
  <c r="AB51" i="17"/>
  <c r="AB49" i="17"/>
  <c r="AB46" i="17"/>
  <c r="AB44" i="17"/>
  <c r="AB48" i="17"/>
  <c r="AB47" i="17"/>
  <c r="AB45" i="17"/>
  <c r="AB43" i="17"/>
  <c r="AB41" i="17"/>
  <c r="AB39" i="17"/>
  <c r="AB37" i="17"/>
  <c r="AB35" i="17"/>
  <c r="AB33" i="17"/>
  <c r="AB31" i="17"/>
  <c r="AB29" i="17"/>
  <c r="AB27" i="17"/>
  <c r="AB25" i="17"/>
  <c r="AB23" i="17"/>
  <c r="AB21" i="17"/>
  <c r="AB19" i="17"/>
  <c r="AB17" i="17"/>
  <c r="AB15" i="17"/>
  <c r="AB42" i="17"/>
  <c r="AB34" i="17"/>
  <c r="AB26" i="17"/>
  <c r="AB18" i="17"/>
  <c r="AB40" i="17"/>
  <c r="AB32" i="17"/>
  <c r="AB24" i="17"/>
  <c r="AB16" i="17"/>
  <c r="AB13" i="17"/>
  <c r="AC10" i="17"/>
  <c r="AB38" i="17"/>
  <c r="AB30" i="17"/>
  <c r="AB22" i="17"/>
  <c r="AB14" i="17"/>
  <c r="AB11" i="17"/>
  <c r="AB36" i="17"/>
  <c r="AB20" i="17"/>
  <c r="AB12" i="17"/>
  <c r="AB28" i="17"/>
  <c r="B38" i="17"/>
  <c r="AA63" i="17"/>
  <c r="AA63" i="15"/>
  <c r="AB60" i="15"/>
  <c r="AB61" i="15"/>
  <c r="AB59" i="15"/>
  <c r="AB57" i="15"/>
  <c r="AB56" i="15"/>
  <c r="AB54" i="15"/>
  <c r="AB52" i="15"/>
  <c r="AB50" i="15"/>
  <c r="AB48" i="15"/>
  <c r="AB46" i="15"/>
  <c r="AB44" i="15"/>
  <c r="AB42" i="15"/>
  <c r="AB40" i="15"/>
  <c r="AB38" i="15"/>
  <c r="AB36" i="15"/>
  <c r="AB58" i="15"/>
  <c r="AB51" i="15"/>
  <c r="AB43" i="15"/>
  <c r="AB37" i="15"/>
  <c r="AB34" i="15"/>
  <c r="AB32" i="15"/>
  <c r="AB30" i="15"/>
  <c r="AB28" i="15"/>
  <c r="AB26" i="15"/>
  <c r="AB24" i="15"/>
  <c r="AB22" i="15"/>
  <c r="AB20" i="15"/>
  <c r="AB18" i="15"/>
  <c r="AB16" i="15"/>
  <c r="AB14" i="15"/>
  <c r="AB12" i="15"/>
  <c r="AB49" i="15"/>
  <c r="AB41" i="15"/>
  <c r="AB55" i="15"/>
  <c r="AB47" i="15"/>
  <c r="AB39" i="15"/>
  <c r="AB35" i="15"/>
  <c r="AB33" i="15"/>
  <c r="AB31" i="15"/>
  <c r="AB29" i="15"/>
  <c r="AB27" i="15"/>
  <c r="AB25" i="15"/>
  <c r="AB23" i="15"/>
  <c r="AB21" i="15"/>
  <c r="AB19" i="15"/>
  <c r="AB17" i="15"/>
  <c r="AB15" i="15"/>
  <c r="AB13" i="15"/>
  <c r="AC10" i="15"/>
  <c r="AB45" i="15"/>
  <c r="AB53" i="15"/>
  <c r="AB11" i="15"/>
  <c r="B37" i="15"/>
  <c r="AB61" i="13"/>
  <c r="AB59" i="13"/>
  <c r="AB57" i="13"/>
  <c r="AB60" i="13"/>
  <c r="AB55" i="13"/>
  <c r="AB53" i="13"/>
  <c r="AB51" i="13"/>
  <c r="AB49" i="13"/>
  <c r="AB47" i="13"/>
  <c r="AB45" i="13"/>
  <c r="AB43" i="13"/>
  <c r="AB48" i="13"/>
  <c r="AB58" i="13"/>
  <c r="AB56" i="13"/>
  <c r="AB54" i="13"/>
  <c r="AB52" i="13"/>
  <c r="AB50" i="13"/>
  <c r="AB46" i="13"/>
  <c r="AB41" i="13"/>
  <c r="AB39" i="13"/>
  <c r="AB37" i="13"/>
  <c r="AB35" i="13"/>
  <c r="AB33" i="13"/>
  <c r="AB31" i="13"/>
  <c r="AB29" i="13"/>
  <c r="AB27" i="13"/>
  <c r="AB25" i="13"/>
  <c r="AB23" i="13"/>
  <c r="AB21" i="13"/>
  <c r="AB19" i="13"/>
  <c r="AB17" i="13"/>
  <c r="AB15" i="13"/>
  <c r="AB13" i="13"/>
  <c r="AB44" i="13"/>
  <c r="AB42" i="13"/>
  <c r="AB40" i="13"/>
  <c r="AB38" i="13"/>
  <c r="AB36" i="13"/>
  <c r="AB34" i="13"/>
  <c r="AB32" i="13"/>
  <c r="AB30" i="13"/>
  <c r="AB28" i="13"/>
  <c r="AB26" i="13"/>
  <c r="AB24" i="13"/>
  <c r="AB22" i="13"/>
  <c r="AB20" i="13"/>
  <c r="AB18" i="13"/>
  <c r="AB16" i="13"/>
  <c r="AB14" i="13"/>
  <c r="AB12" i="13"/>
  <c r="AC10" i="13"/>
  <c r="AB11" i="13"/>
  <c r="B37" i="13"/>
  <c r="AA63" i="13"/>
  <c r="B46" i="11"/>
  <c r="AB60" i="11"/>
  <c r="AB58" i="11"/>
  <c r="AB56" i="11"/>
  <c r="AB54" i="11"/>
  <c r="AB52" i="11"/>
  <c r="AB50" i="11"/>
  <c r="AB48" i="11"/>
  <c r="AB47" i="11"/>
  <c r="AB45" i="11"/>
  <c r="AB43" i="11"/>
  <c r="AB41" i="11"/>
  <c r="AB39" i="11"/>
  <c r="AB37" i="11"/>
  <c r="AB35" i="11"/>
  <c r="AB33" i="11"/>
  <c r="AB31" i="11"/>
  <c r="AB29" i="11"/>
  <c r="AB27" i="11"/>
  <c r="AB25" i="11"/>
  <c r="AB23" i="11"/>
  <c r="AB21" i="11"/>
  <c r="AB19" i="11"/>
  <c r="AB17" i="11"/>
  <c r="AB15" i="11"/>
  <c r="AB61" i="11"/>
  <c r="AB59" i="11"/>
  <c r="AB57" i="11"/>
  <c r="AB55" i="11"/>
  <c r="AB53" i="11"/>
  <c r="AB51" i="11"/>
  <c r="AB49" i="11"/>
  <c r="AB40" i="11"/>
  <c r="AB32" i="11"/>
  <c r="AB24" i="11"/>
  <c r="AB20" i="11"/>
  <c r="AB16" i="11"/>
  <c r="AB46" i="11"/>
  <c r="AB38" i="11"/>
  <c r="AB30" i="11"/>
  <c r="AB13" i="11"/>
  <c r="AC10" i="11"/>
  <c r="AB44" i="11"/>
  <c r="AB36" i="11"/>
  <c r="AB28" i="11"/>
  <c r="AB26" i="11"/>
  <c r="AB22" i="11"/>
  <c r="AB18" i="11"/>
  <c r="AB14" i="11"/>
  <c r="AB34" i="11"/>
  <c r="AB11" i="11"/>
  <c r="AB42" i="11"/>
  <c r="AB12" i="11"/>
  <c r="AA63" i="11"/>
  <c r="B37" i="9"/>
  <c r="AB60" i="9"/>
  <c r="AB58" i="9"/>
  <c r="AB56" i="9"/>
  <c r="AB54" i="9"/>
  <c r="AB61" i="9"/>
  <c r="AB55" i="9"/>
  <c r="AB52" i="9"/>
  <c r="AB50" i="9"/>
  <c r="AB59" i="9"/>
  <c r="AB57" i="9"/>
  <c r="AB47" i="9"/>
  <c r="AB42" i="9"/>
  <c r="AB40" i="9"/>
  <c r="AB38" i="9"/>
  <c r="AB36" i="9"/>
  <c r="AB34" i="9"/>
  <c r="AB32" i="9"/>
  <c r="AB30" i="9"/>
  <c r="AB28" i="9"/>
  <c r="AB26" i="9"/>
  <c r="AB24" i="9"/>
  <c r="AB22" i="9"/>
  <c r="AB20" i="9"/>
  <c r="AB18" i="9"/>
  <c r="AB16" i="9"/>
  <c r="AB14" i="9"/>
  <c r="AB12" i="9"/>
  <c r="AB46" i="9"/>
  <c r="AB44" i="9"/>
  <c r="AB45" i="9"/>
  <c r="AB41" i="9"/>
  <c r="AB39" i="9"/>
  <c r="AB37" i="9"/>
  <c r="AB35" i="9"/>
  <c r="AB33" i="9"/>
  <c r="AB31" i="9"/>
  <c r="AB29" i="9"/>
  <c r="AB27" i="9"/>
  <c r="AB25" i="9"/>
  <c r="AB23" i="9"/>
  <c r="AB21" i="9"/>
  <c r="AB19" i="9"/>
  <c r="AB17" i="9"/>
  <c r="AB15" i="9"/>
  <c r="AB13" i="9"/>
  <c r="AB49" i="9"/>
  <c r="AB51" i="9"/>
  <c r="AB53" i="9"/>
  <c r="AC10" i="9"/>
  <c r="AB48" i="9"/>
  <c r="AB43" i="9"/>
  <c r="AB11" i="9"/>
  <c r="AA63" i="9"/>
  <c r="AA63" i="7"/>
  <c r="AB60" i="7"/>
  <c r="AB58" i="7"/>
  <c r="AB55" i="7"/>
  <c r="AB61" i="7"/>
  <c r="AB57" i="7"/>
  <c r="AB56" i="7"/>
  <c r="AB54" i="7"/>
  <c r="AB52" i="7"/>
  <c r="AB59" i="7"/>
  <c r="AB49" i="7"/>
  <c r="AB47" i="7"/>
  <c r="AB45" i="7"/>
  <c r="AB43" i="7"/>
  <c r="AB41" i="7"/>
  <c r="AB39" i="7"/>
  <c r="AB37" i="7"/>
  <c r="AB53" i="7"/>
  <c r="AB51" i="7"/>
  <c r="AB50" i="7"/>
  <c r="AB48" i="7"/>
  <c r="AB46" i="7"/>
  <c r="AB44" i="7"/>
  <c r="AB42" i="7"/>
  <c r="AB40" i="7"/>
  <c r="AB38" i="7"/>
  <c r="AB36" i="7"/>
  <c r="AB34" i="7"/>
  <c r="AB32" i="7"/>
  <c r="AB30" i="7"/>
  <c r="AB28" i="7"/>
  <c r="AB26" i="7"/>
  <c r="AB24" i="7"/>
  <c r="AB22" i="7"/>
  <c r="AB20" i="7"/>
  <c r="AB18" i="7"/>
  <c r="AB35" i="7"/>
  <c r="AB33" i="7"/>
  <c r="AB31" i="7"/>
  <c r="AB29" i="7"/>
  <c r="AB27" i="7"/>
  <c r="AB25" i="7"/>
  <c r="AB23" i="7"/>
  <c r="AB21" i="7"/>
  <c r="AB19" i="7"/>
  <c r="AB17" i="7"/>
  <c r="AB15" i="7"/>
  <c r="AB13" i="7"/>
  <c r="AC10" i="7"/>
  <c r="AB11" i="7"/>
  <c r="AB16" i="7"/>
  <c r="AB14" i="7"/>
  <c r="AB12" i="7"/>
  <c r="B37" i="7"/>
  <c r="AB60" i="5"/>
  <c r="AB58" i="5"/>
  <c r="AB61" i="5"/>
  <c r="AB57" i="5"/>
  <c r="AB55" i="5"/>
  <c r="AB53" i="5"/>
  <c r="AB51" i="5"/>
  <c r="AB49" i="5"/>
  <c r="AB47" i="5"/>
  <c r="AB45" i="5"/>
  <c r="AB43" i="5"/>
  <c r="AB59" i="5"/>
  <c r="AB54" i="5"/>
  <c r="AB48" i="5"/>
  <c r="AB44" i="5"/>
  <c r="AB41" i="5"/>
  <c r="AB39" i="5"/>
  <c r="AB37" i="5"/>
  <c r="AB35" i="5"/>
  <c r="AB56" i="5"/>
  <c r="AB36" i="5"/>
  <c r="AB31" i="5"/>
  <c r="AB26" i="5"/>
  <c r="AB23" i="5"/>
  <c r="AB46" i="5"/>
  <c r="AB42" i="5"/>
  <c r="AB34" i="5"/>
  <c r="AB33" i="5"/>
  <c r="AB28" i="5"/>
  <c r="AB25" i="5"/>
  <c r="AB21" i="5"/>
  <c r="AB19" i="5"/>
  <c r="AB17" i="5"/>
  <c r="AB15" i="5"/>
  <c r="AB40" i="5"/>
  <c r="AB30" i="5"/>
  <c r="AB27" i="5"/>
  <c r="AB11" i="5"/>
  <c r="AB52" i="5"/>
  <c r="AB50" i="5"/>
  <c r="AB38" i="5"/>
  <c r="AB32" i="5"/>
  <c r="AB29" i="5"/>
  <c r="AB24" i="5"/>
  <c r="AB22" i="5"/>
  <c r="AB20" i="5"/>
  <c r="AB18" i="5"/>
  <c r="AB16" i="5"/>
  <c r="AB14" i="5"/>
  <c r="AC10" i="5"/>
  <c r="AB13" i="5"/>
  <c r="AB12" i="5"/>
  <c r="AA63" i="5"/>
  <c r="B37" i="5"/>
  <c r="W63" i="3"/>
  <c r="Y10" i="3"/>
  <c r="X16" i="3"/>
  <c r="X20" i="3"/>
  <c r="X24" i="3"/>
  <c r="X15" i="3"/>
  <c r="X21" i="3"/>
  <c r="X27" i="3"/>
  <c r="X19" i="3"/>
  <c r="X26" i="3"/>
  <c r="X14" i="3"/>
  <c r="X18" i="3"/>
  <c r="X23" i="3"/>
  <c r="X25" i="3"/>
  <c r="X17" i="3"/>
  <c r="X31" i="3"/>
  <c r="X35" i="3"/>
  <c r="X22" i="3"/>
  <c r="X28" i="3"/>
  <c r="X30" i="3"/>
  <c r="X34" i="3"/>
  <c r="X29" i="3"/>
  <c r="X33" i="3"/>
  <c r="X39" i="3"/>
  <c r="X43" i="3"/>
  <c r="X47" i="3"/>
  <c r="X51" i="3"/>
  <c r="X32" i="3"/>
  <c r="X38" i="3"/>
  <c r="X42" i="3"/>
  <c r="X46" i="3"/>
  <c r="X50" i="3"/>
  <c r="X54" i="3"/>
  <c r="X37" i="3"/>
  <c r="X41" i="3"/>
  <c r="X45" i="3"/>
  <c r="X49" i="3"/>
  <c r="X53" i="3"/>
  <c r="X40" i="3"/>
  <c r="X55" i="3"/>
  <c r="X59" i="3"/>
  <c r="X60" i="3"/>
  <c r="X36" i="3"/>
  <c r="X52" i="3"/>
  <c r="X58" i="3"/>
  <c r="X13" i="3"/>
  <c r="X11" i="3"/>
  <c r="X56" i="3"/>
  <c r="X12" i="3"/>
  <c r="X48" i="3"/>
  <c r="X57" i="3"/>
  <c r="X61" i="3"/>
  <c r="X44" i="3"/>
  <c r="B37" i="3"/>
  <c r="AB63" i="7" l="1"/>
  <c r="AB63" i="17"/>
  <c r="AB63" i="25"/>
  <c r="B44" i="25"/>
  <c r="AC61" i="25"/>
  <c r="AC59" i="25"/>
  <c r="AC57" i="25"/>
  <c r="AC60" i="25"/>
  <c r="AC58" i="25"/>
  <c r="AC55" i="25"/>
  <c r="AC53" i="25"/>
  <c r="AC51" i="25"/>
  <c r="AC49" i="25"/>
  <c r="AC47" i="25"/>
  <c r="AC45" i="25"/>
  <c r="AC43" i="25"/>
  <c r="AC56" i="25"/>
  <c r="AC50" i="25"/>
  <c r="AC52" i="25"/>
  <c r="AC44" i="25"/>
  <c r="AC41" i="25"/>
  <c r="AC39" i="25"/>
  <c r="AC37" i="25"/>
  <c r="AC35" i="25"/>
  <c r="AC33" i="25"/>
  <c r="AC31" i="25"/>
  <c r="AC29" i="25"/>
  <c r="AC54" i="25"/>
  <c r="AC46" i="25"/>
  <c r="AC48" i="25"/>
  <c r="AC38" i="25"/>
  <c r="AC30" i="25"/>
  <c r="AC40" i="25"/>
  <c r="AC32" i="25"/>
  <c r="AC27" i="25"/>
  <c r="AC26" i="25"/>
  <c r="AC25" i="25"/>
  <c r="AC23" i="25"/>
  <c r="AC21" i="25"/>
  <c r="AC19" i="25"/>
  <c r="AC17" i="25"/>
  <c r="AC15" i="25"/>
  <c r="AC13" i="25"/>
  <c r="AD10" i="25"/>
  <c r="AC42" i="25"/>
  <c r="AC34" i="25"/>
  <c r="AC11" i="25"/>
  <c r="AC36" i="25"/>
  <c r="AC28" i="25"/>
  <c r="AC24" i="25"/>
  <c r="AC18" i="25"/>
  <c r="AC20" i="25"/>
  <c r="AC22" i="25"/>
  <c r="AC14" i="25"/>
  <c r="AC12" i="25"/>
  <c r="AC16" i="25"/>
  <c r="B38" i="23"/>
  <c r="AC60" i="23"/>
  <c r="AC58" i="23"/>
  <c r="AC56" i="23"/>
  <c r="AC54" i="23"/>
  <c r="AC52" i="23"/>
  <c r="AC50" i="23"/>
  <c r="AC48" i="23"/>
  <c r="AC61" i="23"/>
  <c r="AC59" i="23"/>
  <c r="AC57" i="23"/>
  <c r="AC55" i="23"/>
  <c r="AC53" i="23"/>
  <c r="AC51" i="23"/>
  <c r="AC49" i="23"/>
  <c r="AC46" i="23"/>
  <c r="AC44" i="23"/>
  <c r="AC42" i="23"/>
  <c r="AC40" i="23"/>
  <c r="AC38" i="23"/>
  <c r="AC36" i="23"/>
  <c r="AC34" i="23"/>
  <c r="AC32" i="23"/>
  <c r="AC30" i="23"/>
  <c r="AC47" i="23"/>
  <c r="AC45" i="23"/>
  <c r="AC43" i="23"/>
  <c r="AC39" i="23"/>
  <c r="AC31" i="23"/>
  <c r="AC27" i="23"/>
  <c r="AC25" i="23"/>
  <c r="AC23" i="23"/>
  <c r="AC21" i="23"/>
  <c r="AC19" i="23"/>
  <c r="AC17" i="23"/>
  <c r="AC41" i="23"/>
  <c r="AC29" i="23"/>
  <c r="AC35" i="23"/>
  <c r="AC28" i="23"/>
  <c r="AC26" i="23"/>
  <c r="AC24" i="23"/>
  <c r="AC22" i="23"/>
  <c r="AC20" i="23"/>
  <c r="AC18" i="23"/>
  <c r="AC16" i="23"/>
  <c r="AC37" i="23"/>
  <c r="AC33" i="23"/>
  <c r="AC11" i="23"/>
  <c r="AC14" i="23"/>
  <c r="AC12" i="23"/>
  <c r="AC15" i="23"/>
  <c r="AC13" i="23"/>
  <c r="AD10" i="23"/>
  <c r="AB63" i="23"/>
  <c r="AB63" i="21"/>
  <c r="B39" i="21"/>
  <c r="AC52" i="21"/>
  <c r="AC50" i="21"/>
  <c r="AC48" i="21"/>
  <c r="AC46" i="21"/>
  <c r="AC44" i="21"/>
  <c r="AC42" i="21"/>
  <c r="AC40" i="21"/>
  <c r="AC38" i="21"/>
  <c r="AC36" i="21"/>
  <c r="AC61" i="21"/>
  <c r="AC60" i="21"/>
  <c r="AC59" i="21"/>
  <c r="AC58" i="21"/>
  <c r="AC57" i="21"/>
  <c r="AC56" i="21"/>
  <c r="AC55" i="21"/>
  <c r="AC54" i="21"/>
  <c r="AC53" i="21"/>
  <c r="AC51" i="21"/>
  <c r="AC49" i="21"/>
  <c r="AC47" i="21"/>
  <c r="AC45" i="21"/>
  <c r="AC43" i="21"/>
  <c r="AC41" i="21"/>
  <c r="AC39" i="21"/>
  <c r="AC37" i="21"/>
  <c r="AC35" i="21"/>
  <c r="AC33" i="21"/>
  <c r="AC31" i="21"/>
  <c r="AC29" i="21"/>
  <c r="AC27" i="21"/>
  <c r="AC25" i="21"/>
  <c r="AC23" i="21"/>
  <c r="AC21" i="21"/>
  <c r="AC19" i="21"/>
  <c r="AC17" i="21"/>
  <c r="AC15" i="21"/>
  <c r="AC13" i="21"/>
  <c r="AD10" i="21"/>
  <c r="AC11" i="21"/>
  <c r="AC34" i="21"/>
  <c r="AC32" i="21"/>
  <c r="AC30" i="21"/>
  <c r="AC28" i="21"/>
  <c r="AC26" i="21"/>
  <c r="AC24" i="21"/>
  <c r="AC22" i="21"/>
  <c r="AC20" i="21"/>
  <c r="AC18" i="21"/>
  <c r="AC16" i="21"/>
  <c r="AC14" i="21"/>
  <c r="AC12" i="21"/>
  <c r="AB63" i="19"/>
  <c r="AC61" i="19"/>
  <c r="AC60" i="19"/>
  <c r="AC58" i="19"/>
  <c r="AC56" i="19"/>
  <c r="AC59" i="19"/>
  <c r="AC54" i="19"/>
  <c r="AC52" i="19"/>
  <c r="AC50" i="19"/>
  <c r="AC48" i="19"/>
  <c r="AC46" i="19"/>
  <c r="AC44" i="19"/>
  <c r="AC42" i="19"/>
  <c r="AC57" i="19"/>
  <c r="AC55" i="19"/>
  <c r="AC53" i="19"/>
  <c r="AC51" i="19"/>
  <c r="AC49" i="19"/>
  <c r="AC47" i="19"/>
  <c r="AC45" i="19"/>
  <c r="AC43" i="19"/>
  <c r="AC39" i="19"/>
  <c r="AC37" i="19"/>
  <c r="AC40" i="19"/>
  <c r="AC38" i="19"/>
  <c r="AC36" i="19"/>
  <c r="AC34" i="19"/>
  <c r="AC32" i="19"/>
  <c r="AC30" i="19"/>
  <c r="AC28" i="19"/>
  <c r="AC26" i="19"/>
  <c r="AC24" i="19"/>
  <c r="AC41" i="19"/>
  <c r="AC33" i="19"/>
  <c r="AC25" i="19"/>
  <c r="AC22" i="19"/>
  <c r="AC20" i="19"/>
  <c r="AC18" i="19"/>
  <c r="AC16" i="19"/>
  <c r="AC14" i="19"/>
  <c r="AC12" i="19"/>
  <c r="AC35" i="19"/>
  <c r="AC27" i="19"/>
  <c r="AC29" i="19"/>
  <c r="AC21" i="19"/>
  <c r="AC19" i="19"/>
  <c r="AC17" i="19"/>
  <c r="AC15" i="19"/>
  <c r="AC13" i="19"/>
  <c r="AD10" i="19"/>
  <c r="AC31" i="19"/>
  <c r="AC23" i="19"/>
  <c r="AC11" i="19"/>
  <c r="B38" i="19"/>
  <c r="AC60" i="17"/>
  <c r="AC58" i="17"/>
  <c r="AC56" i="17"/>
  <c r="AC54" i="17"/>
  <c r="AC52" i="17"/>
  <c r="AC50" i="17"/>
  <c r="AC48" i="17"/>
  <c r="AC59" i="17"/>
  <c r="AC57" i="17"/>
  <c r="AC55" i="17"/>
  <c r="AC53" i="17"/>
  <c r="AC51" i="17"/>
  <c r="AC49" i="17"/>
  <c r="AC47" i="17"/>
  <c r="AC61" i="17"/>
  <c r="AC45" i="17"/>
  <c r="AC43" i="17"/>
  <c r="AC41" i="17"/>
  <c r="AC39" i="17"/>
  <c r="AC37" i="17"/>
  <c r="AC35" i="17"/>
  <c r="AC33" i="17"/>
  <c r="AC31" i="17"/>
  <c r="AC29" i="17"/>
  <c r="AC27" i="17"/>
  <c r="AC25" i="17"/>
  <c r="AC23" i="17"/>
  <c r="AC21" i="17"/>
  <c r="AC19" i="17"/>
  <c r="AC17" i="17"/>
  <c r="AC15" i="17"/>
  <c r="AC44" i="17"/>
  <c r="AC40" i="17"/>
  <c r="AC32" i="17"/>
  <c r="AC24" i="17"/>
  <c r="AC16" i="17"/>
  <c r="AC13" i="17"/>
  <c r="AD10" i="17"/>
  <c r="AC46" i="17"/>
  <c r="AC38" i="17"/>
  <c r="AC30" i="17"/>
  <c r="AC22" i="17"/>
  <c r="AC14" i="17"/>
  <c r="AC11" i="17"/>
  <c r="AC36" i="17"/>
  <c r="AC28" i="17"/>
  <c r="AC20" i="17"/>
  <c r="AC12" i="17"/>
  <c r="AC42" i="17"/>
  <c r="AC34" i="17"/>
  <c r="AC26" i="17"/>
  <c r="AC18" i="17"/>
  <c r="B39" i="17"/>
  <c r="AB63" i="15"/>
  <c r="B38" i="15"/>
  <c r="AC60" i="15"/>
  <c r="AC58" i="15"/>
  <c r="AC61" i="15"/>
  <c r="AC59" i="15"/>
  <c r="AC57" i="15"/>
  <c r="AC56" i="15"/>
  <c r="AC55" i="15"/>
  <c r="AC53" i="15"/>
  <c r="AC51" i="15"/>
  <c r="AC49" i="15"/>
  <c r="AC47" i="15"/>
  <c r="AC45" i="15"/>
  <c r="AC43" i="15"/>
  <c r="AC41" i="15"/>
  <c r="AC50" i="15"/>
  <c r="AC42" i="15"/>
  <c r="AC40" i="15"/>
  <c r="AC36" i="15"/>
  <c r="AC48" i="15"/>
  <c r="AC39" i="15"/>
  <c r="AC35" i="15"/>
  <c r="AC33" i="15"/>
  <c r="AC31" i="15"/>
  <c r="AC29" i="15"/>
  <c r="AC27" i="15"/>
  <c r="AC25" i="15"/>
  <c r="AC23" i="15"/>
  <c r="AC21" i="15"/>
  <c r="AC19" i="15"/>
  <c r="AC17" i="15"/>
  <c r="AC15" i="15"/>
  <c r="AC13" i="15"/>
  <c r="AD10" i="15"/>
  <c r="AC54" i="15"/>
  <c r="AC46" i="15"/>
  <c r="AC38" i="15"/>
  <c r="AC11" i="15"/>
  <c r="AC44" i="15"/>
  <c r="AC30" i="15"/>
  <c r="AC22" i="15"/>
  <c r="AC14" i="15"/>
  <c r="AC52" i="15"/>
  <c r="AC37" i="15"/>
  <c r="AC32" i="15"/>
  <c r="AC24" i="15"/>
  <c r="AC16" i="15"/>
  <c r="AC34" i="15"/>
  <c r="AC26" i="15"/>
  <c r="AC18" i="15"/>
  <c r="AC28" i="15"/>
  <c r="AC20" i="15"/>
  <c r="AC12" i="15"/>
  <c r="AC60" i="13"/>
  <c r="AC58" i="13"/>
  <c r="AC55" i="13"/>
  <c r="AC53" i="13"/>
  <c r="AC51" i="13"/>
  <c r="AC59" i="13"/>
  <c r="AC61" i="13"/>
  <c r="AC57" i="13"/>
  <c r="AC56" i="13"/>
  <c r="AC54" i="13"/>
  <c r="AC52" i="13"/>
  <c r="AC50" i="13"/>
  <c r="AC48" i="13"/>
  <c r="AC46" i="13"/>
  <c r="AC44" i="13"/>
  <c r="AC47" i="13"/>
  <c r="AC41" i="13"/>
  <c r="AC39" i="13"/>
  <c r="AC37" i="13"/>
  <c r="AC35" i="13"/>
  <c r="AC33" i="13"/>
  <c r="AC31" i="13"/>
  <c r="AC29" i="13"/>
  <c r="AC27" i="13"/>
  <c r="AC25" i="13"/>
  <c r="AC23" i="13"/>
  <c r="AC21" i="13"/>
  <c r="AC19" i="13"/>
  <c r="AC17" i="13"/>
  <c r="AC15" i="13"/>
  <c r="AC13" i="13"/>
  <c r="AC45" i="13"/>
  <c r="AC43" i="13"/>
  <c r="AC42" i="13"/>
  <c r="AC40" i="13"/>
  <c r="AC38" i="13"/>
  <c r="AC36" i="13"/>
  <c r="AC34" i="13"/>
  <c r="AC32" i="13"/>
  <c r="AC30" i="13"/>
  <c r="AC28" i="13"/>
  <c r="AC26" i="13"/>
  <c r="AC24" i="13"/>
  <c r="AC22" i="13"/>
  <c r="AC20" i="13"/>
  <c r="AC18" i="13"/>
  <c r="AC16" i="13"/>
  <c r="AC14" i="13"/>
  <c r="AC49" i="13"/>
  <c r="AC12" i="13"/>
  <c r="AD10" i="13"/>
  <c r="AC11" i="13"/>
  <c r="AB63" i="13"/>
  <c r="B38" i="13"/>
  <c r="AC60" i="11"/>
  <c r="AC58" i="11"/>
  <c r="AC56" i="11"/>
  <c r="AC54" i="11"/>
  <c r="AC52" i="11"/>
  <c r="AC50" i="11"/>
  <c r="AC48" i="11"/>
  <c r="AC61" i="11"/>
  <c r="AC59" i="11"/>
  <c r="AC57" i="11"/>
  <c r="AC55" i="11"/>
  <c r="AC53" i="11"/>
  <c r="AC51" i="11"/>
  <c r="AC49" i="11"/>
  <c r="AC47" i="11"/>
  <c r="AC45" i="11"/>
  <c r="AC43" i="11"/>
  <c r="AC41" i="11"/>
  <c r="AC39" i="11"/>
  <c r="AC37" i="11"/>
  <c r="AC35" i="11"/>
  <c r="AC33" i="11"/>
  <c r="AC31" i="11"/>
  <c r="AC29" i="11"/>
  <c r="AC46" i="11"/>
  <c r="AC38" i="11"/>
  <c r="AC30" i="11"/>
  <c r="AC27" i="11"/>
  <c r="AC23" i="11"/>
  <c r="AC19" i="11"/>
  <c r="AC15" i="11"/>
  <c r="AC44" i="11"/>
  <c r="AC36" i="11"/>
  <c r="AC28" i="11"/>
  <c r="AC26" i="11"/>
  <c r="AC22" i="11"/>
  <c r="AC18" i="11"/>
  <c r="AC11" i="11"/>
  <c r="AC42" i="11"/>
  <c r="AC34" i="11"/>
  <c r="AC25" i="11"/>
  <c r="AC21" i="11"/>
  <c r="AC17" i="11"/>
  <c r="AC32" i="11"/>
  <c r="AC24" i="11"/>
  <c r="AC14" i="11"/>
  <c r="AC40" i="11"/>
  <c r="AC13" i="11"/>
  <c r="AD10" i="11"/>
  <c r="AC16" i="11"/>
  <c r="AC12" i="11"/>
  <c r="AC20" i="11"/>
  <c r="AB63" i="11"/>
  <c r="B47" i="11"/>
  <c r="AC60" i="9"/>
  <c r="AC61" i="9"/>
  <c r="AC55" i="9"/>
  <c r="AC52" i="9"/>
  <c r="AC50" i="9"/>
  <c r="AC48" i="9"/>
  <c r="AC46" i="9"/>
  <c r="AC44" i="9"/>
  <c r="AC42" i="9"/>
  <c r="AC59" i="9"/>
  <c r="AC58" i="9"/>
  <c r="AC54" i="9"/>
  <c r="AC57" i="9"/>
  <c r="AC53" i="9"/>
  <c r="AC51" i="9"/>
  <c r="AC49" i="9"/>
  <c r="AC47" i="9"/>
  <c r="AC45" i="9"/>
  <c r="AC56" i="9"/>
  <c r="AC41" i="9"/>
  <c r="AC39" i="9"/>
  <c r="AC37" i="9"/>
  <c r="AC35" i="9"/>
  <c r="AC33" i="9"/>
  <c r="AC31" i="9"/>
  <c r="AC29" i="9"/>
  <c r="AC27" i="9"/>
  <c r="AC25" i="9"/>
  <c r="AC23" i="9"/>
  <c r="AC21" i="9"/>
  <c r="AC19" i="9"/>
  <c r="AC17" i="9"/>
  <c r="AC15" i="9"/>
  <c r="AC13" i="9"/>
  <c r="AC43" i="9"/>
  <c r="AC40" i="9"/>
  <c r="AC32" i="9"/>
  <c r="AC24" i="9"/>
  <c r="AC16" i="9"/>
  <c r="AC34" i="9"/>
  <c r="AC26" i="9"/>
  <c r="AC18" i="9"/>
  <c r="AD10" i="9"/>
  <c r="AC36" i="9"/>
  <c r="AC28" i="9"/>
  <c r="AC20" i="9"/>
  <c r="AC12" i="9"/>
  <c r="AC11" i="9"/>
  <c r="AC38" i="9"/>
  <c r="AC30" i="9"/>
  <c r="AC22" i="9"/>
  <c r="AC14" i="9"/>
  <c r="B38" i="9"/>
  <c r="AB63" i="9"/>
  <c r="B38" i="7"/>
  <c r="AC61" i="7"/>
  <c r="AC57" i="7"/>
  <c r="AC60" i="7"/>
  <c r="AC56" i="7"/>
  <c r="AC54" i="7"/>
  <c r="AC52" i="7"/>
  <c r="AC59" i="7"/>
  <c r="AC49" i="7"/>
  <c r="AC47" i="7"/>
  <c r="AC45" i="7"/>
  <c r="AC43" i="7"/>
  <c r="AC41" i="7"/>
  <c r="AC39" i="7"/>
  <c r="AC37" i="7"/>
  <c r="AC53" i="7"/>
  <c r="AC58" i="7"/>
  <c r="AC55" i="7"/>
  <c r="AC51" i="7"/>
  <c r="AC50" i="7"/>
  <c r="AC48" i="7"/>
  <c r="AC46" i="7"/>
  <c r="AC44" i="7"/>
  <c r="AC42" i="7"/>
  <c r="AC40" i="7"/>
  <c r="AC38" i="7"/>
  <c r="AC36" i="7"/>
  <c r="AC35" i="7"/>
  <c r="AC33" i="7"/>
  <c r="AC31" i="7"/>
  <c r="AC29" i="7"/>
  <c r="AC27" i="7"/>
  <c r="AC25" i="7"/>
  <c r="AC23" i="7"/>
  <c r="AC21" i="7"/>
  <c r="AC19" i="7"/>
  <c r="AC17" i="7"/>
  <c r="AC34" i="7"/>
  <c r="AC32" i="7"/>
  <c r="AC30" i="7"/>
  <c r="AC28" i="7"/>
  <c r="AC26" i="7"/>
  <c r="AC24" i="7"/>
  <c r="AC22" i="7"/>
  <c r="AC20" i="7"/>
  <c r="AC18" i="7"/>
  <c r="AC15" i="7"/>
  <c r="AC13" i="7"/>
  <c r="AD10" i="7"/>
  <c r="AC11" i="7"/>
  <c r="AC16" i="7"/>
  <c r="AC14" i="7"/>
  <c r="AC12" i="7"/>
  <c r="B38" i="5"/>
  <c r="AB63" i="5"/>
  <c r="AC61" i="5"/>
  <c r="AC60" i="5"/>
  <c r="AC54" i="5"/>
  <c r="AC50" i="5"/>
  <c r="AC59" i="5"/>
  <c r="AC58" i="5"/>
  <c r="AC51" i="5"/>
  <c r="AC49" i="5"/>
  <c r="AC48" i="5"/>
  <c r="AC44" i="5"/>
  <c r="AC41" i="5"/>
  <c r="AC39" i="5"/>
  <c r="AC37" i="5"/>
  <c r="AC35" i="5"/>
  <c r="AC33" i="5"/>
  <c r="AC31" i="5"/>
  <c r="AC29" i="5"/>
  <c r="AC27" i="5"/>
  <c r="AC25" i="5"/>
  <c r="AC23" i="5"/>
  <c r="AC56" i="5"/>
  <c r="AC47" i="5"/>
  <c r="AC43" i="5"/>
  <c r="AC46" i="5"/>
  <c r="AC45" i="5"/>
  <c r="AC42" i="5"/>
  <c r="AC34" i="5"/>
  <c r="AC28" i="5"/>
  <c r="AC21" i="5"/>
  <c r="AC19" i="5"/>
  <c r="AC17" i="5"/>
  <c r="AC15" i="5"/>
  <c r="AC13" i="5"/>
  <c r="AD10" i="5"/>
  <c r="AC55" i="5"/>
  <c r="AC40" i="5"/>
  <c r="AC30" i="5"/>
  <c r="AC57" i="5"/>
  <c r="AC53" i="5"/>
  <c r="AC52" i="5"/>
  <c r="AC38" i="5"/>
  <c r="AC32" i="5"/>
  <c r="AC24" i="5"/>
  <c r="AC22" i="5"/>
  <c r="AC20" i="5"/>
  <c r="AC18" i="5"/>
  <c r="AC16" i="5"/>
  <c r="AC14" i="5"/>
  <c r="AC12" i="5"/>
  <c r="AC36" i="5"/>
  <c r="AC26" i="5"/>
  <c r="AC11" i="5"/>
  <c r="X63" i="3"/>
  <c r="Z10" i="3"/>
  <c r="Y14" i="3"/>
  <c r="Y17" i="3"/>
  <c r="Y21" i="3"/>
  <c r="Y16" i="3"/>
  <c r="Y22" i="3"/>
  <c r="Y15" i="3"/>
  <c r="Y20" i="3"/>
  <c r="Y19" i="3"/>
  <c r="Y24" i="3"/>
  <c r="Y26" i="3"/>
  <c r="Y25" i="3"/>
  <c r="Y32" i="3"/>
  <c r="Y27" i="3"/>
  <c r="Y31" i="3"/>
  <c r="Y35" i="3"/>
  <c r="Y18" i="3"/>
  <c r="Y28" i="3"/>
  <c r="Y30" i="3"/>
  <c r="Y34" i="3"/>
  <c r="Y36" i="3"/>
  <c r="Y40" i="3"/>
  <c r="Y44" i="3"/>
  <c r="Y48" i="3"/>
  <c r="Y52" i="3"/>
  <c r="Y33" i="3"/>
  <c r="Y39" i="3"/>
  <c r="Y43" i="3"/>
  <c r="Y47" i="3"/>
  <c r="Y51" i="3"/>
  <c r="Y23" i="3"/>
  <c r="Y29" i="3"/>
  <c r="Y38" i="3"/>
  <c r="Y42" i="3"/>
  <c r="Y46" i="3"/>
  <c r="Y50" i="3"/>
  <c r="Y54" i="3"/>
  <c r="Y41" i="3"/>
  <c r="Y56" i="3"/>
  <c r="Y60" i="3"/>
  <c r="Y12" i="3"/>
  <c r="Y45" i="3"/>
  <c r="Y61" i="3"/>
  <c r="Y37" i="3"/>
  <c r="Y53" i="3"/>
  <c r="Y55" i="3"/>
  <c r="Y59" i="3"/>
  <c r="Y57" i="3"/>
  <c r="Y49" i="3"/>
  <c r="Y58" i="3"/>
  <c r="Y13" i="3"/>
  <c r="Y11" i="3"/>
  <c r="B38" i="3"/>
  <c r="AD59" i="25" l="1"/>
  <c r="AD55" i="25"/>
  <c r="AD53" i="25"/>
  <c r="AD51" i="25"/>
  <c r="AD49" i="25"/>
  <c r="AD47" i="25"/>
  <c r="AD45" i="25"/>
  <c r="AD43" i="25"/>
  <c r="AD58" i="25"/>
  <c r="AD56" i="25"/>
  <c r="AD61" i="25"/>
  <c r="AD57" i="25"/>
  <c r="AD54" i="25"/>
  <c r="AD52" i="25"/>
  <c r="AD50" i="25"/>
  <c r="AD48" i="25"/>
  <c r="AD46" i="25"/>
  <c r="AD44" i="25"/>
  <c r="AD41" i="25"/>
  <c r="AD39" i="25"/>
  <c r="AD37" i="25"/>
  <c r="AD35" i="25"/>
  <c r="AD33" i="25"/>
  <c r="AD31" i="25"/>
  <c r="AD29" i="25"/>
  <c r="AD27" i="25"/>
  <c r="AD60" i="25"/>
  <c r="AD42" i="25"/>
  <c r="AD40" i="25"/>
  <c r="AD38" i="25"/>
  <c r="AD36" i="25"/>
  <c r="AD34" i="25"/>
  <c r="AD32" i="25"/>
  <c r="AD30" i="25"/>
  <c r="AD28" i="25"/>
  <c r="AD26" i="25"/>
  <c r="AD25" i="25"/>
  <c r="AD23" i="25"/>
  <c r="AD21" i="25"/>
  <c r="AD19" i="25"/>
  <c r="AD17" i="25"/>
  <c r="AD15" i="25"/>
  <c r="AD13" i="25"/>
  <c r="AE10" i="25"/>
  <c r="AD11" i="25"/>
  <c r="AD24" i="25"/>
  <c r="AD22" i="25"/>
  <c r="AD20" i="25"/>
  <c r="AD18" i="25"/>
  <c r="AD16" i="25"/>
  <c r="AD14" i="25"/>
  <c r="AD12" i="25"/>
  <c r="B45" i="25"/>
  <c r="AC63" i="25"/>
  <c r="AC63" i="23"/>
  <c r="AD60" i="23"/>
  <c r="AD58" i="23"/>
  <c r="AD56" i="23"/>
  <c r="AD54" i="23"/>
  <c r="AD52" i="23"/>
  <c r="AD50" i="23"/>
  <c r="AD48" i="23"/>
  <c r="AD61" i="23"/>
  <c r="AD59" i="23"/>
  <c r="AD57" i="23"/>
  <c r="AD55" i="23"/>
  <c r="AD53" i="23"/>
  <c r="AD51" i="23"/>
  <c r="AD49" i="23"/>
  <c r="AD46" i="23"/>
  <c r="AD44" i="23"/>
  <c r="AD42" i="23"/>
  <c r="AD40" i="23"/>
  <c r="AD38" i="23"/>
  <c r="AD36" i="23"/>
  <c r="AD34" i="23"/>
  <c r="AD47" i="23"/>
  <c r="AD45" i="23"/>
  <c r="AD43" i="23"/>
  <c r="AD41" i="23"/>
  <c r="AD39" i="23"/>
  <c r="AD37" i="23"/>
  <c r="AD35" i="23"/>
  <c r="AD33" i="23"/>
  <c r="AD31" i="23"/>
  <c r="AD29" i="23"/>
  <c r="AD30" i="23"/>
  <c r="AD28" i="23"/>
  <c r="AD26" i="23"/>
  <c r="AD24" i="23"/>
  <c r="AD22" i="23"/>
  <c r="AD20" i="23"/>
  <c r="AD18" i="23"/>
  <c r="AD16" i="23"/>
  <c r="AD32" i="23"/>
  <c r="AD27" i="23"/>
  <c r="AD25" i="23"/>
  <c r="AD23" i="23"/>
  <c r="AD21" i="23"/>
  <c r="AD19" i="23"/>
  <c r="AD17" i="23"/>
  <c r="AD15" i="23"/>
  <c r="AD14" i="23"/>
  <c r="AD12" i="23"/>
  <c r="AD13" i="23"/>
  <c r="AE10" i="23"/>
  <c r="AD11" i="23"/>
  <c r="B39" i="23"/>
  <c r="AC63" i="21"/>
  <c r="B40" i="21"/>
  <c r="AD60" i="21"/>
  <c r="AD58" i="21"/>
  <c r="AD56" i="21"/>
  <c r="AD54" i="21"/>
  <c r="AD61" i="21"/>
  <c r="AD59" i="21"/>
  <c r="AD57" i="21"/>
  <c r="AD55" i="21"/>
  <c r="AD53" i="21"/>
  <c r="AD51" i="21"/>
  <c r="AD49" i="21"/>
  <c r="AD47" i="21"/>
  <c r="AD45" i="21"/>
  <c r="AD43" i="21"/>
  <c r="AD41" i="21"/>
  <c r="AD39" i="21"/>
  <c r="AD11" i="21"/>
  <c r="AD52" i="21"/>
  <c r="AD48" i="21"/>
  <c r="AD44" i="21"/>
  <c r="AD38" i="21"/>
  <c r="AD34" i="21"/>
  <c r="AD32" i="21"/>
  <c r="AD30" i="21"/>
  <c r="AD28" i="21"/>
  <c r="AD26" i="21"/>
  <c r="AD24" i="21"/>
  <c r="AD22" i="21"/>
  <c r="AD20" i="21"/>
  <c r="AD18" i="21"/>
  <c r="AD16" i="21"/>
  <c r="AD14" i="21"/>
  <c r="AD12" i="21"/>
  <c r="AD42" i="21"/>
  <c r="AD36" i="21"/>
  <c r="AD33" i="21"/>
  <c r="AD31" i="21"/>
  <c r="AD37" i="21"/>
  <c r="AD50" i="21"/>
  <c r="AD46" i="21"/>
  <c r="AD40" i="21"/>
  <c r="AD35" i="21"/>
  <c r="AE10" i="21"/>
  <c r="AD29" i="21"/>
  <c r="AD27" i="21"/>
  <c r="AD25" i="21"/>
  <c r="AD23" i="21"/>
  <c r="AD21" i="21"/>
  <c r="AD19" i="21"/>
  <c r="AD17" i="21"/>
  <c r="AD15" i="21"/>
  <c r="AD13" i="21"/>
  <c r="AC63" i="19"/>
  <c r="B39" i="19"/>
  <c r="AD61" i="19"/>
  <c r="AD59" i="19"/>
  <c r="AD60" i="19"/>
  <c r="AD54" i="19"/>
  <c r="AD52" i="19"/>
  <c r="AD50" i="19"/>
  <c r="AD48" i="19"/>
  <c r="AD46" i="19"/>
  <c r="AD44" i="19"/>
  <c r="AD42" i="19"/>
  <c r="AD58" i="19"/>
  <c r="AD57" i="19"/>
  <c r="AD55" i="19"/>
  <c r="AD53" i="19"/>
  <c r="AD51" i="19"/>
  <c r="AD49" i="19"/>
  <c r="AD47" i="19"/>
  <c r="AD45" i="19"/>
  <c r="AD43" i="19"/>
  <c r="AD56" i="19"/>
  <c r="AD40" i="19"/>
  <c r="AD38" i="19"/>
  <c r="AD36" i="19"/>
  <c r="AD34" i="19"/>
  <c r="AD32" i="19"/>
  <c r="AD30" i="19"/>
  <c r="AD28" i="19"/>
  <c r="AD26" i="19"/>
  <c r="AD24" i="19"/>
  <c r="AD41" i="19"/>
  <c r="AD39" i="19"/>
  <c r="AD37" i="19"/>
  <c r="AD35" i="19"/>
  <c r="AD33" i="19"/>
  <c r="AD31" i="19"/>
  <c r="AD29" i="19"/>
  <c r="AD27" i="19"/>
  <c r="AD25" i="19"/>
  <c r="AD23" i="19"/>
  <c r="AD21" i="19"/>
  <c r="AD19" i="19"/>
  <c r="AD17" i="19"/>
  <c r="AD15" i="19"/>
  <c r="AD13" i="19"/>
  <c r="AE10" i="19"/>
  <c r="AD11" i="19"/>
  <c r="AD22" i="19"/>
  <c r="AD20" i="19"/>
  <c r="AD18" i="19"/>
  <c r="AD16" i="19"/>
  <c r="AD14" i="19"/>
  <c r="AD12" i="19"/>
  <c r="AC63" i="17"/>
  <c r="B40" i="17"/>
  <c r="AD59" i="17"/>
  <c r="AD57" i="17"/>
  <c r="AD55" i="17"/>
  <c r="AD53" i="17"/>
  <c r="AD51" i="17"/>
  <c r="AD49" i="17"/>
  <c r="AD61" i="17"/>
  <c r="AD48" i="17"/>
  <c r="AD45" i="17"/>
  <c r="AD47" i="17"/>
  <c r="AD46" i="17"/>
  <c r="AD44" i="17"/>
  <c r="AD42" i="17"/>
  <c r="AD40" i="17"/>
  <c r="AD38" i="17"/>
  <c r="AD36" i="17"/>
  <c r="AD34" i="17"/>
  <c r="AD32" i="17"/>
  <c r="AD30" i="17"/>
  <c r="AD28" i="17"/>
  <c r="AD26" i="17"/>
  <c r="AD24" i="17"/>
  <c r="AD22" i="17"/>
  <c r="AD20" i="17"/>
  <c r="AD18" i="17"/>
  <c r="AD16" i="17"/>
  <c r="AD14" i="17"/>
  <c r="AD39" i="17"/>
  <c r="AD31" i="17"/>
  <c r="AD23" i="17"/>
  <c r="AD15" i="17"/>
  <c r="AD11" i="17"/>
  <c r="AD58" i="17"/>
  <c r="AD54" i="17"/>
  <c r="AD50" i="17"/>
  <c r="AD37" i="17"/>
  <c r="AD29" i="17"/>
  <c r="AD21" i="17"/>
  <c r="AD12" i="17"/>
  <c r="AD43" i="17"/>
  <c r="AD35" i="17"/>
  <c r="AD27" i="17"/>
  <c r="AD19" i="17"/>
  <c r="AD60" i="17"/>
  <c r="AD56" i="17"/>
  <c r="AD52" i="17"/>
  <c r="AD41" i="17"/>
  <c r="AD33" i="17"/>
  <c r="AD25" i="17"/>
  <c r="AD13" i="17"/>
  <c r="AD17" i="17"/>
  <c r="AE10" i="17"/>
  <c r="AD61" i="15"/>
  <c r="AD59" i="15"/>
  <c r="AD60" i="15"/>
  <c r="AD58" i="15"/>
  <c r="AD55" i="15"/>
  <c r="AD53" i="15"/>
  <c r="AD51" i="15"/>
  <c r="AD49" i="15"/>
  <c r="AD47" i="15"/>
  <c r="AD45" i="15"/>
  <c r="AD43" i="15"/>
  <c r="AD41" i="15"/>
  <c r="AD39" i="15"/>
  <c r="AD37" i="15"/>
  <c r="AD35" i="15"/>
  <c r="AD56" i="15"/>
  <c r="AD48" i="15"/>
  <c r="AD33" i="15"/>
  <c r="AD31" i="15"/>
  <c r="AD29" i="15"/>
  <c r="AD27" i="15"/>
  <c r="AD25" i="15"/>
  <c r="AD23" i="15"/>
  <c r="AD21" i="15"/>
  <c r="AD19" i="15"/>
  <c r="AD17" i="15"/>
  <c r="AD15" i="15"/>
  <c r="AD13" i="15"/>
  <c r="AE10" i="15"/>
  <c r="AD54" i="15"/>
  <c r="AD46" i="15"/>
  <c r="AD38" i="15"/>
  <c r="AD11" i="15"/>
  <c r="AD57" i="15"/>
  <c r="AD52" i="15"/>
  <c r="AD44" i="15"/>
  <c r="AD34" i="15"/>
  <c r="AD32" i="15"/>
  <c r="AD30" i="15"/>
  <c r="AD28" i="15"/>
  <c r="AD26" i="15"/>
  <c r="AD24" i="15"/>
  <c r="AD22" i="15"/>
  <c r="AD20" i="15"/>
  <c r="AD18" i="15"/>
  <c r="AD16" i="15"/>
  <c r="AD14" i="15"/>
  <c r="AD12" i="15"/>
  <c r="AD50" i="15"/>
  <c r="AD36" i="15"/>
  <c r="AD42" i="15"/>
  <c r="AD40" i="15"/>
  <c r="AC63" i="15"/>
  <c r="B39" i="15"/>
  <c r="B39" i="13"/>
  <c r="AD60" i="13"/>
  <c r="AD58" i="13"/>
  <c r="AD61" i="13"/>
  <c r="AD59" i="13"/>
  <c r="AD57" i="13"/>
  <c r="AD56" i="13"/>
  <c r="AD54" i="13"/>
  <c r="AD52" i="13"/>
  <c r="AD50" i="13"/>
  <c r="AD48" i="13"/>
  <c r="AD46" i="13"/>
  <c r="AD44" i="13"/>
  <c r="AD55" i="13"/>
  <c r="AD53" i="13"/>
  <c r="AD51" i="13"/>
  <c r="AD45" i="13"/>
  <c r="AD43" i="13"/>
  <c r="AD42" i="13"/>
  <c r="AD40" i="13"/>
  <c r="AD38" i="13"/>
  <c r="AD36" i="13"/>
  <c r="AD34" i="13"/>
  <c r="AD32" i="13"/>
  <c r="AD30" i="13"/>
  <c r="AD28" i="13"/>
  <c r="AD26" i="13"/>
  <c r="AD24" i="13"/>
  <c r="AD22" i="13"/>
  <c r="AD20" i="13"/>
  <c r="AD18" i="13"/>
  <c r="AD16" i="13"/>
  <c r="AD14" i="13"/>
  <c r="AD12" i="13"/>
  <c r="AD49" i="13"/>
  <c r="AE10" i="13"/>
  <c r="AD41" i="13"/>
  <c r="AD39" i="13"/>
  <c r="AD37" i="13"/>
  <c r="AD31" i="13"/>
  <c r="AD29" i="13"/>
  <c r="AD17" i="13"/>
  <c r="AD13" i="13"/>
  <c r="AD11" i="13"/>
  <c r="AD19" i="13"/>
  <c r="AD15" i="13"/>
  <c r="AD47" i="13"/>
  <c r="AD35" i="13"/>
  <c r="AD33" i="13"/>
  <c r="AD27" i="13"/>
  <c r="AD25" i="13"/>
  <c r="AD23" i="13"/>
  <c r="AD21" i="13"/>
  <c r="AC63" i="13"/>
  <c r="AD61" i="11"/>
  <c r="AD59" i="11"/>
  <c r="AD57" i="11"/>
  <c r="AD55" i="11"/>
  <c r="AD53" i="11"/>
  <c r="AD51" i="11"/>
  <c r="AD49" i="11"/>
  <c r="AD60" i="11"/>
  <c r="AD58" i="11"/>
  <c r="AD56" i="11"/>
  <c r="AD54" i="11"/>
  <c r="AD52" i="11"/>
  <c r="AD50" i="11"/>
  <c r="AD46" i="11"/>
  <c r="AD44" i="11"/>
  <c r="AD42" i="11"/>
  <c r="AD40" i="11"/>
  <c r="AD38" i="11"/>
  <c r="AD36" i="11"/>
  <c r="AD34" i="11"/>
  <c r="AD32" i="11"/>
  <c r="AD30" i="11"/>
  <c r="AD28" i="11"/>
  <c r="AD26" i="11"/>
  <c r="AD24" i="11"/>
  <c r="AD22" i="11"/>
  <c r="AD20" i="11"/>
  <c r="AD18" i="11"/>
  <c r="AD16" i="11"/>
  <c r="AD48" i="11"/>
  <c r="AD47" i="11"/>
  <c r="AD45" i="11"/>
  <c r="AD37" i="11"/>
  <c r="AD29" i="11"/>
  <c r="AD43" i="11"/>
  <c r="AD35" i="11"/>
  <c r="AD25" i="11"/>
  <c r="AD21" i="11"/>
  <c r="AD17" i="11"/>
  <c r="AD14" i="11"/>
  <c r="AD12" i="11"/>
  <c r="AD41" i="11"/>
  <c r="AD33" i="11"/>
  <c r="AD31" i="11"/>
  <c r="AD19" i="11"/>
  <c r="AD13" i="11"/>
  <c r="AE10" i="11"/>
  <c r="AD39" i="11"/>
  <c r="AD23" i="11"/>
  <c r="AD11" i="11"/>
  <c r="AD27" i="11"/>
  <c r="AD15" i="11"/>
  <c r="B48" i="11"/>
  <c r="AC63" i="11"/>
  <c r="AC63" i="9"/>
  <c r="AD61" i="9"/>
  <c r="AD59" i="9"/>
  <c r="AD57" i="9"/>
  <c r="AD55" i="9"/>
  <c r="AD60" i="9"/>
  <c r="AD58" i="9"/>
  <c r="AD54" i="9"/>
  <c r="AD53" i="9"/>
  <c r="AD51" i="9"/>
  <c r="AD49" i="9"/>
  <c r="AD56" i="9"/>
  <c r="AD46" i="9"/>
  <c r="AD44" i="9"/>
  <c r="AD41" i="9"/>
  <c r="AD39" i="9"/>
  <c r="AD37" i="9"/>
  <c r="AD35" i="9"/>
  <c r="AD33" i="9"/>
  <c r="AD31" i="9"/>
  <c r="AD29" i="9"/>
  <c r="AD27" i="9"/>
  <c r="AD25" i="9"/>
  <c r="AD23" i="9"/>
  <c r="AD21" i="9"/>
  <c r="AD19" i="9"/>
  <c r="AD17" i="9"/>
  <c r="AD15" i="9"/>
  <c r="AD13" i="9"/>
  <c r="AD45" i="9"/>
  <c r="AD43" i="9"/>
  <c r="AD52" i="9"/>
  <c r="AD50" i="9"/>
  <c r="AD48" i="9"/>
  <c r="AD40" i="9"/>
  <c r="AD38" i="9"/>
  <c r="AD36" i="9"/>
  <c r="AD34" i="9"/>
  <c r="AD32" i="9"/>
  <c r="AD30" i="9"/>
  <c r="AD28" i="9"/>
  <c r="AD26" i="9"/>
  <c r="AD24" i="9"/>
  <c r="AD22" i="9"/>
  <c r="AD20" i="9"/>
  <c r="AD18" i="9"/>
  <c r="AD16" i="9"/>
  <c r="AD14" i="9"/>
  <c r="AD12" i="9"/>
  <c r="AE10" i="9"/>
  <c r="AD42" i="9"/>
  <c r="AD11" i="9"/>
  <c r="AD47" i="9"/>
  <c r="B39" i="9"/>
  <c r="AD61" i="7"/>
  <c r="AD59" i="7"/>
  <c r="AD57" i="7"/>
  <c r="AD60" i="7"/>
  <c r="AD56" i="7"/>
  <c r="AD58" i="7"/>
  <c r="AD55" i="7"/>
  <c r="AD53" i="7"/>
  <c r="AD54" i="7"/>
  <c r="AD52" i="7"/>
  <c r="AD51" i="7"/>
  <c r="AD50" i="7"/>
  <c r="AD48" i="7"/>
  <c r="AD46" i="7"/>
  <c r="AD44" i="7"/>
  <c r="AD42" i="7"/>
  <c r="AD40" i="7"/>
  <c r="AD38" i="7"/>
  <c r="AD36" i="7"/>
  <c r="AD49" i="7"/>
  <c r="AD47" i="7"/>
  <c r="AD45" i="7"/>
  <c r="AD43" i="7"/>
  <c r="AD41" i="7"/>
  <c r="AD39" i="7"/>
  <c r="AD37" i="7"/>
  <c r="AD35" i="7"/>
  <c r="AD33" i="7"/>
  <c r="AD31" i="7"/>
  <c r="AD29" i="7"/>
  <c r="AD27" i="7"/>
  <c r="AD25" i="7"/>
  <c r="AD23" i="7"/>
  <c r="AD21" i="7"/>
  <c r="AD19" i="7"/>
  <c r="AD17" i="7"/>
  <c r="AD34" i="7"/>
  <c r="AD32" i="7"/>
  <c r="AD30" i="7"/>
  <c r="AD28" i="7"/>
  <c r="AD26" i="7"/>
  <c r="AD24" i="7"/>
  <c r="AD22" i="7"/>
  <c r="AD20" i="7"/>
  <c r="AD18" i="7"/>
  <c r="AD11" i="7"/>
  <c r="AD16" i="7"/>
  <c r="AD14" i="7"/>
  <c r="AD12" i="7"/>
  <c r="AD15" i="7"/>
  <c r="AD13" i="7"/>
  <c r="AE10" i="7"/>
  <c r="B39" i="7"/>
  <c r="AC63" i="7"/>
  <c r="AC63" i="5"/>
  <c r="B39" i="5"/>
  <c r="AD61" i="5"/>
  <c r="AD59" i="5"/>
  <c r="AD57" i="5"/>
  <c r="AD56" i="5"/>
  <c r="AD54" i="5"/>
  <c r="AD52" i="5"/>
  <c r="AD50" i="5"/>
  <c r="AD48" i="5"/>
  <c r="AD46" i="5"/>
  <c r="AD44" i="5"/>
  <c r="AD42" i="5"/>
  <c r="AD53" i="5"/>
  <c r="AD49" i="5"/>
  <c r="AD47" i="5"/>
  <c r="AD43" i="5"/>
  <c r="AD40" i="5"/>
  <c r="AD38" i="5"/>
  <c r="AD36" i="5"/>
  <c r="AD34" i="5"/>
  <c r="AD60" i="5"/>
  <c r="AD58" i="5"/>
  <c r="AD55" i="5"/>
  <c r="AD41" i="5"/>
  <c r="AD33" i="5"/>
  <c r="AD30" i="5"/>
  <c r="AD25" i="5"/>
  <c r="AD11" i="5"/>
  <c r="AD39" i="5"/>
  <c r="AD32" i="5"/>
  <c r="AD27" i="5"/>
  <c r="AD24" i="5"/>
  <c r="AD22" i="5"/>
  <c r="AD20" i="5"/>
  <c r="AD18" i="5"/>
  <c r="AD16" i="5"/>
  <c r="AD14" i="5"/>
  <c r="AD37" i="5"/>
  <c r="AD29" i="5"/>
  <c r="AD26" i="5"/>
  <c r="AD51" i="5"/>
  <c r="AD45" i="5"/>
  <c r="AD35" i="5"/>
  <c r="AD31" i="5"/>
  <c r="AD28" i="5"/>
  <c r="AD23" i="5"/>
  <c r="AE10" i="5"/>
  <c r="AD13" i="5"/>
  <c r="AD12" i="5"/>
  <c r="AD21" i="5"/>
  <c r="AD19" i="5"/>
  <c r="AD17" i="5"/>
  <c r="AD15" i="5"/>
  <c r="Y63" i="3"/>
  <c r="AA10" i="3"/>
  <c r="Z14" i="3"/>
  <c r="Z18" i="3"/>
  <c r="Z22" i="3"/>
  <c r="Z17" i="3"/>
  <c r="Z23" i="3"/>
  <c r="Z25" i="3"/>
  <c r="Z16" i="3"/>
  <c r="Z21" i="3"/>
  <c r="Z15" i="3"/>
  <c r="Z20" i="3"/>
  <c r="Z27" i="3"/>
  <c r="Z19" i="3"/>
  <c r="Z26" i="3"/>
  <c r="Z29" i="3"/>
  <c r="Z33" i="3"/>
  <c r="Z24" i="3"/>
  <c r="Z32" i="3"/>
  <c r="Z31" i="3"/>
  <c r="Z35" i="3"/>
  <c r="Z28" i="3"/>
  <c r="Z37" i="3"/>
  <c r="Z41" i="3"/>
  <c r="Z45" i="3"/>
  <c r="Z49" i="3"/>
  <c r="Z53" i="3"/>
  <c r="Z34" i="3"/>
  <c r="Z36" i="3"/>
  <c r="Z40" i="3"/>
  <c r="Z44" i="3"/>
  <c r="Z48" i="3"/>
  <c r="Z52" i="3"/>
  <c r="Z30" i="3"/>
  <c r="Z39" i="3"/>
  <c r="Z43" i="3"/>
  <c r="Z47" i="3"/>
  <c r="Z51" i="3"/>
  <c r="Z42" i="3"/>
  <c r="Z54" i="3"/>
  <c r="Z57" i="3"/>
  <c r="Z61" i="3"/>
  <c r="Z11" i="3"/>
  <c r="Z38" i="3"/>
  <c r="Z56" i="3"/>
  <c r="Z60" i="3"/>
  <c r="Z12" i="3"/>
  <c r="Z13" i="3"/>
  <c r="Z50" i="3"/>
  <c r="Z55" i="3"/>
  <c r="Z59" i="3"/>
  <c r="Z46" i="3"/>
  <c r="Z58" i="3"/>
  <c r="B39" i="3"/>
  <c r="AD63" i="25" l="1"/>
  <c r="AD63" i="9"/>
  <c r="AE60" i="25"/>
  <c r="AE58" i="25"/>
  <c r="AE56" i="25"/>
  <c r="AE61" i="25"/>
  <c r="AE59" i="25"/>
  <c r="AE57" i="25"/>
  <c r="AE54" i="25"/>
  <c r="AE52" i="25"/>
  <c r="AE50" i="25"/>
  <c r="AE48" i="25"/>
  <c r="AE46" i="25"/>
  <c r="AE44" i="25"/>
  <c r="AE51" i="25"/>
  <c r="AE43" i="25"/>
  <c r="AE53" i="25"/>
  <c r="AE45" i="25"/>
  <c r="AE42" i="25"/>
  <c r="AE40" i="25"/>
  <c r="AE38" i="25"/>
  <c r="AE36" i="25"/>
  <c r="AE34" i="25"/>
  <c r="AE32" i="25"/>
  <c r="AE30" i="25"/>
  <c r="AE28" i="25"/>
  <c r="AE55" i="25"/>
  <c r="AE47" i="25"/>
  <c r="AE39" i="25"/>
  <c r="AE31" i="25"/>
  <c r="AE27" i="25"/>
  <c r="AE26" i="25"/>
  <c r="AE11" i="25"/>
  <c r="AE41" i="25"/>
  <c r="AE33" i="25"/>
  <c r="AE24" i="25"/>
  <c r="AE22" i="25"/>
  <c r="AE20" i="25"/>
  <c r="AE18" i="25"/>
  <c r="AE16" i="25"/>
  <c r="AE14" i="25"/>
  <c r="AE12" i="25"/>
  <c r="AE35" i="25"/>
  <c r="AE49" i="25"/>
  <c r="AE37" i="25"/>
  <c r="AE29" i="25"/>
  <c r="AE25" i="25"/>
  <c r="AE23" i="25"/>
  <c r="AE19" i="25"/>
  <c r="AE21" i="25"/>
  <c r="AE13" i="25"/>
  <c r="AF10" i="25"/>
  <c r="AE15" i="25"/>
  <c r="AE17" i="25"/>
  <c r="B46" i="25"/>
  <c r="AE61" i="23"/>
  <c r="AE59" i="23"/>
  <c r="AE57" i="23"/>
  <c r="AE55" i="23"/>
  <c r="AE53" i="23"/>
  <c r="AE51" i="23"/>
  <c r="AE49" i="23"/>
  <c r="AE60" i="23"/>
  <c r="AE58" i="23"/>
  <c r="AE56" i="23"/>
  <c r="AE54" i="23"/>
  <c r="AE52" i="23"/>
  <c r="AE50" i="23"/>
  <c r="AE47" i="23"/>
  <c r="AE45" i="23"/>
  <c r="AE43" i="23"/>
  <c r="AE41" i="23"/>
  <c r="AE39" i="23"/>
  <c r="AE37" i="23"/>
  <c r="AE35" i="23"/>
  <c r="AE33" i="23"/>
  <c r="AE31" i="23"/>
  <c r="AE48" i="23"/>
  <c r="AE46" i="23"/>
  <c r="AE44" i="23"/>
  <c r="AE40" i="23"/>
  <c r="AE29" i="23"/>
  <c r="AE28" i="23"/>
  <c r="AE26" i="23"/>
  <c r="AE24" i="23"/>
  <c r="AE22" i="23"/>
  <c r="AE20" i="23"/>
  <c r="AE18" i="23"/>
  <c r="AE16" i="23"/>
  <c r="AE42" i="23"/>
  <c r="AE34" i="23"/>
  <c r="AE36" i="23"/>
  <c r="AE32" i="23"/>
  <c r="AE27" i="23"/>
  <c r="AE25" i="23"/>
  <c r="AE23" i="23"/>
  <c r="AE21" i="23"/>
  <c r="AE19" i="23"/>
  <c r="AE17" i="23"/>
  <c r="AE38" i="23"/>
  <c r="AE30" i="23"/>
  <c r="AE13" i="23"/>
  <c r="AF10" i="23"/>
  <c r="AE15" i="23"/>
  <c r="AE11" i="23"/>
  <c r="AE14" i="23"/>
  <c r="AE12" i="23"/>
  <c r="B40" i="23"/>
  <c r="AD63" i="23"/>
  <c r="AD63" i="21"/>
  <c r="B41" i="21"/>
  <c r="AE61" i="21"/>
  <c r="AE60" i="21"/>
  <c r="AE59" i="21"/>
  <c r="AE58" i="21"/>
  <c r="AE57" i="21"/>
  <c r="AE56" i="21"/>
  <c r="AE55" i="21"/>
  <c r="AE54" i="21"/>
  <c r="AE53" i="21"/>
  <c r="AE51" i="21"/>
  <c r="AE49" i="21"/>
  <c r="AE47" i="21"/>
  <c r="AE45" i="21"/>
  <c r="AE43" i="21"/>
  <c r="AE41" i="21"/>
  <c r="AE39" i="21"/>
  <c r="AE37" i="21"/>
  <c r="AE52" i="21"/>
  <c r="AE50" i="21"/>
  <c r="AE48" i="21"/>
  <c r="AE46" i="21"/>
  <c r="AE44" i="21"/>
  <c r="AE42" i="21"/>
  <c r="AE40" i="21"/>
  <c r="AE38" i="21"/>
  <c r="AE36" i="21"/>
  <c r="AE34" i="21"/>
  <c r="AE32" i="21"/>
  <c r="AE30" i="21"/>
  <c r="AE28" i="21"/>
  <c r="AE26" i="21"/>
  <c r="AE24" i="21"/>
  <c r="AE22" i="21"/>
  <c r="AE20" i="21"/>
  <c r="AE18" i="21"/>
  <c r="AE16" i="21"/>
  <c r="AE14" i="21"/>
  <c r="AE12" i="21"/>
  <c r="AE35" i="21"/>
  <c r="AE33" i="21"/>
  <c r="AE31" i="21"/>
  <c r="AE29" i="21"/>
  <c r="AE27" i="21"/>
  <c r="AE25" i="21"/>
  <c r="AE23" i="21"/>
  <c r="AE21" i="21"/>
  <c r="AE19" i="21"/>
  <c r="AE17" i="21"/>
  <c r="AE15" i="21"/>
  <c r="AE13" i="21"/>
  <c r="AF10" i="21"/>
  <c r="AE11" i="21"/>
  <c r="AD63" i="19"/>
  <c r="AE61" i="19"/>
  <c r="AE59" i="19"/>
  <c r="AE57" i="19"/>
  <c r="AE58" i="19"/>
  <c r="AE55" i="19"/>
  <c r="AE53" i="19"/>
  <c r="AE51" i="19"/>
  <c r="AE49" i="19"/>
  <c r="AE47" i="19"/>
  <c r="AE45" i="19"/>
  <c r="AE43" i="19"/>
  <c r="AE56" i="19"/>
  <c r="AE60" i="19"/>
  <c r="AE54" i="19"/>
  <c r="AE52" i="19"/>
  <c r="AE50" i="19"/>
  <c r="AE48" i="19"/>
  <c r="AE46" i="19"/>
  <c r="AE44" i="19"/>
  <c r="AE42" i="19"/>
  <c r="AE40" i="19"/>
  <c r="AE38" i="19"/>
  <c r="AE36" i="19"/>
  <c r="AE41" i="19"/>
  <c r="AE39" i="19"/>
  <c r="AE37" i="19"/>
  <c r="AE35" i="19"/>
  <c r="AE33" i="19"/>
  <c r="AE31" i="19"/>
  <c r="AE29" i="19"/>
  <c r="AE27" i="19"/>
  <c r="AE25" i="19"/>
  <c r="AE23" i="19"/>
  <c r="AE34" i="19"/>
  <c r="AE26" i="19"/>
  <c r="AE21" i="19"/>
  <c r="AE19" i="19"/>
  <c r="AE17" i="19"/>
  <c r="AE15" i="19"/>
  <c r="AE13" i="19"/>
  <c r="AF10" i="19"/>
  <c r="AE28" i="19"/>
  <c r="AE11" i="19"/>
  <c r="AE30" i="19"/>
  <c r="AE22" i="19"/>
  <c r="AE20" i="19"/>
  <c r="AE18" i="19"/>
  <c r="AE16" i="19"/>
  <c r="AE14" i="19"/>
  <c r="AE12" i="19"/>
  <c r="AE32" i="19"/>
  <c r="AE24" i="19"/>
  <c r="B40" i="19"/>
  <c r="AE61" i="17"/>
  <c r="AE59" i="17"/>
  <c r="AE57" i="17"/>
  <c r="AE55" i="17"/>
  <c r="AE53" i="17"/>
  <c r="AE51" i="17"/>
  <c r="AE49" i="17"/>
  <c r="AE47" i="17"/>
  <c r="AE60" i="17"/>
  <c r="AE58" i="17"/>
  <c r="AE56" i="17"/>
  <c r="AE54" i="17"/>
  <c r="AE52" i="17"/>
  <c r="AE50" i="17"/>
  <c r="AE48" i="17"/>
  <c r="AE46" i="17"/>
  <c r="AE44" i="17"/>
  <c r="AE42" i="17"/>
  <c r="AE40" i="17"/>
  <c r="AE38" i="17"/>
  <c r="AE36" i="17"/>
  <c r="AE34" i="17"/>
  <c r="AE32" i="17"/>
  <c r="AE30" i="17"/>
  <c r="AE28" i="17"/>
  <c r="AE26" i="17"/>
  <c r="AE24" i="17"/>
  <c r="AE22" i="17"/>
  <c r="AE20" i="17"/>
  <c r="AE18" i="17"/>
  <c r="AE16" i="17"/>
  <c r="AE14" i="17"/>
  <c r="AE45" i="17"/>
  <c r="AE37" i="17"/>
  <c r="AE29" i="17"/>
  <c r="AE21" i="17"/>
  <c r="AE12" i="17"/>
  <c r="AE43" i="17"/>
  <c r="AE35" i="17"/>
  <c r="AE27" i="17"/>
  <c r="AE19" i="17"/>
  <c r="AE41" i="17"/>
  <c r="AE33" i="17"/>
  <c r="AE25" i="17"/>
  <c r="AE17" i="17"/>
  <c r="AE13" i="17"/>
  <c r="AF10" i="17"/>
  <c r="AE39" i="17"/>
  <c r="AE31" i="17"/>
  <c r="AE15" i="17"/>
  <c r="AE23" i="17"/>
  <c r="AE11" i="17"/>
  <c r="B41" i="17"/>
  <c r="AD63" i="17"/>
  <c r="AD63" i="15"/>
  <c r="B40" i="15"/>
  <c r="AE61" i="15"/>
  <c r="AE59" i="15"/>
  <c r="AE57" i="15"/>
  <c r="AE60" i="15"/>
  <c r="AE58" i="15"/>
  <c r="AE56" i="15"/>
  <c r="AE54" i="15"/>
  <c r="AE52" i="15"/>
  <c r="AE50" i="15"/>
  <c r="AE48" i="15"/>
  <c r="AE46" i="15"/>
  <c r="AE44" i="15"/>
  <c r="AE42" i="15"/>
  <c r="AE49" i="15"/>
  <c r="AE41" i="15"/>
  <c r="AE39" i="15"/>
  <c r="AE38" i="15"/>
  <c r="AE35" i="15"/>
  <c r="AE11" i="15"/>
  <c r="AE55" i="15"/>
  <c r="AE47" i="15"/>
  <c r="AE34" i="15"/>
  <c r="AE32" i="15"/>
  <c r="AE30" i="15"/>
  <c r="AE28" i="15"/>
  <c r="AE26" i="15"/>
  <c r="AE24" i="15"/>
  <c r="AE22" i="15"/>
  <c r="AE20" i="15"/>
  <c r="AE18" i="15"/>
  <c r="AE16" i="15"/>
  <c r="AE14" i="15"/>
  <c r="AE12" i="15"/>
  <c r="AE53" i="15"/>
  <c r="AE45" i="15"/>
  <c r="AE40" i="15"/>
  <c r="AE37" i="15"/>
  <c r="AE36" i="15"/>
  <c r="AE51" i="15"/>
  <c r="AE31" i="15"/>
  <c r="AE23" i="15"/>
  <c r="AE15" i="15"/>
  <c r="AE33" i="15"/>
  <c r="AE25" i="15"/>
  <c r="AE17" i="15"/>
  <c r="AE27" i="15"/>
  <c r="AE19" i="15"/>
  <c r="AF10" i="15"/>
  <c r="AE43" i="15"/>
  <c r="AE29" i="15"/>
  <c r="AE21" i="15"/>
  <c r="AE13" i="15"/>
  <c r="AD63" i="13"/>
  <c r="B40" i="13"/>
  <c r="AE61" i="13"/>
  <c r="AE59" i="13"/>
  <c r="AE57" i="13"/>
  <c r="AE56" i="13"/>
  <c r="AE54" i="13"/>
  <c r="AE52" i="13"/>
  <c r="AE50" i="13"/>
  <c r="AE60" i="13"/>
  <c r="AE58" i="13"/>
  <c r="AE55" i="13"/>
  <c r="AE53" i="13"/>
  <c r="AE51" i="13"/>
  <c r="AE49" i="13"/>
  <c r="AE47" i="13"/>
  <c r="AE45" i="13"/>
  <c r="AE43" i="13"/>
  <c r="AE46" i="13"/>
  <c r="AE42" i="13"/>
  <c r="AE40" i="13"/>
  <c r="AE38" i="13"/>
  <c r="AE36" i="13"/>
  <c r="AE34" i="13"/>
  <c r="AE32" i="13"/>
  <c r="AE30" i="13"/>
  <c r="AE28" i="13"/>
  <c r="AE26" i="13"/>
  <c r="AE24" i="13"/>
  <c r="AE22" i="13"/>
  <c r="AE20" i="13"/>
  <c r="AE18" i="13"/>
  <c r="AE16" i="13"/>
  <c r="AE14" i="13"/>
  <c r="AE12" i="13"/>
  <c r="AE44" i="13"/>
  <c r="AE41" i="13"/>
  <c r="AE39" i="13"/>
  <c r="AE37" i="13"/>
  <c r="AE35" i="13"/>
  <c r="AE33" i="13"/>
  <c r="AE31" i="13"/>
  <c r="AE29" i="13"/>
  <c r="AE27" i="13"/>
  <c r="AE25" i="13"/>
  <c r="AE23" i="13"/>
  <c r="AE21" i="13"/>
  <c r="AE19" i="13"/>
  <c r="AE17" i="13"/>
  <c r="AE15" i="13"/>
  <c r="AE13" i="13"/>
  <c r="AE11" i="13"/>
  <c r="AE48" i="13"/>
  <c r="AF10" i="13"/>
  <c r="AE61" i="11"/>
  <c r="AE59" i="11"/>
  <c r="AE57" i="11"/>
  <c r="AE55" i="11"/>
  <c r="AE53" i="11"/>
  <c r="AE51" i="11"/>
  <c r="AE49" i="11"/>
  <c r="AE60" i="11"/>
  <c r="AE58" i="11"/>
  <c r="AE56" i="11"/>
  <c r="AE54" i="11"/>
  <c r="AE52" i="11"/>
  <c r="AE50" i="11"/>
  <c r="AE46" i="11"/>
  <c r="AE44" i="11"/>
  <c r="AE42" i="11"/>
  <c r="AE40" i="11"/>
  <c r="AE38" i="11"/>
  <c r="AE36" i="11"/>
  <c r="AE34" i="11"/>
  <c r="AE32" i="11"/>
  <c r="AE30" i="11"/>
  <c r="AE28" i="11"/>
  <c r="AE48" i="11"/>
  <c r="AE47" i="11"/>
  <c r="AE45" i="11"/>
  <c r="AE43" i="11"/>
  <c r="AE35" i="11"/>
  <c r="AE26" i="11"/>
  <c r="AE25" i="11"/>
  <c r="AE22" i="11"/>
  <c r="AE21" i="11"/>
  <c r="AE18" i="11"/>
  <c r="AE17" i="11"/>
  <c r="AE41" i="11"/>
  <c r="AE33" i="11"/>
  <c r="AE39" i="11"/>
  <c r="AE31" i="11"/>
  <c r="AE27" i="11"/>
  <c r="AE24" i="11"/>
  <c r="AE23" i="11"/>
  <c r="AE20" i="11"/>
  <c r="AE19" i="11"/>
  <c r="AE16" i="11"/>
  <c r="AE15" i="11"/>
  <c r="AE11" i="11"/>
  <c r="AE12" i="11"/>
  <c r="AE29" i="11"/>
  <c r="AE37" i="11"/>
  <c r="AE14" i="11"/>
  <c r="AE13" i="11"/>
  <c r="AF10" i="11"/>
  <c r="B49" i="11"/>
  <c r="AD63" i="11"/>
  <c r="B40" i="9"/>
  <c r="AE61" i="9"/>
  <c r="AE59" i="9"/>
  <c r="AE53" i="9"/>
  <c r="AE51" i="9"/>
  <c r="AE49" i="9"/>
  <c r="AE47" i="9"/>
  <c r="AE45" i="9"/>
  <c r="AE43" i="9"/>
  <c r="AE57" i="9"/>
  <c r="AE56" i="9"/>
  <c r="AE52" i="9"/>
  <c r="AE50" i="9"/>
  <c r="AE48" i="9"/>
  <c r="AE46" i="9"/>
  <c r="AE40" i="9"/>
  <c r="AE38" i="9"/>
  <c r="AE36" i="9"/>
  <c r="AE34" i="9"/>
  <c r="AE32" i="9"/>
  <c r="AE30" i="9"/>
  <c r="AE28" i="9"/>
  <c r="AE26" i="9"/>
  <c r="AE24" i="9"/>
  <c r="AE22" i="9"/>
  <c r="AE20" i="9"/>
  <c r="AE18" i="9"/>
  <c r="AE16" i="9"/>
  <c r="AE14" i="9"/>
  <c r="AE12" i="9"/>
  <c r="AE60" i="9"/>
  <c r="AE58" i="9"/>
  <c r="AE55" i="9"/>
  <c r="AE42" i="9"/>
  <c r="AE54" i="9"/>
  <c r="AE41" i="9"/>
  <c r="AE33" i="9"/>
  <c r="AE25" i="9"/>
  <c r="AE17" i="9"/>
  <c r="AE11" i="9"/>
  <c r="AE44" i="9"/>
  <c r="AE35" i="9"/>
  <c r="AE27" i="9"/>
  <c r="AE19" i="9"/>
  <c r="AE37" i="9"/>
  <c r="AE29" i="9"/>
  <c r="AE21" i="9"/>
  <c r="AE13" i="9"/>
  <c r="AE39" i="9"/>
  <c r="AE31" i="9"/>
  <c r="AE23" i="9"/>
  <c r="AE15" i="9"/>
  <c r="AF10" i="9"/>
  <c r="AD63" i="7"/>
  <c r="AE59" i="7"/>
  <c r="AE58" i="7"/>
  <c r="AE55" i="7"/>
  <c r="AE53" i="7"/>
  <c r="AE51" i="7"/>
  <c r="AE61" i="7"/>
  <c r="AE60" i="7"/>
  <c r="AE52" i="7"/>
  <c r="AE50" i="7"/>
  <c r="AE48" i="7"/>
  <c r="AE46" i="7"/>
  <c r="AE44" i="7"/>
  <c r="AE42" i="7"/>
  <c r="AE40" i="7"/>
  <c r="AE38" i="7"/>
  <c r="AE36" i="7"/>
  <c r="AE56" i="7"/>
  <c r="AE49" i="7"/>
  <c r="AE47" i="7"/>
  <c r="AE45" i="7"/>
  <c r="AE43" i="7"/>
  <c r="AE41" i="7"/>
  <c r="AE39" i="7"/>
  <c r="AE37" i="7"/>
  <c r="AE35" i="7"/>
  <c r="AE57" i="7"/>
  <c r="AE54" i="7"/>
  <c r="AE34" i="7"/>
  <c r="AE32" i="7"/>
  <c r="AE30" i="7"/>
  <c r="AE28" i="7"/>
  <c r="AE26" i="7"/>
  <c r="AE24" i="7"/>
  <c r="AE22" i="7"/>
  <c r="AE20" i="7"/>
  <c r="AE18" i="7"/>
  <c r="AE33" i="7"/>
  <c r="AE31" i="7"/>
  <c r="AE29" i="7"/>
  <c r="AE27" i="7"/>
  <c r="AE25" i="7"/>
  <c r="AE23" i="7"/>
  <c r="AE21" i="7"/>
  <c r="AE19" i="7"/>
  <c r="AE17" i="7"/>
  <c r="AE16" i="7"/>
  <c r="AE14" i="7"/>
  <c r="AE12" i="7"/>
  <c r="AE15" i="7"/>
  <c r="AE13" i="7"/>
  <c r="AF10" i="7"/>
  <c r="AE11" i="7"/>
  <c r="B40" i="7"/>
  <c r="AE59" i="5"/>
  <c r="AE60" i="5"/>
  <c r="AE58" i="5"/>
  <c r="AE57" i="5"/>
  <c r="AE61" i="5"/>
  <c r="AE56" i="5"/>
  <c r="AE54" i="5"/>
  <c r="AE40" i="5"/>
  <c r="AE38" i="5"/>
  <c r="AE36" i="5"/>
  <c r="AE34" i="5"/>
  <c r="AE32" i="5"/>
  <c r="AE30" i="5"/>
  <c r="AE28" i="5"/>
  <c r="AE26" i="5"/>
  <c r="AE24" i="5"/>
  <c r="AE55" i="5"/>
  <c r="AE52" i="5"/>
  <c r="AE50" i="5"/>
  <c r="AE46" i="5"/>
  <c r="AE45" i="5"/>
  <c r="AE42" i="5"/>
  <c r="AE49" i="5"/>
  <c r="AE39" i="5"/>
  <c r="AE27" i="5"/>
  <c r="AE22" i="5"/>
  <c r="AE20" i="5"/>
  <c r="AE18" i="5"/>
  <c r="AE16" i="5"/>
  <c r="AE14" i="5"/>
  <c r="AE12" i="5"/>
  <c r="AE53" i="5"/>
  <c r="AE37" i="5"/>
  <c r="AE29" i="5"/>
  <c r="AE51" i="5"/>
  <c r="AE35" i="5"/>
  <c r="AE31" i="5"/>
  <c r="AE23" i="5"/>
  <c r="AE21" i="5"/>
  <c r="AE19" i="5"/>
  <c r="AE17" i="5"/>
  <c r="AE15" i="5"/>
  <c r="AE13" i="5"/>
  <c r="AF10" i="5"/>
  <c r="AE48" i="5"/>
  <c r="AE47" i="5"/>
  <c r="AE44" i="5"/>
  <c r="AE43" i="5"/>
  <c r="AE41" i="5"/>
  <c r="AE33" i="5"/>
  <c r="AE25" i="5"/>
  <c r="AE11" i="5"/>
  <c r="AD63" i="5"/>
  <c r="B40" i="5"/>
  <c r="Z63" i="3"/>
  <c r="AB10" i="3"/>
  <c r="AA15" i="3"/>
  <c r="AA19" i="3"/>
  <c r="AA23" i="3"/>
  <c r="AA18" i="3"/>
  <c r="AA24" i="3"/>
  <c r="AA26" i="3"/>
  <c r="AA17" i="3"/>
  <c r="AA22" i="3"/>
  <c r="AA25" i="3"/>
  <c r="AA16" i="3"/>
  <c r="AA21" i="3"/>
  <c r="AA28" i="3"/>
  <c r="AA30" i="3"/>
  <c r="AA34" i="3"/>
  <c r="AA29" i="3"/>
  <c r="AA33" i="3"/>
  <c r="AA20" i="3"/>
  <c r="AA27" i="3"/>
  <c r="AA32" i="3"/>
  <c r="AA38" i="3"/>
  <c r="AA42" i="3"/>
  <c r="AA46" i="3"/>
  <c r="AA50" i="3"/>
  <c r="AA14" i="3"/>
  <c r="AA35" i="3"/>
  <c r="AA37" i="3"/>
  <c r="AA41" i="3"/>
  <c r="AA45" i="3"/>
  <c r="AA49" i="3"/>
  <c r="AA53" i="3"/>
  <c r="AA31" i="3"/>
  <c r="AA36" i="3"/>
  <c r="AA40" i="3"/>
  <c r="AA44" i="3"/>
  <c r="AA48" i="3"/>
  <c r="AA52" i="3"/>
  <c r="AA43" i="3"/>
  <c r="AA58" i="3"/>
  <c r="AA13" i="3"/>
  <c r="AA11" i="3"/>
  <c r="AA39" i="3"/>
  <c r="AA54" i="3"/>
  <c r="AA57" i="3"/>
  <c r="AA61" i="3"/>
  <c r="AA47" i="3"/>
  <c r="AA51" i="3"/>
  <c r="AA56" i="3"/>
  <c r="AA60" i="3"/>
  <c r="AA12" i="3"/>
  <c r="AA55" i="3"/>
  <c r="AA59" i="3"/>
  <c r="B40" i="3"/>
  <c r="AE63" i="23" l="1"/>
  <c r="AE63" i="25"/>
  <c r="B47" i="25"/>
  <c r="AF58" i="25"/>
  <c r="AF56" i="25"/>
  <c r="AF54" i="25"/>
  <c r="AF52" i="25"/>
  <c r="AF50" i="25"/>
  <c r="AF48" i="25"/>
  <c r="AF46" i="25"/>
  <c r="AF44" i="25"/>
  <c r="AF61" i="25"/>
  <c r="AF57" i="25"/>
  <c r="AF60" i="25"/>
  <c r="AF55" i="25"/>
  <c r="AF53" i="25"/>
  <c r="AF51" i="25"/>
  <c r="AF49" i="25"/>
  <c r="AF47" i="25"/>
  <c r="AF45" i="25"/>
  <c r="AF43" i="25"/>
  <c r="AF59" i="25"/>
  <c r="AF42" i="25"/>
  <c r="AF40" i="25"/>
  <c r="AF38" i="25"/>
  <c r="AF36" i="25"/>
  <c r="AF34" i="25"/>
  <c r="AF32" i="25"/>
  <c r="AF30" i="25"/>
  <c r="AF28" i="25"/>
  <c r="AF26" i="25"/>
  <c r="AF41" i="25"/>
  <c r="AF39" i="25"/>
  <c r="AF37" i="25"/>
  <c r="AF35" i="25"/>
  <c r="AF33" i="25"/>
  <c r="AF31" i="25"/>
  <c r="AF29" i="25"/>
  <c r="AF27" i="25"/>
  <c r="AF24" i="25"/>
  <c r="AF22" i="25"/>
  <c r="AF20" i="25"/>
  <c r="AF18" i="25"/>
  <c r="AF16" i="25"/>
  <c r="AF14" i="25"/>
  <c r="AF12" i="25"/>
  <c r="AF25" i="25"/>
  <c r="AF23" i="25"/>
  <c r="AF21" i="25"/>
  <c r="AF19" i="25"/>
  <c r="AF17" i="25"/>
  <c r="AF15" i="25"/>
  <c r="AF13" i="25"/>
  <c r="AG10" i="25"/>
  <c r="AF11" i="25"/>
  <c r="AF61" i="23"/>
  <c r="AF59" i="23"/>
  <c r="AF57" i="23"/>
  <c r="AF55" i="23"/>
  <c r="AF53" i="23"/>
  <c r="AF51" i="23"/>
  <c r="AF49" i="23"/>
  <c r="AF60" i="23"/>
  <c r="AF58" i="23"/>
  <c r="AF56" i="23"/>
  <c r="AF54" i="23"/>
  <c r="AF52" i="23"/>
  <c r="AF50" i="23"/>
  <c r="AF48" i="23"/>
  <c r="AF47" i="23"/>
  <c r="AF45" i="23"/>
  <c r="AF43" i="23"/>
  <c r="AF41" i="23"/>
  <c r="AF39" i="23"/>
  <c r="AF37" i="23"/>
  <c r="AF35" i="23"/>
  <c r="AF46" i="23"/>
  <c r="AF44" i="23"/>
  <c r="AF42" i="23"/>
  <c r="AF40" i="23"/>
  <c r="AF38" i="23"/>
  <c r="AF36" i="23"/>
  <c r="AF34" i="23"/>
  <c r="AF32" i="23"/>
  <c r="AF30" i="23"/>
  <c r="AF27" i="23"/>
  <c r="AF25" i="23"/>
  <c r="AF23" i="23"/>
  <c r="AF21" i="23"/>
  <c r="AF19" i="23"/>
  <c r="AF17" i="23"/>
  <c r="AF33" i="23"/>
  <c r="AF31" i="23"/>
  <c r="AF29" i="23"/>
  <c r="AF28" i="23"/>
  <c r="AF26" i="23"/>
  <c r="AF24" i="23"/>
  <c r="AF22" i="23"/>
  <c r="AF20" i="23"/>
  <c r="AF18" i="23"/>
  <c r="AF16" i="23"/>
  <c r="AF13" i="23"/>
  <c r="AG10" i="23"/>
  <c r="AF15" i="23"/>
  <c r="AF11" i="23"/>
  <c r="AF14" i="23"/>
  <c r="AF12" i="23"/>
  <c r="B41" i="23"/>
  <c r="AF61" i="21"/>
  <c r="AF59" i="21"/>
  <c r="AF57" i="21"/>
  <c r="AF55" i="21"/>
  <c r="AF60" i="21"/>
  <c r="AF58" i="21"/>
  <c r="AF56" i="21"/>
  <c r="AF54" i="21"/>
  <c r="AF52" i="21"/>
  <c r="AF50" i="21"/>
  <c r="AF48" i="21"/>
  <c r="AF46" i="21"/>
  <c r="AF44" i="21"/>
  <c r="AF42" i="21"/>
  <c r="AF38" i="21"/>
  <c r="AF53" i="21"/>
  <c r="AF49" i="21"/>
  <c r="AF43" i="21"/>
  <c r="AF41" i="21"/>
  <c r="AF34" i="21"/>
  <c r="AF32" i="21"/>
  <c r="AF37" i="21"/>
  <c r="AF35" i="21"/>
  <c r="AF33" i="21"/>
  <c r="AF31" i="21"/>
  <c r="AF29" i="21"/>
  <c r="AF27" i="21"/>
  <c r="AF25" i="21"/>
  <c r="AF23" i="21"/>
  <c r="AF21" i="21"/>
  <c r="AF19" i="21"/>
  <c r="AF17" i="21"/>
  <c r="AF15" i="21"/>
  <c r="AF13" i="21"/>
  <c r="AG10" i="21"/>
  <c r="AF47" i="21"/>
  <c r="AF40" i="21"/>
  <c r="AF36" i="21"/>
  <c r="AF11" i="21"/>
  <c r="AF51" i="21"/>
  <c r="AF45" i="21"/>
  <c r="AF39" i="21"/>
  <c r="AF30" i="21"/>
  <c r="AF28" i="21"/>
  <c r="AF26" i="21"/>
  <c r="AF24" i="21"/>
  <c r="AF22" i="21"/>
  <c r="AF20" i="21"/>
  <c r="AF18" i="21"/>
  <c r="AF16" i="21"/>
  <c r="AF14" i="21"/>
  <c r="AF12" i="21"/>
  <c r="B42" i="21"/>
  <c r="AE63" i="21"/>
  <c r="AE63" i="19"/>
  <c r="B41" i="19"/>
  <c r="AF60" i="19"/>
  <c r="AF58" i="19"/>
  <c r="AF59" i="19"/>
  <c r="AF57" i="19"/>
  <c r="AF55" i="19"/>
  <c r="AF53" i="19"/>
  <c r="AF51" i="19"/>
  <c r="AF49" i="19"/>
  <c r="AF47" i="19"/>
  <c r="AF45" i="19"/>
  <c r="AF43" i="19"/>
  <c r="AF41" i="19"/>
  <c r="AF56" i="19"/>
  <c r="AF54" i="19"/>
  <c r="AF52" i="19"/>
  <c r="AF50" i="19"/>
  <c r="AF48" i="19"/>
  <c r="AF46" i="19"/>
  <c r="AF44" i="19"/>
  <c r="AF42" i="19"/>
  <c r="AF61" i="19"/>
  <c r="AF39" i="19"/>
  <c r="AF37" i="19"/>
  <c r="AF35" i="19"/>
  <c r="AF33" i="19"/>
  <c r="AF31" i="19"/>
  <c r="AF29" i="19"/>
  <c r="AF27" i="19"/>
  <c r="AF25" i="19"/>
  <c r="AF23" i="19"/>
  <c r="AF40" i="19"/>
  <c r="AF38" i="19"/>
  <c r="AF36" i="19"/>
  <c r="AF34" i="19"/>
  <c r="AF32" i="19"/>
  <c r="AF30" i="19"/>
  <c r="AF28" i="19"/>
  <c r="AF26" i="19"/>
  <c r="AF24" i="19"/>
  <c r="AF11" i="19"/>
  <c r="AF22" i="19"/>
  <c r="AF20" i="19"/>
  <c r="AF18" i="19"/>
  <c r="AF16" i="19"/>
  <c r="AF14" i="19"/>
  <c r="AF12" i="19"/>
  <c r="AF21" i="19"/>
  <c r="AF19" i="19"/>
  <c r="AF17" i="19"/>
  <c r="AF15" i="19"/>
  <c r="AF13" i="19"/>
  <c r="AG10" i="19"/>
  <c r="AF61" i="17"/>
  <c r="AF60" i="17"/>
  <c r="AF58" i="17"/>
  <c r="AF56" i="17"/>
  <c r="AF54" i="17"/>
  <c r="AF52" i="17"/>
  <c r="AF50" i="17"/>
  <c r="AF47" i="17"/>
  <c r="AF46" i="17"/>
  <c r="AF44" i="17"/>
  <c r="AF45" i="17"/>
  <c r="AF43" i="17"/>
  <c r="AF41" i="17"/>
  <c r="AF39" i="17"/>
  <c r="AF37" i="17"/>
  <c r="AF35" i="17"/>
  <c r="AF33" i="17"/>
  <c r="AF31" i="17"/>
  <c r="AF29" i="17"/>
  <c r="AF27" i="17"/>
  <c r="AF25" i="17"/>
  <c r="AF23" i="17"/>
  <c r="AF21" i="17"/>
  <c r="AF19" i="17"/>
  <c r="AF17" i="17"/>
  <c r="AF15" i="17"/>
  <c r="AF59" i="17"/>
  <c r="AF55" i="17"/>
  <c r="AF51" i="17"/>
  <c r="AF48" i="17"/>
  <c r="AF38" i="17"/>
  <c r="AF30" i="17"/>
  <c r="AF22" i="17"/>
  <c r="AF14" i="17"/>
  <c r="AF36" i="17"/>
  <c r="AF28" i="17"/>
  <c r="AF20" i="17"/>
  <c r="AF13" i="17"/>
  <c r="AG10" i="17"/>
  <c r="AF57" i="17"/>
  <c r="AF53" i="17"/>
  <c r="AF49" i="17"/>
  <c r="AF42" i="17"/>
  <c r="AF34" i="17"/>
  <c r="AF26" i="17"/>
  <c r="AF18" i="17"/>
  <c r="AF11" i="17"/>
  <c r="AF40" i="17"/>
  <c r="AF32" i="17"/>
  <c r="AF12" i="17"/>
  <c r="AF16" i="17"/>
  <c r="AF24" i="17"/>
  <c r="B42" i="17"/>
  <c r="AE63" i="17"/>
  <c r="AE63" i="15"/>
  <c r="AF60" i="15"/>
  <c r="AF61" i="15"/>
  <c r="AF59" i="15"/>
  <c r="AF58" i="15"/>
  <c r="AF56" i="15"/>
  <c r="AF54" i="15"/>
  <c r="AF52" i="15"/>
  <c r="AF50" i="15"/>
  <c r="AF48" i="15"/>
  <c r="AF46" i="15"/>
  <c r="AF44" i="15"/>
  <c r="AF42" i="15"/>
  <c r="AF40" i="15"/>
  <c r="AF38" i="15"/>
  <c r="AF36" i="15"/>
  <c r="AF57" i="15"/>
  <c r="AF55" i="15"/>
  <c r="AF47" i="15"/>
  <c r="AF34" i="15"/>
  <c r="AF32" i="15"/>
  <c r="AF30" i="15"/>
  <c r="AF28" i="15"/>
  <c r="AF26" i="15"/>
  <c r="AF24" i="15"/>
  <c r="AF22" i="15"/>
  <c r="AF20" i="15"/>
  <c r="AF18" i="15"/>
  <c r="AF16" i="15"/>
  <c r="AF14" i="15"/>
  <c r="AF12" i="15"/>
  <c r="AF53" i="15"/>
  <c r="AF45" i="15"/>
  <c r="AF37" i="15"/>
  <c r="AF51" i="15"/>
  <c r="AF43" i="15"/>
  <c r="AF33" i="15"/>
  <c r="AF31" i="15"/>
  <c r="AF29" i="15"/>
  <c r="AF27" i="15"/>
  <c r="AF25" i="15"/>
  <c r="AF23" i="15"/>
  <c r="AF21" i="15"/>
  <c r="AF19" i="15"/>
  <c r="AF17" i="15"/>
  <c r="AF15" i="15"/>
  <c r="AF13" i="15"/>
  <c r="AG10" i="15"/>
  <c r="AF49" i="15"/>
  <c r="AF39" i="15"/>
  <c r="AF11" i="15"/>
  <c r="AF41" i="15"/>
  <c r="AF35" i="15"/>
  <c r="B41" i="15"/>
  <c r="AE63" i="13"/>
  <c r="AF61" i="13"/>
  <c r="AF59" i="13"/>
  <c r="AF57" i="13"/>
  <c r="AF60" i="13"/>
  <c r="AF58" i="13"/>
  <c r="AF55" i="13"/>
  <c r="AF53" i="13"/>
  <c r="AF51" i="13"/>
  <c r="AF49" i="13"/>
  <c r="AF47" i="13"/>
  <c r="AF45" i="13"/>
  <c r="AF43" i="13"/>
  <c r="AF56" i="13"/>
  <c r="AF54" i="13"/>
  <c r="AF52" i="13"/>
  <c r="AF50" i="13"/>
  <c r="AF44" i="13"/>
  <c r="AF41" i="13"/>
  <c r="AF39" i="13"/>
  <c r="AF37" i="13"/>
  <c r="AF35" i="13"/>
  <c r="AF33" i="13"/>
  <c r="AF31" i="13"/>
  <c r="AF29" i="13"/>
  <c r="AF27" i="13"/>
  <c r="AF25" i="13"/>
  <c r="AF23" i="13"/>
  <c r="AF21" i="13"/>
  <c r="AF19" i="13"/>
  <c r="AF17" i="13"/>
  <c r="AF15" i="13"/>
  <c r="AF13" i="13"/>
  <c r="AF48" i="13"/>
  <c r="AF46" i="13"/>
  <c r="AF42" i="13"/>
  <c r="AF40" i="13"/>
  <c r="AF38" i="13"/>
  <c r="AF36" i="13"/>
  <c r="AF34" i="13"/>
  <c r="AF24" i="13"/>
  <c r="AF20" i="13"/>
  <c r="AF18" i="13"/>
  <c r="AF14" i="13"/>
  <c r="AF12" i="13"/>
  <c r="AF11" i="13"/>
  <c r="AG10" i="13"/>
  <c r="AF32" i="13"/>
  <c r="AF30" i="13"/>
  <c r="AF28" i="13"/>
  <c r="AF26" i="13"/>
  <c r="AF22" i="13"/>
  <c r="AF16" i="13"/>
  <c r="B41" i="13"/>
  <c r="AF60" i="11"/>
  <c r="AF58" i="11"/>
  <c r="AF56" i="11"/>
  <c r="AF54" i="11"/>
  <c r="AF52" i="11"/>
  <c r="AF50" i="11"/>
  <c r="AF48" i="11"/>
  <c r="AF61" i="11"/>
  <c r="AF59" i="11"/>
  <c r="AF57" i="11"/>
  <c r="AF55" i="11"/>
  <c r="AF53" i="11"/>
  <c r="AF51" i="11"/>
  <c r="AF49" i="11"/>
  <c r="AF47" i="11"/>
  <c r="AF45" i="11"/>
  <c r="AF43" i="11"/>
  <c r="AF41" i="11"/>
  <c r="AF39" i="11"/>
  <c r="AF37" i="11"/>
  <c r="AF35" i="11"/>
  <c r="AF33" i="11"/>
  <c r="AF31" i="11"/>
  <c r="AF29" i="11"/>
  <c r="AF27" i="11"/>
  <c r="AF25" i="11"/>
  <c r="AF23" i="11"/>
  <c r="AF21" i="11"/>
  <c r="AF19" i="11"/>
  <c r="AF17" i="11"/>
  <c r="AF15" i="11"/>
  <c r="AF46" i="11"/>
  <c r="AF44" i="11"/>
  <c r="AF36" i="11"/>
  <c r="AF28" i="11"/>
  <c r="AF42" i="11"/>
  <c r="AF34" i="11"/>
  <c r="AF24" i="11"/>
  <c r="AF20" i="11"/>
  <c r="AF16" i="11"/>
  <c r="AF13" i="11"/>
  <c r="AG10" i="11"/>
  <c r="AF40" i="11"/>
  <c r="AF32" i="11"/>
  <c r="AF38" i="11"/>
  <c r="AF12" i="11"/>
  <c r="AF18" i="11"/>
  <c r="AF22" i="11"/>
  <c r="AF14" i="11"/>
  <c r="AF30" i="11"/>
  <c r="AF26" i="11"/>
  <c r="AF11" i="11"/>
  <c r="AE63" i="11"/>
  <c r="B50" i="11"/>
  <c r="AE63" i="9"/>
  <c r="AF60" i="9"/>
  <c r="AF58" i="9"/>
  <c r="AF56" i="9"/>
  <c r="AF54" i="9"/>
  <c r="AF59" i="9"/>
  <c r="AF57" i="9"/>
  <c r="AF52" i="9"/>
  <c r="AF50" i="9"/>
  <c r="AF55" i="9"/>
  <c r="AF45" i="9"/>
  <c r="AF43" i="9"/>
  <c r="AF40" i="9"/>
  <c r="AF38" i="9"/>
  <c r="AF36" i="9"/>
  <c r="AF34" i="9"/>
  <c r="AF32" i="9"/>
  <c r="AF30" i="9"/>
  <c r="AF28" i="9"/>
  <c r="AF26" i="9"/>
  <c r="AF24" i="9"/>
  <c r="AF22" i="9"/>
  <c r="AF20" i="9"/>
  <c r="AF18" i="9"/>
  <c r="AF16" i="9"/>
  <c r="AF14" i="9"/>
  <c r="AF12" i="9"/>
  <c r="AF48" i="9"/>
  <c r="AF42" i="9"/>
  <c r="AF53" i="9"/>
  <c r="AF51" i="9"/>
  <c r="AF49" i="9"/>
  <c r="AF47" i="9"/>
  <c r="AF44" i="9"/>
  <c r="AF41" i="9"/>
  <c r="AF39" i="9"/>
  <c r="AF37" i="9"/>
  <c r="AF35" i="9"/>
  <c r="AF33" i="9"/>
  <c r="AF31" i="9"/>
  <c r="AF29" i="9"/>
  <c r="AF27" i="9"/>
  <c r="AF25" i="9"/>
  <c r="AF23" i="9"/>
  <c r="AF21" i="9"/>
  <c r="AF19" i="9"/>
  <c r="AF17" i="9"/>
  <c r="AF15" i="9"/>
  <c r="AF13" i="9"/>
  <c r="AF46" i="9"/>
  <c r="AF61" i="9"/>
  <c r="AG10" i="9"/>
  <c r="AF11" i="9"/>
  <c r="B41" i="9"/>
  <c r="AE63" i="7"/>
  <c r="AF60" i="7"/>
  <c r="AF58" i="7"/>
  <c r="AF59" i="7"/>
  <c r="AF55" i="7"/>
  <c r="AF61" i="7"/>
  <c r="AF57" i="7"/>
  <c r="AF56" i="7"/>
  <c r="AF54" i="7"/>
  <c r="AF52" i="7"/>
  <c r="AF53" i="7"/>
  <c r="AF51" i="7"/>
  <c r="AF49" i="7"/>
  <c r="AF47" i="7"/>
  <c r="AF45" i="7"/>
  <c r="AF43" i="7"/>
  <c r="AF41" i="7"/>
  <c r="AF39" i="7"/>
  <c r="AF37" i="7"/>
  <c r="AF35" i="7"/>
  <c r="AF50" i="7"/>
  <c r="AF48" i="7"/>
  <c r="AF46" i="7"/>
  <c r="AF44" i="7"/>
  <c r="AF42" i="7"/>
  <c r="AF40" i="7"/>
  <c r="AF38" i="7"/>
  <c r="AF36" i="7"/>
  <c r="AF34" i="7"/>
  <c r="AF32" i="7"/>
  <c r="AF30" i="7"/>
  <c r="AF28" i="7"/>
  <c r="AF26" i="7"/>
  <c r="AF24" i="7"/>
  <c r="AF22" i="7"/>
  <c r="AF20" i="7"/>
  <c r="AF18" i="7"/>
  <c r="AF33" i="7"/>
  <c r="AF31" i="7"/>
  <c r="AF29" i="7"/>
  <c r="AF27" i="7"/>
  <c r="AF25" i="7"/>
  <c r="AF23" i="7"/>
  <c r="AF21" i="7"/>
  <c r="AF19" i="7"/>
  <c r="AF17" i="7"/>
  <c r="AF15" i="7"/>
  <c r="AF13" i="7"/>
  <c r="AG10" i="7"/>
  <c r="AF11" i="7"/>
  <c r="AF16" i="7"/>
  <c r="AF14" i="7"/>
  <c r="AF12" i="7"/>
  <c r="B41" i="7"/>
  <c r="AF60" i="5"/>
  <c r="AF58" i="5"/>
  <c r="AF61" i="5"/>
  <c r="AF59" i="5"/>
  <c r="AF55" i="5"/>
  <c r="AF53" i="5"/>
  <c r="AF51" i="5"/>
  <c r="AF49" i="5"/>
  <c r="AF47" i="5"/>
  <c r="AF45" i="5"/>
  <c r="AF43" i="5"/>
  <c r="AF56" i="5"/>
  <c r="AF52" i="5"/>
  <c r="AF50" i="5"/>
  <c r="AF46" i="5"/>
  <c r="AF42" i="5"/>
  <c r="AF57" i="5"/>
  <c r="AF41" i="5"/>
  <c r="AF39" i="5"/>
  <c r="AF37" i="5"/>
  <c r="AF35" i="5"/>
  <c r="AF54" i="5"/>
  <c r="AF40" i="5"/>
  <c r="AF32" i="5"/>
  <c r="AF29" i="5"/>
  <c r="AF24" i="5"/>
  <c r="AF38" i="5"/>
  <c r="AF31" i="5"/>
  <c r="AF26" i="5"/>
  <c r="AF23" i="5"/>
  <c r="AF21" i="5"/>
  <c r="AF19" i="5"/>
  <c r="AF17" i="5"/>
  <c r="AF15" i="5"/>
  <c r="AF48" i="5"/>
  <c r="AF44" i="5"/>
  <c r="AF36" i="5"/>
  <c r="AF33" i="5"/>
  <c r="AF28" i="5"/>
  <c r="AF25" i="5"/>
  <c r="AF11" i="5"/>
  <c r="AF34" i="5"/>
  <c r="AF30" i="5"/>
  <c r="AF27" i="5"/>
  <c r="AF22" i="5"/>
  <c r="AF13" i="5"/>
  <c r="AF12" i="5"/>
  <c r="AF20" i="5"/>
  <c r="AF18" i="5"/>
  <c r="AF16" i="5"/>
  <c r="AF14" i="5"/>
  <c r="AG10" i="5"/>
  <c r="AE63" i="5"/>
  <c r="B41" i="5"/>
  <c r="AA63" i="3"/>
  <c r="AC10" i="3"/>
  <c r="AC13" i="3" s="1"/>
  <c r="AB16" i="3"/>
  <c r="AB20" i="3"/>
  <c r="AB24" i="3"/>
  <c r="AB14" i="3"/>
  <c r="AB19" i="3"/>
  <c r="AB27" i="3"/>
  <c r="AB18" i="3"/>
  <c r="AB23" i="3"/>
  <c r="AB26" i="3"/>
  <c r="AB17" i="3"/>
  <c r="AB22" i="3"/>
  <c r="AB25" i="3"/>
  <c r="AB21" i="3"/>
  <c r="AB28" i="3"/>
  <c r="AB31" i="3"/>
  <c r="AB35" i="3"/>
  <c r="AB15" i="3"/>
  <c r="AB30" i="3"/>
  <c r="AB34" i="3"/>
  <c r="AB29" i="3"/>
  <c r="AB33" i="3"/>
  <c r="AB39" i="3"/>
  <c r="AB43" i="3"/>
  <c r="AB47" i="3"/>
  <c r="AB51" i="3"/>
  <c r="AB38" i="3"/>
  <c r="AB42" i="3"/>
  <c r="AB46" i="3"/>
  <c r="AB50" i="3"/>
  <c r="AB54" i="3"/>
  <c r="AB32" i="3"/>
  <c r="AB37" i="3"/>
  <c r="AB41" i="3"/>
  <c r="AB45" i="3"/>
  <c r="AB49" i="3"/>
  <c r="AB53" i="3"/>
  <c r="AB44" i="3"/>
  <c r="AB55" i="3"/>
  <c r="AB59" i="3"/>
  <c r="AB56" i="3"/>
  <c r="AB12" i="3"/>
  <c r="AB40" i="3"/>
  <c r="AB58" i="3"/>
  <c r="AB13" i="3"/>
  <c r="AB11" i="3"/>
  <c r="AB60" i="3"/>
  <c r="AB36" i="3"/>
  <c r="AB52" i="3"/>
  <c r="AB57" i="3"/>
  <c r="AB61" i="3"/>
  <c r="AB48" i="3"/>
  <c r="B41" i="3"/>
  <c r="AF63" i="13" l="1"/>
  <c r="AF63" i="7"/>
  <c r="AF63" i="23"/>
  <c r="B48" i="25"/>
  <c r="AG61" i="25"/>
  <c r="AG59" i="25"/>
  <c r="AG57" i="25"/>
  <c r="AG60" i="25"/>
  <c r="AG58" i="25"/>
  <c r="AG55" i="25"/>
  <c r="AG53" i="25"/>
  <c r="AG51" i="25"/>
  <c r="AG49" i="25"/>
  <c r="AG47" i="25"/>
  <c r="AG45" i="25"/>
  <c r="AG43" i="25"/>
  <c r="AG52" i="25"/>
  <c r="AG44" i="25"/>
  <c r="AG54" i="25"/>
  <c r="AG46" i="25"/>
  <c r="AG41" i="25"/>
  <c r="AG39" i="25"/>
  <c r="AG37" i="25"/>
  <c r="AG35" i="25"/>
  <c r="AG33" i="25"/>
  <c r="AG31" i="25"/>
  <c r="AG29" i="25"/>
  <c r="AG48" i="25"/>
  <c r="AG40" i="25"/>
  <c r="AG32" i="25"/>
  <c r="AG42" i="25"/>
  <c r="AG34" i="25"/>
  <c r="AG25" i="25"/>
  <c r="AG23" i="25"/>
  <c r="AG21" i="25"/>
  <c r="AG19" i="25"/>
  <c r="AG17" i="25"/>
  <c r="AG15" i="25"/>
  <c r="AG13" i="25"/>
  <c r="AH10" i="25"/>
  <c r="AG50" i="25"/>
  <c r="AG36" i="25"/>
  <c r="AG28" i="25"/>
  <c r="AG11" i="25"/>
  <c r="AG56" i="25"/>
  <c r="AG38" i="25"/>
  <c r="AG30" i="25"/>
  <c r="AG27" i="25"/>
  <c r="AG26" i="25"/>
  <c r="AG24" i="25"/>
  <c r="AG22" i="25"/>
  <c r="AG20" i="25"/>
  <c r="AG14" i="25"/>
  <c r="AG12" i="25"/>
  <c r="AG16" i="25"/>
  <c r="AG18" i="25"/>
  <c r="AF63" i="25"/>
  <c r="AG60" i="23"/>
  <c r="AG58" i="23"/>
  <c r="AG56" i="23"/>
  <c r="AG54" i="23"/>
  <c r="AG52" i="23"/>
  <c r="AG50" i="23"/>
  <c r="AG48" i="23"/>
  <c r="AG61" i="23"/>
  <c r="AG59" i="23"/>
  <c r="AG57" i="23"/>
  <c r="AG55" i="23"/>
  <c r="AG53" i="23"/>
  <c r="AG51" i="23"/>
  <c r="AG49" i="23"/>
  <c r="AG46" i="23"/>
  <c r="AG44" i="23"/>
  <c r="AG42" i="23"/>
  <c r="AG40" i="23"/>
  <c r="AG38" i="23"/>
  <c r="AG36" i="23"/>
  <c r="AG34" i="23"/>
  <c r="AG32" i="23"/>
  <c r="AG30" i="23"/>
  <c r="AG47" i="23"/>
  <c r="AG45" i="23"/>
  <c r="AG43" i="23"/>
  <c r="AG41" i="23"/>
  <c r="AG27" i="23"/>
  <c r="AG25" i="23"/>
  <c r="AG23" i="23"/>
  <c r="AG21" i="23"/>
  <c r="AG19" i="23"/>
  <c r="AG17" i="23"/>
  <c r="AG35" i="23"/>
  <c r="AG33" i="23"/>
  <c r="AG37" i="23"/>
  <c r="AG31" i="23"/>
  <c r="AG29" i="23"/>
  <c r="AG28" i="23"/>
  <c r="AG26" i="23"/>
  <c r="AG24" i="23"/>
  <c r="AG22" i="23"/>
  <c r="AG20" i="23"/>
  <c r="AG18" i="23"/>
  <c r="AG16" i="23"/>
  <c r="AG39" i="23"/>
  <c r="AG15" i="23"/>
  <c r="AG11" i="23"/>
  <c r="AG14" i="23"/>
  <c r="AG12" i="23"/>
  <c r="AG13" i="23"/>
  <c r="AH10" i="23"/>
  <c r="B42" i="23"/>
  <c r="AF63" i="21"/>
  <c r="AG52" i="21"/>
  <c r="AG50" i="21"/>
  <c r="AG48" i="21"/>
  <c r="AG46" i="21"/>
  <c r="AG44" i="21"/>
  <c r="AG42" i="21"/>
  <c r="AG40" i="21"/>
  <c r="AG38" i="21"/>
  <c r="AG36" i="21"/>
  <c r="AG53" i="21"/>
  <c r="AG51" i="21"/>
  <c r="AG49" i="21"/>
  <c r="AG47" i="21"/>
  <c r="AG45" i="21"/>
  <c r="AG43" i="21"/>
  <c r="AG41" i="21"/>
  <c r="AG39" i="21"/>
  <c r="AG37" i="21"/>
  <c r="AG61" i="21"/>
  <c r="AG57" i="21"/>
  <c r="AG35" i="21"/>
  <c r="AG33" i="21"/>
  <c r="AG31" i="21"/>
  <c r="AG29" i="21"/>
  <c r="AG27" i="21"/>
  <c r="AG25" i="21"/>
  <c r="AG23" i="21"/>
  <c r="AG21" i="21"/>
  <c r="AG19" i="21"/>
  <c r="AG17" i="21"/>
  <c r="AG15" i="21"/>
  <c r="AG13" i="21"/>
  <c r="AH10" i="21"/>
  <c r="AG60" i="21"/>
  <c r="AG56" i="21"/>
  <c r="AG58" i="21"/>
  <c r="AG54" i="21"/>
  <c r="AG11" i="21"/>
  <c r="AG59" i="21"/>
  <c r="AG55" i="21"/>
  <c r="AG34" i="21"/>
  <c r="AG32" i="21"/>
  <c r="AG30" i="21"/>
  <c r="AG28" i="21"/>
  <c r="AG26" i="21"/>
  <c r="AG24" i="21"/>
  <c r="AG22" i="21"/>
  <c r="AG20" i="21"/>
  <c r="AG18" i="21"/>
  <c r="AG16" i="21"/>
  <c r="AG14" i="21"/>
  <c r="AG12" i="21"/>
  <c r="B43" i="21"/>
  <c r="AF63" i="19"/>
  <c r="AG61" i="19"/>
  <c r="AG60" i="19"/>
  <c r="AG58" i="19"/>
  <c r="AG56" i="19"/>
  <c r="AG54" i="19"/>
  <c r="AG52" i="19"/>
  <c r="AG50" i="19"/>
  <c r="AG48" i="19"/>
  <c r="AG46" i="19"/>
  <c r="AG44" i="19"/>
  <c r="AG42" i="19"/>
  <c r="AG59" i="19"/>
  <c r="AG57" i="19"/>
  <c r="AG55" i="19"/>
  <c r="AG53" i="19"/>
  <c r="AG51" i="19"/>
  <c r="AG49" i="19"/>
  <c r="AG47" i="19"/>
  <c r="AG45" i="19"/>
  <c r="AG43" i="19"/>
  <c r="AG41" i="19"/>
  <c r="AG39" i="19"/>
  <c r="AG37" i="19"/>
  <c r="AG40" i="19"/>
  <c r="AG38" i="19"/>
  <c r="AG36" i="19"/>
  <c r="AG34" i="19"/>
  <c r="AG32" i="19"/>
  <c r="AG30" i="19"/>
  <c r="AG28" i="19"/>
  <c r="AG26" i="19"/>
  <c r="AG24" i="19"/>
  <c r="AG35" i="19"/>
  <c r="AG27" i="19"/>
  <c r="AG22" i="19"/>
  <c r="AG20" i="19"/>
  <c r="AG18" i="19"/>
  <c r="AG16" i="19"/>
  <c r="AG14" i="19"/>
  <c r="AG12" i="19"/>
  <c r="AG29" i="19"/>
  <c r="AG31" i="19"/>
  <c r="AG23" i="19"/>
  <c r="AG21" i="19"/>
  <c r="AG19" i="19"/>
  <c r="AG17" i="19"/>
  <c r="AG15" i="19"/>
  <c r="AG13" i="19"/>
  <c r="AH10" i="19"/>
  <c r="AG33" i="19"/>
  <c r="AG25" i="19"/>
  <c r="AG11" i="19"/>
  <c r="B42" i="19"/>
  <c r="AG60" i="17"/>
  <c r="AG58" i="17"/>
  <c r="AG56" i="17"/>
  <c r="AG54" i="17"/>
  <c r="AG52" i="17"/>
  <c r="AG50" i="17"/>
  <c r="AG48" i="17"/>
  <c r="AG61" i="17"/>
  <c r="AG59" i="17"/>
  <c r="AG57" i="17"/>
  <c r="AG55" i="17"/>
  <c r="AG53" i="17"/>
  <c r="AG51" i="17"/>
  <c r="AG49" i="17"/>
  <c r="AG47" i="17"/>
  <c r="AG45" i="17"/>
  <c r="AG43" i="17"/>
  <c r="AG41" i="17"/>
  <c r="AG39" i="17"/>
  <c r="AG37" i="17"/>
  <c r="AG35" i="17"/>
  <c r="AG33" i="17"/>
  <c r="AG31" i="17"/>
  <c r="AG29" i="17"/>
  <c r="AG27" i="17"/>
  <c r="AG25" i="17"/>
  <c r="AG23" i="17"/>
  <c r="AG21" i="17"/>
  <c r="AG19" i="17"/>
  <c r="AG17" i="17"/>
  <c r="AG15" i="17"/>
  <c r="AG46" i="17"/>
  <c r="AG36" i="17"/>
  <c r="AG28" i="17"/>
  <c r="AG20" i="17"/>
  <c r="AG13" i="17"/>
  <c r="AH10" i="17"/>
  <c r="AG42" i="17"/>
  <c r="AG34" i="17"/>
  <c r="AG26" i="17"/>
  <c r="AG18" i="17"/>
  <c r="AG11" i="17"/>
  <c r="AG40" i="17"/>
  <c r="AG32" i="17"/>
  <c r="AG24" i="17"/>
  <c r="AG16" i="17"/>
  <c r="AG12" i="17"/>
  <c r="AG44" i="17"/>
  <c r="AG38" i="17"/>
  <c r="AG30" i="17"/>
  <c r="AG14" i="17"/>
  <c r="AG22" i="17"/>
  <c r="AF63" i="17"/>
  <c r="B43" i="17"/>
  <c r="B42" i="15"/>
  <c r="AF63" i="15"/>
  <c r="AG60" i="15"/>
  <c r="AG58" i="15"/>
  <c r="AG61" i="15"/>
  <c r="AG59" i="15"/>
  <c r="AG56" i="15"/>
  <c r="AG57" i="15"/>
  <c r="AG55" i="15"/>
  <c r="AG53" i="15"/>
  <c r="AG51" i="15"/>
  <c r="AG49" i="15"/>
  <c r="AG47" i="15"/>
  <c r="AG45" i="15"/>
  <c r="AG43" i="15"/>
  <c r="AG41" i="15"/>
  <c r="AG54" i="15"/>
  <c r="AG46" i="15"/>
  <c r="AG37" i="15"/>
  <c r="AG52" i="15"/>
  <c r="AG44" i="15"/>
  <c r="AG40" i="15"/>
  <c r="AG36" i="15"/>
  <c r="AG33" i="15"/>
  <c r="AG31" i="15"/>
  <c r="AG29" i="15"/>
  <c r="AG27" i="15"/>
  <c r="AG25" i="15"/>
  <c r="AG23" i="15"/>
  <c r="AG21" i="15"/>
  <c r="AG19" i="15"/>
  <c r="AG17" i="15"/>
  <c r="AG15" i="15"/>
  <c r="AG13" i="15"/>
  <c r="AH10" i="15"/>
  <c r="AG50" i="15"/>
  <c r="AG42" i="15"/>
  <c r="AG39" i="15"/>
  <c r="AG35" i="15"/>
  <c r="AG11" i="15"/>
  <c r="AG32" i="15"/>
  <c r="AG24" i="15"/>
  <c r="AG16" i="15"/>
  <c r="AG34" i="15"/>
  <c r="AG26" i="15"/>
  <c r="AG18" i="15"/>
  <c r="AG38" i="15"/>
  <c r="AG28" i="15"/>
  <c r="AG20" i="15"/>
  <c r="AG12" i="15"/>
  <c r="AG48" i="15"/>
  <c r="AG30" i="15"/>
  <c r="AG22" i="15"/>
  <c r="AG14" i="15"/>
  <c r="B42" i="13"/>
  <c r="AG60" i="13"/>
  <c r="AG58" i="13"/>
  <c r="AG59" i="13"/>
  <c r="AG55" i="13"/>
  <c r="AG53" i="13"/>
  <c r="AG51" i="13"/>
  <c r="AG61" i="13"/>
  <c r="AG56" i="13"/>
  <c r="AG54" i="13"/>
  <c r="AG52" i="13"/>
  <c r="AG50" i="13"/>
  <c r="AG48" i="13"/>
  <c r="AG46" i="13"/>
  <c r="AG44" i="13"/>
  <c r="AG43" i="13"/>
  <c r="AG41" i="13"/>
  <c r="AG39" i="13"/>
  <c r="AG37" i="13"/>
  <c r="AG35" i="13"/>
  <c r="AG33" i="13"/>
  <c r="AG31" i="13"/>
  <c r="AG29" i="13"/>
  <c r="AG27" i="13"/>
  <c r="AG25" i="13"/>
  <c r="AG23" i="13"/>
  <c r="AG21" i="13"/>
  <c r="AG19" i="13"/>
  <c r="AG17" i="13"/>
  <c r="AG15" i="13"/>
  <c r="AG13" i="13"/>
  <c r="AG57" i="13"/>
  <c r="AG49" i="13"/>
  <c r="AG47" i="13"/>
  <c r="AG42" i="13"/>
  <c r="AG40" i="13"/>
  <c r="AG38" i="13"/>
  <c r="AG36" i="13"/>
  <c r="AG34" i="13"/>
  <c r="AG32" i="13"/>
  <c r="AG30" i="13"/>
  <c r="AG28" i="13"/>
  <c r="AG26" i="13"/>
  <c r="AG24" i="13"/>
  <c r="AG22" i="13"/>
  <c r="AG20" i="13"/>
  <c r="AG18" i="13"/>
  <c r="AG16" i="13"/>
  <c r="AG14" i="13"/>
  <c r="AH10" i="13"/>
  <c r="AG45" i="13"/>
  <c r="AG12" i="13"/>
  <c r="AG11" i="13"/>
  <c r="B51" i="11"/>
  <c r="AF63" i="11"/>
  <c r="AG60" i="11"/>
  <c r="AG58" i="11"/>
  <c r="AG56" i="11"/>
  <c r="AG54" i="11"/>
  <c r="AG52" i="11"/>
  <c r="AG50" i="11"/>
  <c r="AG48" i="11"/>
  <c r="AG61" i="11"/>
  <c r="AG59" i="11"/>
  <c r="AG57" i="11"/>
  <c r="AG55" i="11"/>
  <c r="AG53" i="11"/>
  <c r="AG51" i="11"/>
  <c r="AG49" i="11"/>
  <c r="AG47" i="11"/>
  <c r="AG45" i="11"/>
  <c r="AG43" i="11"/>
  <c r="AG41" i="11"/>
  <c r="AG39" i="11"/>
  <c r="AG37" i="11"/>
  <c r="AG35" i="11"/>
  <c r="AG33" i="11"/>
  <c r="AG31" i="11"/>
  <c r="AG29" i="11"/>
  <c r="AG46" i="11"/>
  <c r="AG42" i="11"/>
  <c r="AG34" i="11"/>
  <c r="AG24" i="11"/>
  <c r="AG20" i="11"/>
  <c r="AG16" i="11"/>
  <c r="AG40" i="11"/>
  <c r="AG32" i="11"/>
  <c r="AG27" i="11"/>
  <c r="AG23" i="11"/>
  <c r="AG19" i="11"/>
  <c r="AG15" i="11"/>
  <c r="AG11" i="11"/>
  <c r="AG38" i="11"/>
  <c r="AG30" i="11"/>
  <c r="AG26" i="11"/>
  <c r="AG22" i="11"/>
  <c r="AG18" i="11"/>
  <c r="AG44" i="11"/>
  <c r="AG21" i="11"/>
  <c r="AG25" i="11"/>
  <c r="AG14" i="11"/>
  <c r="AG28" i="11"/>
  <c r="AG13" i="11"/>
  <c r="AH10" i="11"/>
  <c r="AG36" i="11"/>
  <c r="AG17" i="11"/>
  <c r="AG12" i="11"/>
  <c r="AF63" i="9"/>
  <c r="AG60" i="9"/>
  <c r="AG56" i="9"/>
  <c r="AG52" i="9"/>
  <c r="AG50" i="9"/>
  <c r="AG48" i="9"/>
  <c r="AG46" i="9"/>
  <c r="AG44" i="9"/>
  <c r="AG42" i="9"/>
  <c r="AG55" i="9"/>
  <c r="AG61" i="9"/>
  <c r="AG58" i="9"/>
  <c r="AG54" i="9"/>
  <c r="AG53" i="9"/>
  <c r="AG51" i="9"/>
  <c r="AG49" i="9"/>
  <c r="AG47" i="9"/>
  <c r="AG45" i="9"/>
  <c r="AG41" i="9"/>
  <c r="AG39" i="9"/>
  <c r="AG37" i="9"/>
  <c r="AG35" i="9"/>
  <c r="AG33" i="9"/>
  <c r="AG31" i="9"/>
  <c r="AG29" i="9"/>
  <c r="AG27" i="9"/>
  <c r="AG25" i="9"/>
  <c r="AG23" i="9"/>
  <c r="AG21" i="9"/>
  <c r="AG19" i="9"/>
  <c r="AG17" i="9"/>
  <c r="AG15" i="9"/>
  <c r="AG13" i="9"/>
  <c r="AG59" i="9"/>
  <c r="AG34" i="9"/>
  <c r="AG26" i="9"/>
  <c r="AG18" i="9"/>
  <c r="AG36" i="9"/>
  <c r="AG28" i="9"/>
  <c r="AG20" i="9"/>
  <c r="AG12" i="9"/>
  <c r="AH10" i="9"/>
  <c r="AG43" i="9"/>
  <c r="AG38" i="9"/>
  <c r="AG30" i="9"/>
  <c r="AG22" i="9"/>
  <c r="AG14" i="9"/>
  <c r="AG11" i="9"/>
  <c r="AG57" i="9"/>
  <c r="AG40" i="9"/>
  <c r="AG32" i="9"/>
  <c r="AG24" i="9"/>
  <c r="AG16" i="9"/>
  <c r="B42" i="9"/>
  <c r="AG58" i="7"/>
  <c r="AG61" i="7"/>
  <c r="AG57" i="7"/>
  <c r="AG56" i="7"/>
  <c r="AG54" i="7"/>
  <c r="AG52" i="7"/>
  <c r="AG60" i="7"/>
  <c r="AG59" i="7"/>
  <c r="AG49" i="7"/>
  <c r="AG47" i="7"/>
  <c r="AG45" i="7"/>
  <c r="AG43" i="7"/>
  <c r="AG41" i="7"/>
  <c r="AG39" i="7"/>
  <c r="AG37" i="7"/>
  <c r="AG55" i="7"/>
  <c r="AG50" i="7"/>
  <c r="AG48" i="7"/>
  <c r="AG46" i="7"/>
  <c r="AG44" i="7"/>
  <c r="AG42" i="7"/>
  <c r="AG40" i="7"/>
  <c r="AG38" i="7"/>
  <c r="AG36" i="7"/>
  <c r="AG53" i="7"/>
  <c r="AG51" i="7"/>
  <c r="AG35" i="7"/>
  <c r="AG33" i="7"/>
  <c r="AG31" i="7"/>
  <c r="AG29" i="7"/>
  <c r="AG27" i="7"/>
  <c r="AG25" i="7"/>
  <c r="AG23" i="7"/>
  <c r="AG21" i="7"/>
  <c r="AG19" i="7"/>
  <c r="AG17" i="7"/>
  <c r="AG34" i="7"/>
  <c r="AG32" i="7"/>
  <c r="AG30" i="7"/>
  <c r="AG28" i="7"/>
  <c r="AG26" i="7"/>
  <c r="AG24" i="7"/>
  <c r="AG22" i="7"/>
  <c r="AG20" i="7"/>
  <c r="AG18" i="7"/>
  <c r="AG15" i="7"/>
  <c r="AG13" i="7"/>
  <c r="AH10" i="7"/>
  <c r="AG11" i="7"/>
  <c r="AG16" i="7"/>
  <c r="AG14" i="7"/>
  <c r="AG12" i="7"/>
  <c r="B42" i="7"/>
  <c r="AF63" i="5"/>
  <c r="AG61" i="5"/>
  <c r="AG60" i="5"/>
  <c r="AG57" i="5"/>
  <c r="AG58" i="5"/>
  <c r="AG55" i="5"/>
  <c r="AG51" i="5"/>
  <c r="AG52" i="5"/>
  <c r="AG45" i="5"/>
  <c r="AG41" i="5"/>
  <c r="AG39" i="5"/>
  <c r="AG37" i="5"/>
  <c r="AG35" i="5"/>
  <c r="AG33" i="5"/>
  <c r="AG31" i="5"/>
  <c r="AG29" i="5"/>
  <c r="AG27" i="5"/>
  <c r="AG25" i="5"/>
  <c r="AG23" i="5"/>
  <c r="AG53" i="5"/>
  <c r="AG48" i="5"/>
  <c r="AG44" i="5"/>
  <c r="AG38" i="5"/>
  <c r="AG26" i="5"/>
  <c r="AG21" i="5"/>
  <c r="AG19" i="5"/>
  <c r="AG17" i="5"/>
  <c r="AG15" i="5"/>
  <c r="AG13" i="5"/>
  <c r="AH10" i="5"/>
  <c r="AG36" i="5"/>
  <c r="AG28" i="5"/>
  <c r="AG50" i="5"/>
  <c r="AG47" i="5"/>
  <c r="AG43" i="5"/>
  <c r="AG34" i="5"/>
  <c r="AG30" i="5"/>
  <c r="AG22" i="5"/>
  <c r="AG20" i="5"/>
  <c r="AG18" i="5"/>
  <c r="AG16" i="5"/>
  <c r="AG14" i="5"/>
  <c r="AG12" i="5"/>
  <c r="AG59" i="5"/>
  <c r="AG56" i="5"/>
  <c r="AG54" i="5"/>
  <c r="AG49" i="5"/>
  <c r="AG46" i="5"/>
  <c r="AG42" i="5"/>
  <c r="AG40" i="5"/>
  <c r="AG32" i="5"/>
  <c r="AG24" i="5"/>
  <c r="AG11" i="5"/>
  <c r="B42" i="5"/>
  <c r="AB63" i="3"/>
  <c r="AD10" i="3"/>
  <c r="AC17" i="3"/>
  <c r="AC21" i="3"/>
  <c r="AC15" i="3"/>
  <c r="AC20" i="3"/>
  <c r="AC14" i="3"/>
  <c r="AC19" i="3"/>
  <c r="AC24" i="3"/>
  <c r="AC18" i="3"/>
  <c r="AC23" i="3"/>
  <c r="AC26" i="3"/>
  <c r="AC32" i="3"/>
  <c r="AC25" i="3"/>
  <c r="AC28" i="3"/>
  <c r="AC31" i="3"/>
  <c r="AC35" i="3"/>
  <c r="AC22" i="3"/>
  <c r="AC30" i="3"/>
  <c r="AC34" i="3"/>
  <c r="AC16" i="3"/>
  <c r="AC36" i="3"/>
  <c r="AC40" i="3"/>
  <c r="AC44" i="3"/>
  <c r="AC48" i="3"/>
  <c r="AC52" i="3"/>
  <c r="AC39" i="3"/>
  <c r="AC43" i="3"/>
  <c r="AC47" i="3"/>
  <c r="AC51" i="3"/>
  <c r="AC33" i="3"/>
  <c r="AC38" i="3"/>
  <c r="AC42" i="3"/>
  <c r="AC46" i="3"/>
  <c r="AC50" i="3"/>
  <c r="AC54" i="3"/>
  <c r="AC45" i="3"/>
  <c r="AC56" i="3"/>
  <c r="AC60" i="3"/>
  <c r="AC12" i="3"/>
  <c r="AC29" i="3"/>
  <c r="AC41" i="3"/>
  <c r="AC55" i="3"/>
  <c r="AC59" i="3"/>
  <c r="AC49" i="3"/>
  <c r="AC27" i="3"/>
  <c r="AC37" i="3"/>
  <c r="AC53" i="3"/>
  <c r="AC58" i="3"/>
  <c r="AC11" i="3"/>
  <c r="AC57" i="3"/>
  <c r="AC61" i="3"/>
  <c r="B42" i="3"/>
  <c r="AG63" i="15" l="1"/>
  <c r="AG63" i="25"/>
  <c r="AH61" i="25"/>
  <c r="AH57" i="25"/>
  <c r="AH55" i="25"/>
  <c r="AH53" i="25"/>
  <c r="AH51" i="25"/>
  <c r="AH49" i="25"/>
  <c r="AH47" i="25"/>
  <c r="AH45" i="25"/>
  <c r="AH43" i="25"/>
  <c r="AH60" i="25"/>
  <c r="AH59" i="25"/>
  <c r="AH56" i="25"/>
  <c r="AH54" i="25"/>
  <c r="AH52" i="25"/>
  <c r="AH50" i="25"/>
  <c r="AH48" i="25"/>
  <c r="AH46" i="25"/>
  <c r="AH44" i="25"/>
  <c r="AH58" i="25"/>
  <c r="AH41" i="25"/>
  <c r="AH39" i="25"/>
  <c r="AH37" i="25"/>
  <c r="AH35" i="25"/>
  <c r="AH33" i="25"/>
  <c r="AH31" i="25"/>
  <c r="AH29" i="25"/>
  <c r="AH27" i="25"/>
  <c r="AH42" i="25"/>
  <c r="AH40" i="25"/>
  <c r="AH38" i="25"/>
  <c r="AH36" i="25"/>
  <c r="AH34" i="25"/>
  <c r="AH32" i="25"/>
  <c r="AH30" i="25"/>
  <c r="AH28" i="25"/>
  <c r="AH26" i="25"/>
  <c r="AH25" i="25"/>
  <c r="AH23" i="25"/>
  <c r="AH21" i="25"/>
  <c r="AH19" i="25"/>
  <c r="AH17" i="25"/>
  <c r="AH15" i="25"/>
  <c r="AH13" i="25"/>
  <c r="AI10" i="25"/>
  <c r="AH11" i="25"/>
  <c r="AH24" i="25"/>
  <c r="AH22" i="25"/>
  <c r="AH20" i="25"/>
  <c r="AH18" i="25"/>
  <c r="AH16" i="25"/>
  <c r="AH14" i="25"/>
  <c r="AH12" i="25"/>
  <c r="B49" i="25"/>
  <c r="AG63" i="23"/>
  <c r="AH60" i="23"/>
  <c r="AH58" i="23"/>
  <c r="AH56" i="23"/>
  <c r="AH54" i="23"/>
  <c r="AH52" i="23"/>
  <c r="AH50" i="23"/>
  <c r="AH48" i="23"/>
  <c r="AH61" i="23"/>
  <c r="AH59" i="23"/>
  <c r="AH57" i="23"/>
  <c r="AH55" i="23"/>
  <c r="AH53" i="23"/>
  <c r="AH51" i="23"/>
  <c r="AH49" i="23"/>
  <c r="AH46" i="23"/>
  <c r="AH44" i="23"/>
  <c r="AH42" i="23"/>
  <c r="AH40" i="23"/>
  <c r="AH38" i="23"/>
  <c r="AH36" i="23"/>
  <c r="AH34" i="23"/>
  <c r="AH47" i="23"/>
  <c r="AH45" i="23"/>
  <c r="AH43" i="23"/>
  <c r="AH41" i="23"/>
  <c r="AH39" i="23"/>
  <c r="AH37" i="23"/>
  <c r="AH35" i="23"/>
  <c r="AH33" i="23"/>
  <c r="AH31" i="23"/>
  <c r="AH29" i="23"/>
  <c r="AH32" i="23"/>
  <c r="AH28" i="23"/>
  <c r="AH26" i="23"/>
  <c r="AH24" i="23"/>
  <c r="AH22" i="23"/>
  <c r="AH20" i="23"/>
  <c r="AH18" i="23"/>
  <c r="AH16" i="23"/>
  <c r="AH30" i="23"/>
  <c r="AH27" i="23"/>
  <c r="AH25" i="23"/>
  <c r="AH23" i="23"/>
  <c r="AH21" i="23"/>
  <c r="AH19" i="23"/>
  <c r="AH17" i="23"/>
  <c r="AH15" i="23"/>
  <c r="AH14" i="23"/>
  <c r="AH12" i="23"/>
  <c r="AH13" i="23"/>
  <c r="AI10" i="23"/>
  <c r="AH11" i="23"/>
  <c r="B43" i="23"/>
  <c r="AG63" i="21"/>
  <c r="B44" i="21"/>
  <c r="AH60" i="21"/>
  <c r="AH58" i="21"/>
  <c r="AH56" i="21"/>
  <c r="AH54" i="21"/>
  <c r="AH61" i="21"/>
  <c r="AH59" i="21"/>
  <c r="AH57" i="21"/>
  <c r="AH55" i="21"/>
  <c r="AH53" i="21"/>
  <c r="AH51" i="21"/>
  <c r="AH49" i="21"/>
  <c r="AH47" i="21"/>
  <c r="AH45" i="21"/>
  <c r="AH43" i="21"/>
  <c r="AH41" i="21"/>
  <c r="AH37" i="21"/>
  <c r="AH11" i="21"/>
  <c r="AH38" i="21"/>
  <c r="AH40" i="21"/>
  <c r="AH36" i="21"/>
  <c r="AH34" i="21"/>
  <c r="AH32" i="21"/>
  <c r="AH30" i="21"/>
  <c r="AH28" i="21"/>
  <c r="AH26" i="21"/>
  <c r="AH24" i="21"/>
  <c r="AH22" i="21"/>
  <c r="AH20" i="21"/>
  <c r="AH18" i="21"/>
  <c r="AH16" i="21"/>
  <c r="AH14" i="21"/>
  <c r="AH12" i="21"/>
  <c r="AH33" i="21"/>
  <c r="AH52" i="21"/>
  <c r="AH50" i="21"/>
  <c r="AH48" i="21"/>
  <c r="AH46" i="21"/>
  <c r="AH44" i="21"/>
  <c r="AH42" i="21"/>
  <c r="AH39" i="21"/>
  <c r="AH35" i="21"/>
  <c r="AH31" i="21"/>
  <c r="AI10" i="21"/>
  <c r="AH29" i="21"/>
  <c r="AH27" i="21"/>
  <c r="AH25" i="21"/>
  <c r="AH23" i="21"/>
  <c r="AH21" i="21"/>
  <c r="AH19" i="21"/>
  <c r="AH17" i="21"/>
  <c r="AH15" i="21"/>
  <c r="AH13" i="21"/>
  <c r="AG63" i="19"/>
  <c r="B43" i="19"/>
  <c r="AH61" i="19"/>
  <c r="AH59" i="19"/>
  <c r="AH56" i="19"/>
  <c r="AH54" i="19"/>
  <c r="AH52" i="19"/>
  <c r="AH50" i="19"/>
  <c r="AH48" i="19"/>
  <c r="AH46" i="19"/>
  <c r="AH44" i="19"/>
  <c r="AH42" i="19"/>
  <c r="AH60" i="19"/>
  <c r="AH57" i="19"/>
  <c r="AH55" i="19"/>
  <c r="AH53" i="19"/>
  <c r="AH51" i="19"/>
  <c r="AH49" i="19"/>
  <c r="AH47" i="19"/>
  <c r="AH45" i="19"/>
  <c r="AH43" i="19"/>
  <c r="AH58" i="19"/>
  <c r="AH41" i="19"/>
  <c r="AH40" i="19"/>
  <c r="AH38" i="19"/>
  <c r="AH36" i="19"/>
  <c r="AH34" i="19"/>
  <c r="AH32" i="19"/>
  <c r="AH30" i="19"/>
  <c r="AH28" i="19"/>
  <c r="AH26" i="19"/>
  <c r="AH24" i="19"/>
  <c r="AH39" i="19"/>
  <c r="AH37" i="19"/>
  <c r="AH35" i="19"/>
  <c r="AH33" i="19"/>
  <c r="AH31" i="19"/>
  <c r="AH29" i="19"/>
  <c r="AH27" i="19"/>
  <c r="AH25" i="19"/>
  <c r="AH23" i="19"/>
  <c r="AH21" i="19"/>
  <c r="AH19" i="19"/>
  <c r="AH17" i="19"/>
  <c r="AH15" i="19"/>
  <c r="AH13" i="19"/>
  <c r="AI10" i="19"/>
  <c r="AH11" i="19"/>
  <c r="AH22" i="19"/>
  <c r="AH20" i="19"/>
  <c r="AH18" i="19"/>
  <c r="AH16" i="19"/>
  <c r="AH14" i="19"/>
  <c r="AH12" i="19"/>
  <c r="AG63" i="17"/>
  <c r="B44" i="17"/>
  <c r="AH61" i="17"/>
  <c r="AH59" i="17"/>
  <c r="AH57" i="17"/>
  <c r="AH55" i="17"/>
  <c r="AH53" i="17"/>
  <c r="AH51" i="17"/>
  <c r="AH49" i="17"/>
  <c r="AH45" i="17"/>
  <c r="AH60" i="17"/>
  <c r="AH58" i="17"/>
  <c r="AH56" i="17"/>
  <c r="AH54" i="17"/>
  <c r="AH52" i="17"/>
  <c r="AH50" i="17"/>
  <c r="AH48" i="17"/>
  <c r="AH46" i="17"/>
  <c r="AH44" i="17"/>
  <c r="AH42" i="17"/>
  <c r="AH40" i="17"/>
  <c r="AH38" i="17"/>
  <c r="AH36" i="17"/>
  <c r="AH34" i="17"/>
  <c r="AH32" i="17"/>
  <c r="AH30" i="17"/>
  <c r="AH28" i="17"/>
  <c r="AH26" i="17"/>
  <c r="AH24" i="17"/>
  <c r="AH22" i="17"/>
  <c r="AH20" i="17"/>
  <c r="AH18" i="17"/>
  <c r="AH16" i="17"/>
  <c r="AH14" i="17"/>
  <c r="AH47" i="17"/>
  <c r="AH43" i="17"/>
  <c r="AH35" i="17"/>
  <c r="AH27" i="17"/>
  <c r="AH19" i="17"/>
  <c r="AH11" i="17"/>
  <c r="AH41" i="17"/>
  <c r="AH33" i="17"/>
  <c r="AH25" i="17"/>
  <c r="AH17" i="17"/>
  <c r="AH12" i="17"/>
  <c r="AH39" i="17"/>
  <c r="AH31" i="17"/>
  <c r="AH23" i="17"/>
  <c r="AH15" i="17"/>
  <c r="AH37" i="17"/>
  <c r="AH29" i="17"/>
  <c r="AH21" i="17"/>
  <c r="AI10" i="17"/>
  <c r="AH13" i="17"/>
  <c r="AH61" i="15"/>
  <c r="AH59" i="15"/>
  <c r="AH57" i="15"/>
  <c r="AH55" i="15"/>
  <c r="AH53" i="15"/>
  <c r="AH51" i="15"/>
  <c r="AH49" i="15"/>
  <c r="AH47" i="15"/>
  <c r="AH45" i="15"/>
  <c r="AH43" i="15"/>
  <c r="AH41" i="15"/>
  <c r="AH39" i="15"/>
  <c r="AH37" i="15"/>
  <c r="AH35" i="15"/>
  <c r="AH60" i="15"/>
  <c r="AH58" i="15"/>
  <c r="AH52" i="15"/>
  <c r="AH44" i="15"/>
  <c r="AH40" i="15"/>
  <c r="AH36" i="15"/>
  <c r="AH33" i="15"/>
  <c r="AH31" i="15"/>
  <c r="AH29" i="15"/>
  <c r="AH27" i="15"/>
  <c r="AH25" i="15"/>
  <c r="AH23" i="15"/>
  <c r="AH21" i="15"/>
  <c r="AH19" i="15"/>
  <c r="AH17" i="15"/>
  <c r="AH15" i="15"/>
  <c r="AH13" i="15"/>
  <c r="AI10" i="15"/>
  <c r="AH50" i="15"/>
  <c r="AH42" i="15"/>
  <c r="AH11" i="15"/>
  <c r="AH48" i="15"/>
  <c r="AH38" i="15"/>
  <c r="AH34" i="15"/>
  <c r="AH32" i="15"/>
  <c r="AH30" i="15"/>
  <c r="AH28" i="15"/>
  <c r="AH26" i="15"/>
  <c r="AH24" i="15"/>
  <c r="AH22" i="15"/>
  <c r="AH20" i="15"/>
  <c r="AH18" i="15"/>
  <c r="AH16" i="15"/>
  <c r="AH14" i="15"/>
  <c r="AH12" i="15"/>
  <c r="AH46" i="15"/>
  <c r="AH56" i="15"/>
  <c r="AH54" i="15"/>
  <c r="B43" i="15"/>
  <c r="AH60" i="13"/>
  <c r="AH58" i="13"/>
  <c r="AH61" i="13"/>
  <c r="AH59" i="13"/>
  <c r="AH56" i="13"/>
  <c r="AH54" i="13"/>
  <c r="AH52" i="13"/>
  <c r="AH50" i="13"/>
  <c r="AH48" i="13"/>
  <c r="AH46" i="13"/>
  <c r="AH44" i="13"/>
  <c r="AH57" i="13"/>
  <c r="AH49" i="13"/>
  <c r="AH11" i="13"/>
  <c r="AH47" i="13"/>
  <c r="AH42" i="13"/>
  <c r="AH40" i="13"/>
  <c r="AH38" i="13"/>
  <c r="AH36" i="13"/>
  <c r="AH34" i="13"/>
  <c r="AH32" i="13"/>
  <c r="AH30" i="13"/>
  <c r="AH28" i="13"/>
  <c r="AH26" i="13"/>
  <c r="AH24" i="13"/>
  <c r="AH22" i="13"/>
  <c r="AH20" i="13"/>
  <c r="AH18" i="13"/>
  <c r="AH16" i="13"/>
  <c r="AH14" i="13"/>
  <c r="AH12" i="13"/>
  <c r="AH45" i="13"/>
  <c r="AH43" i="13"/>
  <c r="AI10" i="13"/>
  <c r="AH55" i="13"/>
  <c r="AH51" i="13"/>
  <c r="AH53" i="13"/>
  <c r="AH41" i="13"/>
  <c r="AH39" i="13"/>
  <c r="AH37" i="13"/>
  <c r="AH35" i="13"/>
  <c r="AH33" i="13"/>
  <c r="AH31" i="13"/>
  <c r="AH29" i="13"/>
  <c r="AH27" i="13"/>
  <c r="AH25" i="13"/>
  <c r="AH23" i="13"/>
  <c r="AH21" i="13"/>
  <c r="AH19" i="13"/>
  <c r="AH17" i="13"/>
  <c r="AH15" i="13"/>
  <c r="AH13" i="13"/>
  <c r="B43" i="13"/>
  <c r="AG63" i="13"/>
  <c r="AG63" i="11"/>
  <c r="AH61" i="11"/>
  <c r="AH59" i="11"/>
  <c r="AH57" i="11"/>
  <c r="AH55" i="11"/>
  <c r="AH53" i="11"/>
  <c r="AH51" i="11"/>
  <c r="AH49" i="11"/>
  <c r="AH60" i="11"/>
  <c r="AH58" i="11"/>
  <c r="AH56" i="11"/>
  <c r="AH54" i="11"/>
  <c r="AH52" i="11"/>
  <c r="AH50" i="11"/>
  <c r="AH48" i="11"/>
  <c r="AH46" i="11"/>
  <c r="AH44" i="11"/>
  <c r="AH42" i="11"/>
  <c r="AH40" i="11"/>
  <c r="AH38" i="11"/>
  <c r="AH36" i="11"/>
  <c r="AH34" i="11"/>
  <c r="AH32" i="11"/>
  <c r="AH30" i="11"/>
  <c r="AH28" i="11"/>
  <c r="AH26" i="11"/>
  <c r="AH24" i="11"/>
  <c r="AH22" i="11"/>
  <c r="AH20" i="11"/>
  <c r="AH18" i="11"/>
  <c r="AH16" i="11"/>
  <c r="AH14" i="11"/>
  <c r="AH41" i="11"/>
  <c r="AH33" i="11"/>
  <c r="AH27" i="11"/>
  <c r="AH23" i="11"/>
  <c r="AH19" i="11"/>
  <c r="AH15" i="11"/>
  <c r="AH39" i="11"/>
  <c r="AH31" i="11"/>
  <c r="AH12" i="11"/>
  <c r="AH37" i="11"/>
  <c r="AH29" i="11"/>
  <c r="AH25" i="11"/>
  <c r="AH21" i="11"/>
  <c r="AH17" i="11"/>
  <c r="AH45" i="11"/>
  <c r="AH13" i="11"/>
  <c r="AI10" i="11"/>
  <c r="AH35" i="11"/>
  <c r="AH11" i="11"/>
  <c r="AH47" i="11"/>
  <c r="AH43" i="11"/>
  <c r="B52" i="11"/>
  <c r="AG63" i="9"/>
  <c r="B43" i="9"/>
  <c r="AH61" i="9"/>
  <c r="AH59" i="9"/>
  <c r="AH57" i="9"/>
  <c r="AH55" i="9"/>
  <c r="AH58" i="9"/>
  <c r="AH54" i="9"/>
  <c r="AH53" i="9"/>
  <c r="AH51" i="9"/>
  <c r="AH49" i="9"/>
  <c r="AH60" i="9"/>
  <c r="AH56" i="9"/>
  <c r="AH48" i="9"/>
  <c r="AH42" i="9"/>
  <c r="AH41" i="9"/>
  <c r="AH39" i="9"/>
  <c r="AH37" i="9"/>
  <c r="AH35" i="9"/>
  <c r="AH33" i="9"/>
  <c r="AH31" i="9"/>
  <c r="AH29" i="9"/>
  <c r="AH27" i="9"/>
  <c r="AH25" i="9"/>
  <c r="AH23" i="9"/>
  <c r="AH21" i="9"/>
  <c r="AH19" i="9"/>
  <c r="AH17" i="9"/>
  <c r="AH15" i="9"/>
  <c r="AH13" i="9"/>
  <c r="AH52" i="9"/>
  <c r="AH50" i="9"/>
  <c r="AH47" i="9"/>
  <c r="AH44" i="9"/>
  <c r="AH46" i="9"/>
  <c r="AH43" i="9"/>
  <c r="AH40" i="9"/>
  <c r="AH38" i="9"/>
  <c r="AH36" i="9"/>
  <c r="AH34" i="9"/>
  <c r="AH32" i="9"/>
  <c r="AH30" i="9"/>
  <c r="AH28" i="9"/>
  <c r="AH26" i="9"/>
  <c r="AH24" i="9"/>
  <c r="AH22" i="9"/>
  <c r="AH20" i="9"/>
  <c r="AH18" i="9"/>
  <c r="AH16" i="9"/>
  <c r="AH14" i="9"/>
  <c r="AH12" i="9"/>
  <c r="AI10" i="9"/>
  <c r="AH45" i="9"/>
  <c r="AH11" i="9"/>
  <c r="AG63" i="7"/>
  <c r="AH61" i="7"/>
  <c r="AH59" i="7"/>
  <c r="AH57" i="7"/>
  <c r="AH56" i="7"/>
  <c r="AH60" i="7"/>
  <c r="AH55" i="7"/>
  <c r="AH53" i="7"/>
  <c r="AH58" i="7"/>
  <c r="AH50" i="7"/>
  <c r="AH48" i="7"/>
  <c r="AH46" i="7"/>
  <c r="AH44" i="7"/>
  <c r="AH42" i="7"/>
  <c r="AH40" i="7"/>
  <c r="AH38" i="7"/>
  <c r="AH36" i="7"/>
  <c r="AH54" i="7"/>
  <c r="AH51" i="7"/>
  <c r="AH52" i="7"/>
  <c r="AH49" i="7"/>
  <c r="AH47" i="7"/>
  <c r="AH45" i="7"/>
  <c r="AH43" i="7"/>
  <c r="AH41" i="7"/>
  <c r="AH39" i="7"/>
  <c r="AH37" i="7"/>
  <c r="AH35" i="7"/>
  <c r="AH33" i="7"/>
  <c r="AH31" i="7"/>
  <c r="AH29" i="7"/>
  <c r="AH27" i="7"/>
  <c r="AH25" i="7"/>
  <c r="AH23" i="7"/>
  <c r="AH21" i="7"/>
  <c r="AH19" i="7"/>
  <c r="AH17" i="7"/>
  <c r="AH34" i="7"/>
  <c r="AH32" i="7"/>
  <c r="AH30" i="7"/>
  <c r="AH28" i="7"/>
  <c r="AH26" i="7"/>
  <c r="AH24" i="7"/>
  <c r="AH22" i="7"/>
  <c r="AH20" i="7"/>
  <c r="AH18" i="7"/>
  <c r="AH11" i="7"/>
  <c r="AH16" i="7"/>
  <c r="AH14" i="7"/>
  <c r="AH12" i="7"/>
  <c r="AH15" i="7"/>
  <c r="AH13" i="7"/>
  <c r="AI10" i="7"/>
  <c r="B43" i="7"/>
  <c r="B43" i="5"/>
  <c r="AG63" i="5"/>
  <c r="AH61" i="5"/>
  <c r="AH59" i="5"/>
  <c r="AH57" i="5"/>
  <c r="AH60" i="5"/>
  <c r="AH56" i="5"/>
  <c r="AH54" i="5"/>
  <c r="AH52" i="5"/>
  <c r="AH50" i="5"/>
  <c r="AH48" i="5"/>
  <c r="AH46" i="5"/>
  <c r="AH44" i="5"/>
  <c r="AH42" i="5"/>
  <c r="AH55" i="5"/>
  <c r="AH53" i="5"/>
  <c r="AH51" i="5"/>
  <c r="AH49" i="5"/>
  <c r="AH47" i="5"/>
  <c r="AH43" i="5"/>
  <c r="AH40" i="5"/>
  <c r="AH38" i="5"/>
  <c r="AH36" i="5"/>
  <c r="AH34" i="5"/>
  <c r="AH37" i="5"/>
  <c r="AH31" i="5"/>
  <c r="AH28" i="5"/>
  <c r="AH23" i="5"/>
  <c r="AH11" i="5"/>
  <c r="AH35" i="5"/>
  <c r="AH33" i="5"/>
  <c r="AH30" i="5"/>
  <c r="AH25" i="5"/>
  <c r="AH22" i="5"/>
  <c r="AH20" i="5"/>
  <c r="AH18" i="5"/>
  <c r="AH16" i="5"/>
  <c r="AH14" i="5"/>
  <c r="AH45" i="5"/>
  <c r="AH41" i="5"/>
  <c r="AH32" i="5"/>
  <c r="AH27" i="5"/>
  <c r="AH24" i="5"/>
  <c r="AH58" i="5"/>
  <c r="AH39" i="5"/>
  <c r="AH29" i="5"/>
  <c r="AH26" i="5"/>
  <c r="AH12" i="5"/>
  <c r="AH21" i="5"/>
  <c r="AH19" i="5"/>
  <c r="AH17" i="5"/>
  <c r="AH15" i="5"/>
  <c r="AI10" i="5"/>
  <c r="AH13" i="5"/>
  <c r="AC63" i="3"/>
  <c r="AE10" i="3"/>
  <c r="AD14" i="3"/>
  <c r="AD18" i="3"/>
  <c r="AD22" i="3"/>
  <c r="AD16" i="3"/>
  <c r="AD21" i="3"/>
  <c r="AD25" i="3"/>
  <c r="AD15" i="3"/>
  <c r="AD20" i="3"/>
  <c r="AD19" i="3"/>
  <c r="AD24" i="3"/>
  <c r="AD27" i="3"/>
  <c r="AD23" i="3"/>
  <c r="AD29" i="3"/>
  <c r="AD33" i="3"/>
  <c r="AD17" i="3"/>
  <c r="AD26" i="3"/>
  <c r="AD32" i="3"/>
  <c r="AD28" i="3"/>
  <c r="AD31" i="3"/>
  <c r="AD35" i="3"/>
  <c r="AD37" i="3"/>
  <c r="AD41" i="3"/>
  <c r="AD45" i="3"/>
  <c r="AD49" i="3"/>
  <c r="AD53" i="3"/>
  <c r="AD36" i="3"/>
  <c r="AD40" i="3"/>
  <c r="AD44" i="3"/>
  <c r="AD48" i="3"/>
  <c r="AD52" i="3"/>
  <c r="AD34" i="3"/>
  <c r="AD39" i="3"/>
  <c r="AD43" i="3"/>
  <c r="AD47" i="3"/>
  <c r="AD51" i="3"/>
  <c r="AD46" i="3"/>
  <c r="AD57" i="3"/>
  <c r="AD61" i="3"/>
  <c r="AD30" i="3"/>
  <c r="AD50" i="3"/>
  <c r="AD58" i="3"/>
  <c r="AD42" i="3"/>
  <c r="AD56" i="3"/>
  <c r="AD60" i="3"/>
  <c r="AD12" i="3"/>
  <c r="AD13" i="3"/>
  <c r="AD38" i="3"/>
  <c r="AD54" i="3"/>
  <c r="AD55" i="3"/>
  <c r="AD59" i="3"/>
  <c r="AD11" i="3"/>
  <c r="B43" i="3"/>
  <c r="AH63" i="15" l="1"/>
  <c r="AH63" i="25"/>
  <c r="B50" i="25"/>
  <c r="AI60" i="25"/>
  <c r="AI58" i="25"/>
  <c r="AI56" i="25"/>
  <c r="AI61" i="25"/>
  <c r="AI59" i="25"/>
  <c r="AI57" i="25"/>
  <c r="AI54" i="25"/>
  <c r="AI52" i="25"/>
  <c r="AI50" i="25"/>
  <c r="AI48" i="25"/>
  <c r="AI46" i="25"/>
  <c r="AI44" i="25"/>
  <c r="AI53" i="25"/>
  <c r="AI45" i="25"/>
  <c r="AI55" i="25"/>
  <c r="AI47" i="25"/>
  <c r="AI42" i="25"/>
  <c r="AI40" i="25"/>
  <c r="AI38" i="25"/>
  <c r="AI36" i="25"/>
  <c r="AI34" i="25"/>
  <c r="AI32" i="25"/>
  <c r="AI30" i="25"/>
  <c r="AI28" i="25"/>
  <c r="AI49" i="25"/>
  <c r="AI41" i="25"/>
  <c r="AI33" i="25"/>
  <c r="AI11" i="25"/>
  <c r="AI51" i="25"/>
  <c r="AI35" i="25"/>
  <c r="AI24" i="25"/>
  <c r="AI22" i="25"/>
  <c r="AI20" i="25"/>
  <c r="AI18" i="25"/>
  <c r="AI16" i="25"/>
  <c r="AI14" i="25"/>
  <c r="AI12" i="25"/>
  <c r="AI43" i="25"/>
  <c r="AI37" i="25"/>
  <c r="AI29" i="25"/>
  <c r="AI27" i="25"/>
  <c r="AI26" i="25"/>
  <c r="AI39" i="25"/>
  <c r="AI31" i="25"/>
  <c r="AI25" i="25"/>
  <c r="AI23" i="25"/>
  <c r="AI21" i="25"/>
  <c r="AI13" i="25"/>
  <c r="AI15" i="25"/>
  <c r="AI17" i="25"/>
  <c r="AI19" i="25"/>
  <c r="AH63" i="23"/>
  <c r="AI61" i="23"/>
  <c r="AI59" i="23"/>
  <c r="AI57" i="23"/>
  <c r="AI55" i="23"/>
  <c r="AI53" i="23"/>
  <c r="AI51" i="23"/>
  <c r="AI49" i="23"/>
  <c r="AI60" i="23"/>
  <c r="AI58" i="23"/>
  <c r="AI56" i="23"/>
  <c r="AI54" i="23"/>
  <c r="AI52" i="23"/>
  <c r="AI50" i="23"/>
  <c r="AI47" i="23"/>
  <c r="AI45" i="23"/>
  <c r="AI43" i="23"/>
  <c r="AI41" i="23"/>
  <c r="AI39" i="23"/>
  <c r="AI37" i="23"/>
  <c r="AI35" i="23"/>
  <c r="AI33" i="23"/>
  <c r="AI31" i="23"/>
  <c r="AI48" i="23"/>
  <c r="AI46" i="23"/>
  <c r="AI44" i="23"/>
  <c r="AI42" i="23"/>
  <c r="AI34" i="23"/>
  <c r="AI32" i="23"/>
  <c r="AI28" i="23"/>
  <c r="AI26" i="23"/>
  <c r="AI24" i="23"/>
  <c r="AI22" i="23"/>
  <c r="AI20" i="23"/>
  <c r="AI18" i="23"/>
  <c r="AI16" i="23"/>
  <c r="AI36" i="23"/>
  <c r="AI30" i="23"/>
  <c r="AI29" i="23"/>
  <c r="AI38" i="23"/>
  <c r="AI27" i="23"/>
  <c r="AI25" i="23"/>
  <c r="AI23" i="23"/>
  <c r="AI21" i="23"/>
  <c r="AI19" i="23"/>
  <c r="AI17" i="23"/>
  <c r="AI40" i="23"/>
  <c r="AI13" i="23"/>
  <c r="AI11" i="23"/>
  <c r="AI15" i="23"/>
  <c r="AI14" i="23"/>
  <c r="AI12" i="23"/>
  <c r="B44" i="23"/>
  <c r="AH63" i="21"/>
  <c r="B45" i="21"/>
  <c r="AI53" i="21"/>
  <c r="AI51" i="21"/>
  <c r="AI49" i="21"/>
  <c r="AI47" i="21"/>
  <c r="AI45" i="21"/>
  <c r="AI43" i="21"/>
  <c r="AI41" i="21"/>
  <c r="AI39" i="21"/>
  <c r="AI37" i="21"/>
  <c r="AI61" i="21"/>
  <c r="AI60" i="21"/>
  <c r="AI59" i="21"/>
  <c r="AI58" i="21"/>
  <c r="AI57" i="21"/>
  <c r="AI56" i="21"/>
  <c r="AI55" i="21"/>
  <c r="AI54" i="21"/>
  <c r="AI52" i="21"/>
  <c r="AI50" i="21"/>
  <c r="AI48" i="21"/>
  <c r="AI46" i="21"/>
  <c r="AI44" i="21"/>
  <c r="AI42" i="21"/>
  <c r="AI40" i="21"/>
  <c r="AI38" i="21"/>
  <c r="AI36" i="21"/>
  <c r="AI34" i="21"/>
  <c r="AI32" i="21"/>
  <c r="AI30" i="21"/>
  <c r="AI28" i="21"/>
  <c r="AI26" i="21"/>
  <c r="AI24" i="21"/>
  <c r="AI22" i="21"/>
  <c r="AI20" i="21"/>
  <c r="AI18" i="21"/>
  <c r="AI16" i="21"/>
  <c r="AI14" i="21"/>
  <c r="AI12" i="21"/>
  <c r="AI35" i="21"/>
  <c r="AI33" i="21"/>
  <c r="AI31" i="21"/>
  <c r="AI29" i="21"/>
  <c r="AI27" i="21"/>
  <c r="AI25" i="21"/>
  <c r="AI23" i="21"/>
  <c r="AI21" i="21"/>
  <c r="AI19" i="21"/>
  <c r="AI17" i="21"/>
  <c r="AI15" i="21"/>
  <c r="AI13" i="21"/>
  <c r="AI11" i="21"/>
  <c r="AH63" i="19"/>
  <c r="AI60" i="19"/>
  <c r="AI61" i="19"/>
  <c r="AI59" i="19"/>
  <c r="AI57" i="19"/>
  <c r="AI55" i="19"/>
  <c r="AI53" i="19"/>
  <c r="AI51" i="19"/>
  <c r="AI49" i="19"/>
  <c r="AI47" i="19"/>
  <c r="AI45" i="19"/>
  <c r="AI43" i="19"/>
  <c r="AI58" i="19"/>
  <c r="AI56" i="19"/>
  <c r="AI54" i="19"/>
  <c r="AI52" i="19"/>
  <c r="AI50" i="19"/>
  <c r="AI48" i="19"/>
  <c r="AI46" i="19"/>
  <c r="AI44" i="19"/>
  <c r="AI42" i="19"/>
  <c r="AI40" i="19"/>
  <c r="AI38" i="19"/>
  <c r="AI36" i="19"/>
  <c r="AI39" i="19"/>
  <c r="AI37" i="19"/>
  <c r="AI35" i="19"/>
  <c r="AI33" i="19"/>
  <c r="AI31" i="19"/>
  <c r="AI29" i="19"/>
  <c r="AI27" i="19"/>
  <c r="AI25" i="19"/>
  <c r="AI23" i="19"/>
  <c r="AI41" i="19"/>
  <c r="AI28" i="19"/>
  <c r="AI21" i="19"/>
  <c r="AI19" i="19"/>
  <c r="AI17" i="19"/>
  <c r="AI15" i="19"/>
  <c r="AI13" i="19"/>
  <c r="AI30" i="19"/>
  <c r="AI11" i="19"/>
  <c r="AI32" i="19"/>
  <c r="AI24" i="19"/>
  <c r="AI22" i="19"/>
  <c r="AI20" i="19"/>
  <c r="AI18" i="19"/>
  <c r="AI16" i="19"/>
  <c r="AI14" i="19"/>
  <c r="AI12" i="19"/>
  <c r="AI34" i="19"/>
  <c r="AI26" i="19"/>
  <c r="B44" i="19"/>
  <c r="B45" i="17"/>
  <c r="AI61" i="17"/>
  <c r="AI59" i="17"/>
  <c r="AI57" i="17"/>
  <c r="AI55" i="17"/>
  <c r="AI53" i="17"/>
  <c r="AI51" i="17"/>
  <c r="AI49" i="17"/>
  <c r="AI47" i="17"/>
  <c r="AI60" i="17"/>
  <c r="AI58" i="17"/>
  <c r="AI56" i="17"/>
  <c r="AI54" i="17"/>
  <c r="AI52" i="17"/>
  <c r="AI50" i="17"/>
  <c r="AI48" i="17"/>
  <c r="AI46" i="17"/>
  <c r="AI44" i="17"/>
  <c r="AI42" i="17"/>
  <c r="AI40" i="17"/>
  <c r="AI38" i="17"/>
  <c r="AI36" i="17"/>
  <c r="AI34" i="17"/>
  <c r="AI32" i="17"/>
  <c r="AI30" i="17"/>
  <c r="AI28" i="17"/>
  <c r="AI26" i="17"/>
  <c r="AI24" i="17"/>
  <c r="AI22" i="17"/>
  <c r="AI20" i="17"/>
  <c r="AI18" i="17"/>
  <c r="AI16" i="17"/>
  <c r="AI14" i="17"/>
  <c r="AI41" i="17"/>
  <c r="AI33" i="17"/>
  <c r="AI25" i="17"/>
  <c r="AI17" i="17"/>
  <c r="AI12" i="17"/>
  <c r="AI39" i="17"/>
  <c r="AI31" i="17"/>
  <c r="AI23" i="17"/>
  <c r="AI15" i="17"/>
  <c r="AI37" i="17"/>
  <c r="AI29" i="17"/>
  <c r="AI21" i="17"/>
  <c r="AI13" i="17"/>
  <c r="AI45" i="17"/>
  <c r="AI43" i="17"/>
  <c r="AI35" i="17"/>
  <c r="AI27" i="17"/>
  <c r="AI11" i="17"/>
  <c r="AI19" i="17"/>
  <c r="AH63" i="17"/>
  <c r="AI61" i="15"/>
  <c r="AI59" i="15"/>
  <c r="AI57" i="15"/>
  <c r="AI60" i="15"/>
  <c r="AI58" i="15"/>
  <c r="AI55" i="15"/>
  <c r="AI56" i="15"/>
  <c r="AI54" i="15"/>
  <c r="AI52" i="15"/>
  <c r="AI50" i="15"/>
  <c r="AI48" i="15"/>
  <c r="AI46" i="15"/>
  <c r="AI44" i="15"/>
  <c r="AI42" i="15"/>
  <c r="AI53" i="15"/>
  <c r="AI45" i="15"/>
  <c r="AI11" i="15"/>
  <c r="AI51" i="15"/>
  <c r="AI43" i="15"/>
  <c r="AI39" i="15"/>
  <c r="AI38" i="15"/>
  <c r="AI35" i="15"/>
  <c r="AI34" i="15"/>
  <c r="AI32" i="15"/>
  <c r="AI30" i="15"/>
  <c r="AI28" i="15"/>
  <c r="AI26" i="15"/>
  <c r="AI24" i="15"/>
  <c r="AI22" i="15"/>
  <c r="AI20" i="15"/>
  <c r="AI18" i="15"/>
  <c r="AI16" i="15"/>
  <c r="AI14" i="15"/>
  <c r="AI12" i="15"/>
  <c r="AI49" i="15"/>
  <c r="AI41" i="15"/>
  <c r="AI37" i="15"/>
  <c r="AI33" i="15"/>
  <c r="AI25" i="15"/>
  <c r="AI17" i="15"/>
  <c r="AI36" i="15"/>
  <c r="AI27" i="15"/>
  <c r="AI19" i="15"/>
  <c r="AI47" i="15"/>
  <c r="AI40" i="15"/>
  <c r="AI29" i="15"/>
  <c r="AI21" i="15"/>
  <c r="AI13" i="15"/>
  <c r="AI31" i="15"/>
  <c r="AI23" i="15"/>
  <c r="AI15" i="15"/>
  <c r="B44" i="15"/>
  <c r="AH63" i="13"/>
  <c r="B44" i="13"/>
  <c r="AI61" i="13"/>
  <c r="AI59" i="13"/>
  <c r="AI60" i="13"/>
  <c r="AI58" i="13"/>
  <c r="AI56" i="13"/>
  <c r="AI54" i="13"/>
  <c r="AI52" i="13"/>
  <c r="AI50" i="13"/>
  <c r="AI57" i="13"/>
  <c r="AI55" i="13"/>
  <c r="AI53" i="13"/>
  <c r="AI51" i="13"/>
  <c r="AI49" i="13"/>
  <c r="AI47" i="13"/>
  <c r="AI45" i="13"/>
  <c r="AI43" i="13"/>
  <c r="AI42" i="13"/>
  <c r="AI40" i="13"/>
  <c r="AI38" i="13"/>
  <c r="AI36" i="13"/>
  <c r="AI34" i="13"/>
  <c r="AI32" i="13"/>
  <c r="AI30" i="13"/>
  <c r="AI28" i="13"/>
  <c r="AI26" i="13"/>
  <c r="AI24" i="13"/>
  <c r="AI22" i="13"/>
  <c r="AI20" i="13"/>
  <c r="AI18" i="13"/>
  <c r="AI16" i="13"/>
  <c r="AI14" i="13"/>
  <c r="AI12" i="13"/>
  <c r="AI48" i="13"/>
  <c r="AI46" i="13"/>
  <c r="AI41" i="13"/>
  <c r="AI39" i="13"/>
  <c r="AI37" i="13"/>
  <c r="AI35" i="13"/>
  <c r="AI33" i="13"/>
  <c r="AI31" i="13"/>
  <c r="AI29" i="13"/>
  <c r="AI27" i="13"/>
  <c r="AI25" i="13"/>
  <c r="AI23" i="13"/>
  <c r="AI21" i="13"/>
  <c r="AI19" i="13"/>
  <c r="AI17" i="13"/>
  <c r="AI15" i="13"/>
  <c r="AI13" i="13"/>
  <c r="AI44" i="13"/>
  <c r="AI11" i="13"/>
  <c r="AI61" i="11"/>
  <c r="AI59" i="11"/>
  <c r="AI57" i="11"/>
  <c r="AI55" i="11"/>
  <c r="AI53" i="11"/>
  <c r="AI51" i="11"/>
  <c r="AI49" i="11"/>
  <c r="AI60" i="11"/>
  <c r="AI58" i="11"/>
  <c r="AI56" i="11"/>
  <c r="AI54" i="11"/>
  <c r="AI52" i="11"/>
  <c r="AI50" i="11"/>
  <c r="AI48" i="11"/>
  <c r="AI46" i="11"/>
  <c r="AI44" i="11"/>
  <c r="AI42" i="11"/>
  <c r="AI40" i="11"/>
  <c r="AI38" i="11"/>
  <c r="AI36" i="11"/>
  <c r="AI34" i="11"/>
  <c r="AI32" i="11"/>
  <c r="AI30" i="11"/>
  <c r="AI28" i="11"/>
  <c r="AI47" i="11"/>
  <c r="AI45" i="11"/>
  <c r="AI39" i="11"/>
  <c r="AI31" i="11"/>
  <c r="AI37" i="11"/>
  <c r="AI29" i="11"/>
  <c r="AI26" i="11"/>
  <c r="AI25" i="11"/>
  <c r="AI22" i="11"/>
  <c r="AI21" i="11"/>
  <c r="AI18" i="11"/>
  <c r="AI17" i="11"/>
  <c r="AI14" i="11"/>
  <c r="AI43" i="11"/>
  <c r="AI35" i="11"/>
  <c r="AI33" i="11"/>
  <c r="AI23" i="11"/>
  <c r="AI13" i="11"/>
  <c r="AI41" i="11"/>
  <c r="AI27" i="11"/>
  <c r="AI16" i="11"/>
  <c r="AI11" i="11"/>
  <c r="AI20" i="11"/>
  <c r="AI15" i="11"/>
  <c r="AI12" i="11"/>
  <c r="AI24" i="11"/>
  <c r="AI19" i="11"/>
  <c r="AH63" i="11"/>
  <c r="B53" i="11"/>
  <c r="AH63" i="9"/>
  <c r="B44" i="9"/>
  <c r="AI61" i="9"/>
  <c r="AI59" i="9"/>
  <c r="AI58" i="9"/>
  <c r="AI55" i="9"/>
  <c r="AI54" i="9"/>
  <c r="AI53" i="9"/>
  <c r="AI51" i="9"/>
  <c r="AI49" i="9"/>
  <c r="AI47" i="9"/>
  <c r="AI45" i="9"/>
  <c r="AI43" i="9"/>
  <c r="AI60" i="9"/>
  <c r="AI57" i="9"/>
  <c r="AI56" i="9"/>
  <c r="AI52" i="9"/>
  <c r="AI50" i="9"/>
  <c r="AI48" i="9"/>
  <c r="AI46" i="9"/>
  <c r="AI44" i="9"/>
  <c r="AI40" i="9"/>
  <c r="AI38" i="9"/>
  <c r="AI36" i="9"/>
  <c r="AI34" i="9"/>
  <c r="AI32" i="9"/>
  <c r="AI30" i="9"/>
  <c r="AI28" i="9"/>
  <c r="AI26" i="9"/>
  <c r="AI24" i="9"/>
  <c r="AI22" i="9"/>
  <c r="AI20" i="9"/>
  <c r="AI18" i="9"/>
  <c r="AI16" i="9"/>
  <c r="AI14" i="9"/>
  <c r="AI12" i="9"/>
  <c r="AI42" i="9"/>
  <c r="AI35" i="9"/>
  <c r="AI27" i="9"/>
  <c r="AI19" i="9"/>
  <c r="AI11" i="9"/>
  <c r="AI37" i="9"/>
  <c r="AI29" i="9"/>
  <c r="AI21" i="9"/>
  <c r="AI13" i="9"/>
  <c r="AI39" i="9"/>
  <c r="AI31" i="9"/>
  <c r="AI23" i="9"/>
  <c r="AI15" i="9"/>
  <c r="AI41" i="9"/>
  <c r="AI33" i="9"/>
  <c r="AI25" i="9"/>
  <c r="AI17" i="9"/>
  <c r="B44" i="7"/>
  <c r="AH63" i="7"/>
  <c r="AI61" i="7"/>
  <c r="AI60" i="7"/>
  <c r="AI57" i="7"/>
  <c r="AI55" i="7"/>
  <c r="AI53" i="7"/>
  <c r="AI51" i="7"/>
  <c r="AI59" i="7"/>
  <c r="AI58" i="7"/>
  <c r="AI50" i="7"/>
  <c r="AI48" i="7"/>
  <c r="AI46" i="7"/>
  <c r="AI44" i="7"/>
  <c r="AI42" i="7"/>
  <c r="AI40" i="7"/>
  <c r="AI38" i="7"/>
  <c r="AI36" i="7"/>
  <c r="AI56" i="7"/>
  <c r="AI54" i="7"/>
  <c r="AI52" i="7"/>
  <c r="AI49" i="7"/>
  <c r="AI47" i="7"/>
  <c r="AI45" i="7"/>
  <c r="AI43" i="7"/>
  <c r="AI41" i="7"/>
  <c r="AI39" i="7"/>
  <c r="AI37" i="7"/>
  <c r="AI35" i="7"/>
  <c r="AI34" i="7"/>
  <c r="AI32" i="7"/>
  <c r="AI30" i="7"/>
  <c r="AI28" i="7"/>
  <c r="AI26" i="7"/>
  <c r="AI24" i="7"/>
  <c r="AI22" i="7"/>
  <c r="AI20" i="7"/>
  <c r="AI18" i="7"/>
  <c r="AI33" i="7"/>
  <c r="AI31" i="7"/>
  <c r="AI29" i="7"/>
  <c r="AI27" i="7"/>
  <c r="AI25" i="7"/>
  <c r="AI23" i="7"/>
  <c r="AI21" i="7"/>
  <c r="AI19" i="7"/>
  <c r="AI17" i="7"/>
  <c r="AI16" i="7"/>
  <c r="AI14" i="7"/>
  <c r="AI12" i="7"/>
  <c r="AI15" i="7"/>
  <c r="AI13" i="7"/>
  <c r="AI11" i="7"/>
  <c r="AI61" i="5"/>
  <c r="AI59" i="5"/>
  <c r="AI54" i="5"/>
  <c r="AI53" i="5"/>
  <c r="AI50" i="5"/>
  <c r="AI49" i="5"/>
  <c r="AI57" i="5"/>
  <c r="AI51" i="5"/>
  <c r="AI48" i="5"/>
  <c r="AI47" i="5"/>
  <c r="AI44" i="5"/>
  <c r="AI43" i="5"/>
  <c r="AI40" i="5"/>
  <c r="AI38" i="5"/>
  <c r="AI36" i="5"/>
  <c r="AI34" i="5"/>
  <c r="AI32" i="5"/>
  <c r="AI30" i="5"/>
  <c r="AI28" i="5"/>
  <c r="AI26" i="5"/>
  <c r="AI24" i="5"/>
  <c r="AI58" i="5"/>
  <c r="AI35" i="5"/>
  <c r="AI33" i="5"/>
  <c r="AI25" i="5"/>
  <c r="AI22" i="5"/>
  <c r="AI20" i="5"/>
  <c r="AI18" i="5"/>
  <c r="AI16" i="5"/>
  <c r="AI14" i="5"/>
  <c r="AI12" i="5"/>
  <c r="AI52" i="5"/>
  <c r="AI45" i="5"/>
  <c r="AI41" i="5"/>
  <c r="AI27" i="5"/>
  <c r="AI56" i="5"/>
  <c r="AI46" i="5"/>
  <c r="AI42" i="5"/>
  <c r="AI39" i="5"/>
  <c r="AI29" i="5"/>
  <c r="AI21" i="5"/>
  <c r="AI19" i="5"/>
  <c r="AI17" i="5"/>
  <c r="AI15" i="5"/>
  <c r="AI13" i="5"/>
  <c r="AI60" i="5"/>
  <c r="AI55" i="5"/>
  <c r="AI37" i="5"/>
  <c r="AI31" i="5"/>
  <c r="AI23" i="5"/>
  <c r="AI11" i="5"/>
  <c r="B44" i="5"/>
  <c r="AH63" i="5"/>
  <c r="AD63" i="3"/>
  <c r="AF10" i="3"/>
  <c r="AE15" i="3"/>
  <c r="AE19" i="3"/>
  <c r="AE23" i="3"/>
  <c r="AE17" i="3"/>
  <c r="AE22" i="3"/>
  <c r="AE26" i="3"/>
  <c r="AE16" i="3"/>
  <c r="AE21" i="3"/>
  <c r="AE25" i="3"/>
  <c r="AE14" i="3"/>
  <c r="AE20" i="3"/>
  <c r="AE28" i="3"/>
  <c r="AE27" i="3"/>
  <c r="AE30" i="3"/>
  <c r="AE34" i="3"/>
  <c r="AE29" i="3"/>
  <c r="AE33" i="3"/>
  <c r="AE24" i="3"/>
  <c r="AE32" i="3"/>
  <c r="AE38" i="3"/>
  <c r="AE42" i="3"/>
  <c r="AE46" i="3"/>
  <c r="AE50" i="3"/>
  <c r="AE37" i="3"/>
  <c r="AE41" i="3"/>
  <c r="AE45" i="3"/>
  <c r="AE49" i="3"/>
  <c r="AE53" i="3"/>
  <c r="AE35" i="3"/>
  <c r="AE36" i="3"/>
  <c r="AE40" i="3"/>
  <c r="AE44" i="3"/>
  <c r="AE48" i="3"/>
  <c r="AE52" i="3"/>
  <c r="AE47" i="3"/>
  <c r="AE58" i="3"/>
  <c r="AE13" i="3"/>
  <c r="AE11" i="3"/>
  <c r="AE51" i="3"/>
  <c r="AE54" i="3"/>
  <c r="AE55" i="3"/>
  <c r="AE31" i="3"/>
  <c r="AE43" i="3"/>
  <c r="AE57" i="3"/>
  <c r="AE61" i="3"/>
  <c r="AE59" i="3"/>
  <c r="AE18" i="3"/>
  <c r="AE39" i="3"/>
  <c r="AE56" i="3"/>
  <c r="AE60" i="3"/>
  <c r="AE12" i="3"/>
  <c r="B44" i="3"/>
  <c r="AL17" i="25" l="1"/>
  <c r="AK17" i="25"/>
  <c r="AK23" i="25"/>
  <c r="AL23" i="25"/>
  <c r="AL26" i="25"/>
  <c r="AK26" i="25"/>
  <c r="AL43" i="25"/>
  <c r="AK43" i="25"/>
  <c r="AL18" i="25"/>
  <c r="AK18" i="25"/>
  <c r="AL35" i="25"/>
  <c r="AK35" i="25"/>
  <c r="AK41" i="25"/>
  <c r="AL41" i="25"/>
  <c r="AK32" i="25"/>
  <c r="AL32" i="25"/>
  <c r="AL40" i="25"/>
  <c r="AK40" i="25"/>
  <c r="AK45" i="25"/>
  <c r="AL45" i="25"/>
  <c r="AK48" i="25"/>
  <c r="AL48" i="25"/>
  <c r="AK57" i="25"/>
  <c r="AL57" i="25"/>
  <c r="AK58" i="25"/>
  <c r="AL58" i="25"/>
  <c r="AK15" i="25"/>
  <c r="AL15" i="25"/>
  <c r="AK25" i="25"/>
  <c r="AL25" i="25"/>
  <c r="AL27" i="25"/>
  <c r="AK27" i="25"/>
  <c r="AI63" i="25"/>
  <c r="AL12" i="25"/>
  <c r="AK12" i="25"/>
  <c r="AK20" i="25"/>
  <c r="AL20" i="25"/>
  <c r="AL51" i="25"/>
  <c r="AK51" i="25"/>
  <c r="AK49" i="25"/>
  <c r="AL49" i="25"/>
  <c r="AK34" i="25"/>
  <c r="AL34" i="25"/>
  <c r="AK42" i="25"/>
  <c r="AL42" i="25"/>
  <c r="AK53" i="25"/>
  <c r="AL53" i="25"/>
  <c r="AK50" i="25"/>
  <c r="AL50" i="25"/>
  <c r="AL59" i="25"/>
  <c r="AK59" i="25"/>
  <c r="AL60" i="25"/>
  <c r="AK60" i="25"/>
  <c r="AK13" i="25"/>
  <c r="AL13" i="25"/>
  <c r="AL31" i="25"/>
  <c r="AK31" i="25"/>
  <c r="AK29" i="25"/>
  <c r="AL29" i="25"/>
  <c r="AK14" i="25"/>
  <c r="AL14" i="25"/>
  <c r="AK22" i="25"/>
  <c r="AL22" i="25"/>
  <c r="AL28" i="25"/>
  <c r="AK28" i="25"/>
  <c r="AL36" i="25"/>
  <c r="AK36" i="25"/>
  <c r="AK47" i="25"/>
  <c r="AL47" i="25"/>
  <c r="AK44" i="25"/>
  <c r="AL44" i="25"/>
  <c r="AK52" i="25"/>
  <c r="AL52" i="25"/>
  <c r="AK61" i="25"/>
  <c r="AL61" i="25"/>
  <c r="B51" i="25"/>
  <c r="AK19" i="25"/>
  <c r="AL19" i="25"/>
  <c r="AK21" i="25"/>
  <c r="AL21" i="25"/>
  <c r="AL39" i="25"/>
  <c r="AK39" i="25"/>
  <c r="AL37" i="25"/>
  <c r="AK37" i="25"/>
  <c r="AL16" i="25"/>
  <c r="AK16" i="25"/>
  <c r="AK24" i="25"/>
  <c r="AL24" i="25"/>
  <c r="AK33" i="25"/>
  <c r="AL33" i="25"/>
  <c r="AL30" i="25"/>
  <c r="AK30" i="25"/>
  <c r="AK38" i="25"/>
  <c r="AL38" i="25"/>
  <c r="AK55" i="25"/>
  <c r="AL55" i="25"/>
  <c r="AK46" i="25"/>
  <c r="AL46" i="25"/>
  <c r="AK54" i="25"/>
  <c r="AL54" i="25"/>
  <c r="AK56" i="25"/>
  <c r="AL56" i="25"/>
  <c r="AL19" i="23"/>
  <c r="AK19" i="23"/>
  <c r="AL27" i="23"/>
  <c r="AK27" i="23"/>
  <c r="AK36" i="23"/>
  <c r="AL36" i="23"/>
  <c r="AL22" i="23"/>
  <c r="AK22" i="23"/>
  <c r="AL32" i="23"/>
  <c r="AK32" i="23"/>
  <c r="AK46" i="23"/>
  <c r="AL46" i="23"/>
  <c r="AL35" i="23"/>
  <c r="AK35" i="23"/>
  <c r="AL43" i="23"/>
  <c r="AK43" i="23"/>
  <c r="AL52" i="23"/>
  <c r="AK52" i="23"/>
  <c r="AL60" i="23"/>
  <c r="AK60" i="23"/>
  <c r="AL55" i="23"/>
  <c r="AK55" i="23"/>
  <c r="AI63" i="23"/>
  <c r="AK12" i="23"/>
  <c r="AL12" i="23"/>
  <c r="AL13" i="23"/>
  <c r="AK13" i="23"/>
  <c r="AK21" i="23"/>
  <c r="AL21" i="23"/>
  <c r="AL38" i="23"/>
  <c r="AK38" i="23"/>
  <c r="AL16" i="23"/>
  <c r="AK16" i="23"/>
  <c r="AK24" i="23"/>
  <c r="AL24" i="23"/>
  <c r="AK34" i="23"/>
  <c r="AL34" i="23"/>
  <c r="AL48" i="23"/>
  <c r="AK48" i="23"/>
  <c r="AL37" i="23"/>
  <c r="AK37" i="23"/>
  <c r="AL45" i="23"/>
  <c r="AK45" i="23"/>
  <c r="AK54" i="23"/>
  <c r="AL54" i="23"/>
  <c r="AK49" i="23"/>
  <c r="AL49" i="23"/>
  <c r="AK57" i="23"/>
  <c r="AL57" i="23"/>
  <c r="AL14" i="23"/>
  <c r="AK14" i="23"/>
  <c r="AL40" i="23"/>
  <c r="AK40" i="23"/>
  <c r="AK23" i="23"/>
  <c r="AL23" i="23"/>
  <c r="AL29" i="23"/>
  <c r="AK29" i="23"/>
  <c r="AL18" i="23"/>
  <c r="AK18" i="23"/>
  <c r="AK26" i="23"/>
  <c r="AL26" i="23"/>
  <c r="AK42" i="23"/>
  <c r="AL42" i="23"/>
  <c r="AL31" i="23"/>
  <c r="AK31" i="23"/>
  <c r="AL39" i="23"/>
  <c r="AK39" i="23"/>
  <c r="AL47" i="23"/>
  <c r="AK47" i="23"/>
  <c r="AK56" i="23"/>
  <c r="AL56" i="23"/>
  <c r="AK51" i="23"/>
  <c r="AL51" i="23"/>
  <c r="AL59" i="23"/>
  <c r="AK59" i="23"/>
  <c r="B45" i="23"/>
  <c r="AK15" i="23"/>
  <c r="AL15" i="23"/>
  <c r="AL17" i="23"/>
  <c r="AK17" i="23"/>
  <c r="AL25" i="23"/>
  <c r="AK25" i="23"/>
  <c r="AL30" i="23"/>
  <c r="AK30" i="23"/>
  <c r="AK20" i="23"/>
  <c r="AL20" i="23"/>
  <c r="AL28" i="23"/>
  <c r="AK28" i="23"/>
  <c r="AL44" i="23"/>
  <c r="AK44" i="23"/>
  <c r="AK33" i="23"/>
  <c r="AL33" i="23"/>
  <c r="AK41" i="23"/>
  <c r="AL41" i="23"/>
  <c r="AL50" i="23"/>
  <c r="AK50" i="23"/>
  <c r="AL58" i="23"/>
  <c r="AK58" i="23"/>
  <c r="AL53" i="23"/>
  <c r="AK53" i="23"/>
  <c r="AK61" i="23"/>
  <c r="AL61" i="23"/>
  <c r="AL15" i="21"/>
  <c r="AK15" i="21"/>
  <c r="AL31" i="21"/>
  <c r="AK31" i="21"/>
  <c r="AL22" i="21"/>
  <c r="AK22" i="21"/>
  <c r="AL30" i="21"/>
  <c r="AK30" i="21"/>
  <c r="AL38" i="21"/>
  <c r="AK38" i="21"/>
  <c r="AL54" i="21"/>
  <c r="AK54" i="21"/>
  <c r="AL58" i="21"/>
  <c r="AK58" i="21"/>
  <c r="AL37" i="21"/>
  <c r="AK37" i="21"/>
  <c r="AK45" i="21"/>
  <c r="AL45" i="21"/>
  <c r="AL53" i="21"/>
  <c r="AK53" i="21"/>
  <c r="AL17" i="21"/>
  <c r="AK17" i="21"/>
  <c r="AL25" i="21"/>
  <c r="AK25" i="21"/>
  <c r="AL33" i="21"/>
  <c r="AK33" i="21"/>
  <c r="AK16" i="21"/>
  <c r="AL16" i="21"/>
  <c r="AK24" i="21"/>
  <c r="AL24" i="21"/>
  <c r="AL32" i="21"/>
  <c r="AK32" i="21"/>
  <c r="AL40" i="21"/>
  <c r="AK40" i="21"/>
  <c r="AL48" i="21"/>
  <c r="AK48" i="21"/>
  <c r="AK55" i="21"/>
  <c r="AL55" i="21"/>
  <c r="AK59" i="21"/>
  <c r="AL59" i="21"/>
  <c r="AK39" i="21"/>
  <c r="AL39" i="21"/>
  <c r="AL47" i="21"/>
  <c r="AK47" i="21"/>
  <c r="B46" i="21"/>
  <c r="AK23" i="21"/>
  <c r="AL23" i="21"/>
  <c r="AL14" i="21"/>
  <c r="AK14" i="21"/>
  <c r="AL46" i="21"/>
  <c r="AK46" i="21"/>
  <c r="AK19" i="21"/>
  <c r="AL19" i="21"/>
  <c r="AL27" i="21"/>
  <c r="AK27" i="21"/>
  <c r="AK35" i="21"/>
  <c r="AL35" i="21"/>
  <c r="AL18" i="21"/>
  <c r="AK18" i="21"/>
  <c r="AL26" i="21"/>
  <c r="AK26" i="21"/>
  <c r="AL34" i="21"/>
  <c r="AK34" i="21"/>
  <c r="AK42" i="21"/>
  <c r="AL42" i="21"/>
  <c r="AK50" i="21"/>
  <c r="AL50" i="21"/>
  <c r="AK56" i="21"/>
  <c r="AL56" i="21"/>
  <c r="AK60" i="21"/>
  <c r="AL60" i="21"/>
  <c r="AL41" i="21"/>
  <c r="AK41" i="21"/>
  <c r="AK49" i="21"/>
  <c r="AL49" i="21"/>
  <c r="AL13" i="21"/>
  <c r="AK13" i="21"/>
  <c r="AL21" i="21"/>
  <c r="AK21" i="21"/>
  <c r="AL29" i="21"/>
  <c r="AK29" i="21"/>
  <c r="AI63" i="21"/>
  <c r="AL12" i="21"/>
  <c r="AK12" i="21"/>
  <c r="AL20" i="21"/>
  <c r="AK20" i="21"/>
  <c r="AL28" i="21"/>
  <c r="AK28" i="21"/>
  <c r="AL36" i="21"/>
  <c r="AK36" i="21"/>
  <c r="AK44" i="21"/>
  <c r="AL44" i="21"/>
  <c r="AK52" i="21"/>
  <c r="AL52" i="21"/>
  <c r="AK57" i="21"/>
  <c r="AL57" i="21"/>
  <c r="AL61" i="21"/>
  <c r="AK61" i="21"/>
  <c r="AK43" i="21"/>
  <c r="AL43" i="21"/>
  <c r="AK51" i="21"/>
  <c r="AL51" i="21"/>
  <c r="AL14" i="19"/>
  <c r="AK14" i="19"/>
  <c r="AL22" i="19"/>
  <c r="AK22" i="19"/>
  <c r="AL30" i="19"/>
  <c r="AK30" i="19"/>
  <c r="AK19" i="19"/>
  <c r="AL19" i="19"/>
  <c r="AK23" i="19"/>
  <c r="AL23" i="19"/>
  <c r="AL31" i="19"/>
  <c r="AK31" i="19"/>
  <c r="AL39" i="19"/>
  <c r="AK39" i="19"/>
  <c r="AK42" i="19"/>
  <c r="AL42" i="19"/>
  <c r="AL50" i="19"/>
  <c r="AK50" i="19"/>
  <c r="AK58" i="19"/>
  <c r="AL58" i="19"/>
  <c r="AL49" i="19"/>
  <c r="AK49" i="19"/>
  <c r="AL57" i="19"/>
  <c r="AK57" i="19"/>
  <c r="AK26" i="19"/>
  <c r="AL26" i="19"/>
  <c r="AL16" i="19"/>
  <c r="AK16" i="19"/>
  <c r="AK24" i="19"/>
  <c r="AL24" i="19"/>
  <c r="AL13" i="19"/>
  <c r="AK13" i="19"/>
  <c r="AL21" i="19"/>
  <c r="AK21" i="19"/>
  <c r="AK25" i="19"/>
  <c r="AL25" i="19"/>
  <c r="AK33" i="19"/>
  <c r="AL33" i="19"/>
  <c r="AL36" i="19"/>
  <c r="AK36" i="19"/>
  <c r="AL44" i="19"/>
  <c r="AK44" i="19"/>
  <c r="AK52" i="19"/>
  <c r="AL52" i="19"/>
  <c r="AK43" i="19"/>
  <c r="AL43" i="19"/>
  <c r="AK51" i="19"/>
  <c r="AL51" i="19"/>
  <c r="AL59" i="19"/>
  <c r="AK59" i="19"/>
  <c r="AL34" i="19"/>
  <c r="AK34" i="19"/>
  <c r="AL18" i="19"/>
  <c r="AK18" i="19"/>
  <c r="AL32" i="19"/>
  <c r="AK32" i="19"/>
  <c r="AL15" i="19"/>
  <c r="AK15" i="19"/>
  <c r="AL28" i="19"/>
  <c r="AK28" i="19"/>
  <c r="AK27" i="19"/>
  <c r="AL27" i="19"/>
  <c r="AL35" i="19"/>
  <c r="AK35" i="19"/>
  <c r="AL38" i="19"/>
  <c r="AK38" i="19"/>
  <c r="AL46" i="19"/>
  <c r="AK46" i="19"/>
  <c r="AL54" i="19"/>
  <c r="AK54" i="19"/>
  <c r="AK45" i="19"/>
  <c r="AL45" i="19"/>
  <c r="AK53" i="19"/>
  <c r="AL53" i="19"/>
  <c r="AK61" i="19"/>
  <c r="AL61" i="19"/>
  <c r="B45" i="19"/>
  <c r="AI63" i="19"/>
  <c r="AK12" i="19"/>
  <c r="AL12" i="19"/>
  <c r="AL20" i="19"/>
  <c r="AK20" i="19"/>
  <c r="AL17" i="19"/>
  <c r="AK17" i="19"/>
  <c r="AK41" i="19"/>
  <c r="AL41" i="19"/>
  <c r="AK29" i="19"/>
  <c r="AL29" i="19"/>
  <c r="AL37" i="19"/>
  <c r="AK37" i="19"/>
  <c r="AL40" i="19"/>
  <c r="AK40" i="19"/>
  <c r="AK48" i="19"/>
  <c r="AL48" i="19"/>
  <c r="AL56" i="19"/>
  <c r="AK56" i="19"/>
  <c r="AL47" i="19"/>
  <c r="AK47" i="19"/>
  <c r="AL55" i="19"/>
  <c r="AK55" i="19"/>
  <c r="AK60" i="19"/>
  <c r="AL60" i="19"/>
  <c r="AK37" i="17"/>
  <c r="AL37" i="17"/>
  <c r="AK39" i="17"/>
  <c r="AL39" i="17"/>
  <c r="AL33" i="17"/>
  <c r="AK33" i="17"/>
  <c r="AK18" i="17"/>
  <c r="AL18" i="17"/>
  <c r="AL26" i="17"/>
  <c r="AK26" i="17"/>
  <c r="AK34" i="17"/>
  <c r="AL34" i="17"/>
  <c r="AL42" i="17"/>
  <c r="AK42" i="17"/>
  <c r="AL50" i="17"/>
  <c r="AK50" i="17"/>
  <c r="AL58" i="17"/>
  <c r="AK58" i="17"/>
  <c r="AL51" i="17"/>
  <c r="AK51" i="17"/>
  <c r="AL59" i="17"/>
  <c r="AK59" i="17"/>
  <c r="AL27" i="17"/>
  <c r="AK27" i="17"/>
  <c r="AI63" i="17"/>
  <c r="AK12" i="17"/>
  <c r="AL12" i="17"/>
  <c r="AL28" i="17"/>
  <c r="AK28" i="17"/>
  <c r="AK36" i="17"/>
  <c r="AL36" i="17"/>
  <c r="AK44" i="17"/>
  <c r="AL44" i="17"/>
  <c r="AL52" i="17"/>
  <c r="AK52" i="17"/>
  <c r="AL60" i="17"/>
  <c r="AK60" i="17"/>
  <c r="AL53" i="17"/>
  <c r="AK53" i="17"/>
  <c r="AK61" i="17"/>
  <c r="AL61" i="17"/>
  <c r="AK13" i="17"/>
  <c r="AL13" i="17"/>
  <c r="AL41" i="17"/>
  <c r="AK41" i="17"/>
  <c r="AL35" i="17"/>
  <c r="AK35" i="17"/>
  <c r="AL21" i="17"/>
  <c r="AK21" i="17"/>
  <c r="AK23" i="17"/>
  <c r="AL23" i="17"/>
  <c r="AL17" i="17"/>
  <c r="AK17" i="17"/>
  <c r="AL14" i="17"/>
  <c r="AK14" i="17"/>
  <c r="AL22" i="17"/>
  <c r="AK22" i="17"/>
  <c r="AK30" i="17"/>
  <c r="AL30" i="17"/>
  <c r="AL38" i="17"/>
  <c r="AK38" i="17"/>
  <c r="AL46" i="17"/>
  <c r="AK46" i="17"/>
  <c r="AK54" i="17"/>
  <c r="AL54" i="17"/>
  <c r="AL47" i="17"/>
  <c r="AK47" i="17"/>
  <c r="AL55" i="17"/>
  <c r="AK55" i="17"/>
  <c r="B46" i="17"/>
  <c r="AK45" i="17"/>
  <c r="AL45" i="17"/>
  <c r="AL15" i="17"/>
  <c r="AK15" i="17"/>
  <c r="AL20" i="17"/>
  <c r="AK20" i="17"/>
  <c r="AL19" i="17"/>
  <c r="AK19" i="17"/>
  <c r="AK43" i="17"/>
  <c r="AL43" i="17"/>
  <c r="AL29" i="17"/>
  <c r="AK29" i="17"/>
  <c r="AL31" i="17"/>
  <c r="AK31" i="17"/>
  <c r="AL25" i="17"/>
  <c r="AK25" i="17"/>
  <c r="AL16" i="17"/>
  <c r="AK16" i="17"/>
  <c r="AL24" i="17"/>
  <c r="AK24" i="17"/>
  <c r="AL32" i="17"/>
  <c r="AK32" i="17"/>
  <c r="AK40" i="17"/>
  <c r="AL40" i="17"/>
  <c r="AK48" i="17"/>
  <c r="AL48" i="17"/>
  <c r="AK56" i="17"/>
  <c r="AL56" i="17"/>
  <c r="AL49" i="17"/>
  <c r="AK49" i="17"/>
  <c r="AL57" i="17"/>
  <c r="AK57" i="17"/>
  <c r="AK13" i="15"/>
  <c r="AL13" i="15"/>
  <c r="AK17" i="15"/>
  <c r="AL17" i="15"/>
  <c r="AK16" i="15"/>
  <c r="AL16" i="15"/>
  <c r="AK32" i="15"/>
  <c r="AL32" i="15"/>
  <c r="AL45" i="15"/>
  <c r="AK45" i="15"/>
  <c r="AL60" i="15"/>
  <c r="AK60" i="15"/>
  <c r="AK15" i="15"/>
  <c r="AL15" i="15"/>
  <c r="AK21" i="15"/>
  <c r="AL21" i="15"/>
  <c r="AL19" i="15"/>
  <c r="AK19" i="15"/>
  <c r="AL25" i="15"/>
  <c r="AK25" i="15"/>
  <c r="AL49" i="15"/>
  <c r="AK49" i="15"/>
  <c r="AL18" i="15"/>
  <c r="AK18" i="15"/>
  <c r="AL26" i="15"/>
  <c r="AK26" i="15"/>
  <c r="AK34" i="15"/>
  <c r="AL34" i="15"/>
  <c r="AK43" i="15"/>
  <c r="AL43" i="15"/>
  <c r="AK53" i="15"/>
  <c r="AL53" i="15"/>
  <c r="AK48" i="15"/>
  <c r="AL48" i="15"/>
  <c r="AL56" i="15"/>
  <c r="AK56" i="15"/>
  <c r="AK57" i="15"/>
  <c r="AL57" i="15"/>
  <c r="AL47" i="15"/>
  <c r="AK47" i="15"/>
  <c r="AK46" i="15"/>
  <c r="AL46" i="15"/>
  <c r="AL23" i="15"/>
  <c r="AK23" i="15"/>
  <c r="AK29" i="15"/>
  <c r="AL29" i="15"/>
  <c r="AK27" i="15"/>
  <c r="AL27" i="15"/>
  <c r="AL33" i="15"/>
  <c r="AK33" i="15"/>
  <c r="AI63" i="15"/>
  <c r="AL12" i="15"/>
  <c r="AK12" i="15"/>
  <c r="AL20" i="15"/>
  <c r="AK20" i="15"/>
  <c r="AK28" i="15"/>
  <c r="AL28" i="15"/>
  <c r="AK35" i="15"/>
  <c r="AL35" i="15"/>
  <c r="AL51" i="15"/>
  <c r="AK51" i="15"/>
  <c r="AK42" i="15"/>
  <c r="AL42" i="15"/>
  <c r="AL50" i="15"/>
  <c r="AK50" i="15"/>
  <c r="AL55" i="15"/>
  <c r="AK55" i="15"/>
  <c r="AL59" i="15"/>
  <c r="AK59" i="15"/>
  <c r="AK41" i="15"/>
  <c r="AL41" i="15"/>
  <c r="AK24" i="15"/>
  <c r="AL24" i="15"/>
  <c r="AK39" i="15"/>
  <c r="AL39" i="15"/>
  <c r="AL54" i="15"/>
  <c r="AK54" i="15"/>
  <c r="B45" i="15"/>
  <c r="AL31" i="15"/>
  <c r="AK31" i="15"/>
  <c r="AK40" i="15"/>
  <c r="AL40" i="15"/>
  <c r="AK36" i="15"/>
  <c r="AL36" i="15"/>
  <c r="AK37" i="15"/>
  <c r="AL37" i="15"/>
  <c r="AK14" i="15"/>
  <c r="AL14" i="15"/>
  <c r="AK22" i="15"/>
  <c r="AL22" i="15"/>
  <c r="AL30" i="15"/>
  <c r="AK30" i="15"/>
  <c r="AK38" i="15"/>
  <c r="AL38" i="15"/>
  <c r="AL44" i="15"/>
  <c r="AK44" i="15"/>
  <c r="AL52" i="15"/>
  <c r="AK52" i="15"/>
  <c r="AL58" i="15"/>
  <c r="AK58" i="15"/>
  <c r="AK61" i="15"/>
  <c r="AL61" i="15"/>
  <c r="AK21" i="13"/>
  <c r="AL21" i="13"/>
  <c r="AK37" i="13"/>
  <c r="AL37" i="13"/>
  <c r="AL26" i="13"/>
  <c r="AK26" i="13"/>
  <c r="AK19" i="13"/>
  <c r="AL19" i="13"/>
  <c r="AL13" i="13"/>
  <c r="AK13" i="13"/>
  <c r="AL29" i="13"/>
  <c r="AK29" i="13"/>
  <c r="AK48" i="13"/>
  <c r="AL48" i="13"/>
  <c r="AL18" i="13"/>
  <c r="AK18" i="13"/>
  <c r="AL34" i="13"/>
  <c r="AK34" i="13"/>
  <c r="AL42" i="13"/>
  <c r="AK42" i="13"/>
  <c r="AK49" i="13"/>
  <c r="AL49" i="13"/>
  <c r="AL57" i="13"/>
  <c r="AK57" i="13"/>
  <c r="AL56" i="13"/>
  <c r="AK56" i="13"/>
  <c r="AL61" i="13"/>
  <c r="AK61" i="13"/>
  <c r="AK15" i="13"/>
  <c r="AL15" i="13"/>
  <c r="AK23" i="13"/>
  <c r="AL23" i="13"/>
  <c r="AK31" i="13"/>
  <c r="AL31" i="13"/>
  <c r="AK39" i="13"/>
  <c r="AL39" i="13"/>
  <c r="AI63" i="13"/>
  <c r="AL12" i="13"/>
  <c r="AK12" i="13"/>
  <c r="AL20" i="13"/>
  <c r="AK20" i="13"/>
  <c r="AL28" i="13"/>
  <c r="AK28" i="13"/>
  <c r="AK36" i="13"/>
  <c r="AL36" i="13"/>
  <c r="AL43" i="13"/>
  <c r="AK43" i="13"/>
  <c r="AL51" i="13"/>
  <c r="AK51" i="13"/>
  <c r="AL50" i="13"/>
  <c r="AK50" i="13"/>
  <c r="AL58" i="13"/>
  <c r="AK58" i="13"/>
  <c r="B45" i="13"/>
  <c r="AL44" i="13"/>
  <c r="AK44" i="13"/>
  <c r="AL17" i="13"/>
  <c r="AK17" i="13"/>
  <c r="AK25" i="13"/>
  <c r="AL25" i="13"/>
  <c r="AL33" i="13"/>
  <c r="AK33" i="13"/>
  <c r="AL41" i="13"/>
  <c r="AK41" i="13"/>
  <c r="AL14" i="13"/>
  <c r="AK14" i="13"/>
  <c r="AK22" i="13"/>
  <c r="AL22" i="13"/>
  <c r="AL30" i="13"/>
  <c r="AK30" i="13"/>
  <c r="AK38" i="13"/>
  <c r="AL38" i="13"/>
  <c r="AL45" i="13"/>
  <c r="AK45" i="13"/>
  <c r="AL53" i="13"/>
  <c r="AK53" i="13"/>
  <c r="AK52" i="13"/>
  <c r="AL52" i="13"/>
  <c r="AL60" i="13"/>
  <c r="AK60" i="13"/>
  <c r="AK27" i="13"/>
  <c r="AL27" i="13"/>
  <c r="AL35" i="13"/>
  <c r="AK35" i="13"/>
  <c r="AK46" i="13"/>
  <c r="AL46" i="13"/>
  <c r="AL16" i="13"/>
  <c r="AK16" i="13"/>
  <c r="AL24" i="13"/>
  <c r="AK24" i="13"/>
  <c r="AL32" i="13"/>
  <c r="AK32" i="13"/>
  <c r="AL40" i="13"/>
  <c r="AK40" i="13"/>
  <c r="AL47" i="13"/>
  <c r="AK47" i="13"/>
  <c r="AL55" i="13"/>
  <c r="AK55" i="13"/>
  <c r="AL54" i="13"/>
  <c r="AK54" i="13"/>
  <c r="AL59" i="13"/>
  <c r="AK59" i="13"/>
  <c r="AK15" i="11"/>
  <c r="AL15" i="11"/>
  <c r="AK27" i="11"/>
  <c r="AL27" i="11"/>
  <c r="AK33" i="11"/>
  <c r="AL33" i="11"/>
  <c r="AL17" i="11"/>
  <c r="AK17" i="11"/>
  <c r="AL25" i="11"/>
  <c r="AK25" i="11"/>
  <c r="AL31" i="11"/>
  <c r="AK31" i="11"/>
  <c r="AK28" i="11"/>
  <c r="AL28" i="11"/>
  <c r="AK36" i="11"/>
  <c r="AL36" i="11"/>
  <c r="AL44" i="11"/>
  <c r="AK44" i="11"/>
  <c r="AL52" i="11"/>
  <c r="AK52" i="11"/>
  <c r="AK60" i="11"/>
  <c r="AL60" i="11"/>
  <c r="AL55" i="11"/>
  <c r="AK55" i="11"/>
  <c r="AL19" i="11"/>
  <c r="AK19" i="11"/>
  <c r="AK20" i="11"/>
  <c r="AL20" i="11"/>
  <c r="AL41" i="11"/>
  <c r="AK41" i="11"/>
  <c r="AL35" i="11"/>
  <c r="AK35" i="11"/>
  <c r="AK18" i="11"/>
  <c r="AL18" i="11"/>
  <c r="AL26" i="11"/>
  <c r="AK26" i="11"/>
  <c r="AL39" i="11"/>
  <c r="AK39" i="11"/>
  <c r="AK30" i="11"/>
  <c r="AL30" i="11"/>
  <c r="AK38" i="11"/>
  <c r="AL38" i="11"/>
  <c r="AK46" i="11"/>
  <c r="AL46" i="11"/>
  <c r="AL54" i="11"/>
  <c r="AK54" i="11"/>
  <c r="AL49" i="11"/>
  <c r="AK49" i="11"/>
  <c r="AL57" i="11"/>
  <c r="AK57" i="11"/>
  <c r="B54" i="11"/>
  <c r="AK24" i="11"/>
  <c r="AL24" i="11"/>
  <c r="AL13" i="11"/>
  <c r="AK13" i="11"/>
  <c r="AK43" i="11"/>
  <c r="AL43" i="11"/>
  <c r="AK21" i="11"/>
  <c r="AL21" i="11"/>
  <c r="AL29" i="11"/>
  <c r="AK29" i="11"/>
  <c r="AK45" i="11"/>
  <c r="AL45" i="11"/>
  <c r="AK32" i="11"/>
  <c r="AL32" i="11"/>
  <c r="AL40" i="11"/>
  <c r="AK40" i="11"/>
  <c r="AK48" i="11"/>
  <c r="AL48" i="11"/>
  <c r="AL56" i="11"/>
  <c r="AK56" i="11"/>
  <c r="AL51" i="11"/>
  <c r="AK51" i="11"/>
  <c r="AK59" i="11"/>
  <c r="AL59" i="11"/>
  <c r="AI63" i="11"/>
  <c r="AK12" i="11"/>
  <c r="AL12" i="11"/>
  <c r="AK16" i="11"/>
  <c r="AL16" i="11"/>
  <c r="AK23" i="11"/>
  <c r="AL23" i="11"/>
  <c r="AL14" i="11"/>
  <c r="AK14" i="11"/>
  <c r="AK22" i="11"/>
  <c r="AL22" i="11"/>
  <c r="AL37" i="11"/>
  <c r="AK37" i="11"/>
  <c r="AL47" i="11"/>
  <c r="AK47" i="11"/>
  <c r="AL34" i="11"/>
  <c r="AK34" i="11"/>
  <c r="AK42" i="11"/>
  <c r="AL42" i="11"/>
  <c r="AL50" i="11"/>
  <c r="AK50" i="11"/>
  <c r="AK58" i="11"/>
  <c r="AL58" i="11"/>
  <c r="AL53" i="11"/>
  <c r="AK53" i="11"/>
  <c r="AK61" i="11"/>
  <c r="AL61" i="11"/>
  <c r="AL23" i="9"/>
  <c r="AK23" i="9"/>
  <c r="AK28" i="9"/>
  <c r="AL28" i="9"/>
  <c r="AL33" i="9"/>
  <c r="AK33" i="9"/>
  <c r="AL31" i="9"/>
  <c r="AK31" i="9"/>
  <c r="AL29" i="9"/>
  <c r="AK29" i="9"/>
  <c r="AL27" i="9"/>
  <c r="AK27" i="9"/>
  <c r="AL14" i="9"/>
  <c r="AK14" i="9"/>
  <c r="AK22" i="9"/>
  <c r="AL22" i="9"/>
  <c r="AK30" i="9"/>
  <c r="AL30" i="9"/>
  <c r="AL38" i="9"/>
  <c r="AK38" i="9"/>
  <c r="AL48" i="9"/>
  <c r="AK48" i="9"/>
  <c r="AK57" i="9"/>
  <c r="AL57" i="9"/>
  <c r="AL47" i="9"/>
  <c r="AK47" i="9"/>
  <c r="AK54" i="9"/>
  <c r="AL54" i="9"/>
  <c r="AK61" i="9"/>
  <c r="AL61" i="9"/>
  <c r="AL25" i="9"/>
  <c r="AK25" i="9"/>
  <c r="AI63" i="9"/>
  <c r="AL12" i="9"/>
  <c r="AK12" i="9"/>
  <c r="AL36" i="9"/>
  <c r="AK36" i="9"/>
  <c r="AL41" i="9"/>
  <c r="AK41" i="9"/>
  <c r="AK39" i="9"/>
  <c r="AL39" i="9"/>
  <c r="AL37" i="9"/>
  <c r="AK37" i="9"/>
  <c r="AK35" i="9"/>
  <c r="AL35" i="9"/>
  <c r="AK16" i="9"/>
  <c r="AL16" i="9"/>
  <c r="AL24" i="9"/>
  <c r="AK24" i="9"/>
  <c r="AL32" i="9"/>
  <c r="AK32" i="9"/>
  <c r="AK40" i="9"/>
  <c r="AL40" i="9"/>
  <c r="AK50" i="9"/>
  <c r="AL50" i="9"/>
  <c r="AL60" i="9"/>
  <c r="AK60" i="9"/>
  <c r="AL49" i="9"/>
  <c r="AK49" i="9"/>
  <c r="AK55" i="9"/>
  <c r="AL55" i="9"/>
  <c r="B45" i="9"/>
  <c r="AK19" i="9"/>
  <c r="AL19" i="9"/>
  <c r="AL46" i="9"/>
  <c r="AK46" i="9"/>
  <c r="AL17" i="9"/>
  <c r="AK17" i="9"/>
  <c r="AK15" i="9"/>
  <c r="AL15" i="9"/>
  <c r="AK13" i="9"/>
  <c r="AL13" i="9"/>
  <c r="AK42" i="9"/>
  <c r="AL42" i="9"/>
  <c r="AL18" i="9"/>
  <c r="AK18" i="9"/>
  <c r="AL26" i="9"/>
  <c r="AK26" i="9"/>
  <c r="AL34" i="9"/>
  <c r="AK34" i="9"/>
  <c r="AL44" i="9"/>
  <c r="AK44" i="9"/>
  <c r="AK52" i="9"/>
  <c r="AL52" i="9"/>
  <c r="AL43" i="9"/>
  <c r="AK43" i="9"/>
  <c r="AK51" i="9"/>
  <c r="AL51" i="9"/>
  <c r="AK58" i="9"/>
  <c r="AL58" i="9"/>
  <c r="AK21" i="9"/>
  <c r="AL21" i="9"/>
  <c r="AK20" i="9"/>
  <c r="AL20" i="9"/>
  <c r="AK56" i="9"/>
  <c r="AL56" i="9"/>
  <c r="AL45" i="9"/>
  <c r="AK45" i="9"/>
  <c r="AK53" i="9"/>
  <c r="AL53" i="9"/>
  <c r="AL59" i="9"/>
  <c r="AK59" i="9"/>
  <c r="AL34" i="7"/>
  <c r="AK34" i="7"/>
  <c r="AL44" i="7"/>
  <c r="AK44" i="7"/>
  <c r="AK17" i="7"/>
  <c r="AL17" i="7"/>
  <c r="AL24" i="7"/>
  <c r="AK24" i="7"/>
  <c r="AL47" i="7"/>
  <c r="AK47" i="7"/>
  <c r="AK42" i="7"/>
  <c r="AL42" i="7"/>
  <c r="AK61" i="7"/>
  <c r="AL61" i="7"/>
  <c r="AK19" i="7"/>
  <c r="AL19" i="7"/>
  <c r="AL18" i="7"/>
  <c r="AK18" i="7"/>
  <c r="AK41" i="7"/>
  <c r="AL41" i="7"/>
  <c r="AK36" i="7"/>
  <c r="AL36" i="7"/>
  <c r="AK55" i="7"/>
  <c r="AL55" i="7"/>
  <c r="AK14" i="7"/>
  <c r="AL14" i="7"/>
  <c r="AL21" i="7"/>
  <c r="AK21" i="7"/>
  <c r="AL29" i="7"/>
  <c r="AK29" i="7"/>
  <c r="AL20" i="7"/>
  <c r="AK20" i="7"/>
  <c r="AK28" i="7"/>
  <c r="AL28" i="7"/>
  <c r="AL35" i="7"/>
  <c r="AK35" i="7"/>
  <c r="AL43" i="7"/>
  <c r="AK43" i="7"/>
  <c r="AL52" i="7"/>
  <c r="AK52" i="7"/>
  <c r="AL38" i="7"/>
  <c r="AK38" i="7"/>
  <c r="AL46" i="7"/>
  <c r="AK46" i="7"/>
  <c r="AL59" i="7"/>
  <c r="AK59" i="7"/>
  <c r="AL57" i="7"/>
  <c r="AK57" i="7"/>
  <c r="B45" i="7"/>
  <c r="AL15" i="7"/>
  <c r="AK15" i="7"/>
  <c r="AL25" i="7"/>
  <c r="AK25" i="7"/>
  <c r="AL33" i="7"/>
  <c r="AK33" i="7"/>
  <c r="AL32" i="7"/>
  <c r="AK32" i="7"/>
  <c r="AL39" i="7"/>
  <c r="AK39" i="7"/>
  <c r="AK56" i="7"/>
  <c r="AL56" i="7"/>
  <c r="AK50" i="7"/>
  <c r="AL50" i="7"/>
  <c r="AL53" i="7"/>
  <c r="AK53" i="7"/>
  <c r="AI63" i="7"/>
  <c r="AK12" i="7"/>
  <c r="AL12" i="7"/>
  <c r="AK27" i="7"/>
  <c r="AL27" i="7"/>
  <c r="AK26" i="7"/>
  <c r="AL26" i="7"/>
  <c r="AL49" i="7"/>
  <c r="AK49" i="7"/>
  <c r="AK58" i="7"/>
  <c r="AL58" i="7"/>
  <c r="AK13" i="7"/>
  <c r="AL13" i="7"/>
  <c r="AL16" i="7"/>
  <c r="AK16" i="7"/>
  <c r="AL23" i="7"/>
  <c r="AK23" i="7"/>
  <c r="AK31" i="7"/>
  <c r="AL31" i="7"/>
  <c r="AK22" i="7"/>
  <c r="AL22" i="7"/>
  <c r="AL30" i="7"/>
  <c r="AK30" i="7"/>
  <c r="AL37" i="7"/>
  <c r="AK37" i="7"/>
  <c r="AK45" i="7"/>
  <c r="AL45" i="7"/>
  <c r="AK54" i="7"/>
  <c r="AL54" i="7"/>
  <c r="AK40" i="7"/>
  <c r="AL40" i="7"/>
  <c r="AK48" i="7"/>
  <c r="AL48" i="7"/>
  <c r="AL51" i="7"/>
  <c r="AK51" i="7"/>
  <c r="AK60" i="7"/>
  <c r="AL60" i="7"/>
  <c r="AK37" i="5"/>
  <c r="AL37" i="5"/>
  <c r="AL29" i="5"/>
  <c r="AK29" i="5"/>
  <c r="AK52" i="5"/>
  <c r="AL52" i="5"/>
  <c r="AL33" i="5"/>
  <c r="AK33" i="5"/>
  <c r="AL34" i="5"/>
  <c r="AK34" i="5"/>
  <c r="AK43" i="5"/>
  <c r="AL43" i="5"/>
  <c r="AL53" i="5"/>
  <c r="AK53" i="5"/>
  <c r="AK55" i="5"/>
  <c r="AL55" i="5"/>
  <c r="AL17" i="5"/>
  <c r="AK17" i="5"/>
  <c r="AK39" i="5"/>
  <c r="AL39" i="5"/>
  <c r="AK27" i="5"/>
  <c r="AL27" i="5"/>
  <c r="AI63" i="5"/>
  <c r="AL12" i="5"/>
  <c r="AK12" i="5"/>
  <c r="AL20" i="5"/>
  <c r="AK20" i="5"/>
  <c r="AL35" i="5"/>
  <c r="AK35" i="5"/>
  <c r="AL28" i="5"/>
  <c r="AK28" i="5"/>
  <c r="AK36" i="5"/>
  <c r="AL36" i="5"/>
  <c r="AL44" i="5"/>
  <c r="AK44" i="5"/>
  <c r="AL57" i="5"/>
  <c r="AK57" i="5"/>
  <c r="AK54" i="5"/>
  <c r="AL54" i="5"/>
  <c r="AK60" i="5"/>
  <c r="AL60" i="5"/>
  <c r="AL19" i="5"/>
  <c r="AK19" i="5"/>
  <c r="AL42" i="5"/>
  <c r="AK42" i="5"/>
  <c r="AK41" i="5"/>
  <c r="AL41" i="5"/>
  <c r="AK14" i="5"/>
  <c r="AL14" i="5"/>
  <c r="AK22" i="5"/>
  <c r="AL22" i="5"/>
  <c r="AL58" i="5"/>
  <c r="AK58" i="5"/>
  <c r="AL30" i="5"/>
  <c r="AK30" i="5"/>
  <c r="AK38" i="5"/>
  <c r="AL38" i="5"/>
  <c r="AL47" i="5"/>
  <c r="AK47" i="5"/>
  <c r="AL49" i="5"/>
  <c r="AK49" i="5"/>
  <c r="AK59" i="5"/>
  <c r="AL59" i="5"/>
  <c r="AL15" i="5"/>
  <c r="AK15" i="5"/>
  <c r="AL56" i="5"/>
  <c r="AK56" i="5"/>
  <c r="AK18" i="5"/>
  <c r="AL18" i="5"/>
  <c r="AL26" i="5"/>
  <c r="AK26" i="5"/>
  <c r="AK51" i="5"/>
  <c r="AL51" i="5"/>
  <c r="AL23" i="5"/>
  <c r="AK23" i="5"/>
  <c r="B45" i="5"/>
  <c r="AL31" i="5"/>
  <c r="AK31" i="5"/>
  <c r="AK13" i="5"/>
  <c r="AL13" i="5"/>
  <c r="AK21" i="5"/>
  <c r="AL21" i="5"/>
  <c r="AL46" i="5"/>
  <c r="AK46" i="5"/>
  <c r="AL45" i="5"/>
  <c r="AK45" i="5"/>
  <c r="AL16" i="5"/>
  <c r="AK16" i="5"/>
  <c r="AL25" i="5"/>
  <c r="AK25" i="5"/>
  <c r="AK24" i="5"/>
  <c r="AL24" i="5"/>
  <c r="AL32" i="5"/>
  <c r="AK32" i="5"/>
  <c r="AK40" i="5"/>
  <c r="AL40" i="5"/>
  <c r="AL48" i="5"/>
  <c r="AK48" i="5"/>
  <c r="AK50" i="5"/>
  <c r="AL50" i="5"/>
  <c r="AL61" i="5"/>
  <c r="AK61" i="5"/>
  <c r="AE63" i="3"/>
  <c r="AG10" i="3"/>
  <c r="AF16" i="3"/>
  <c r="AF20" i="3"/>
  <c r="AF24" i="3"/>
  <c r="AF18" i="3"/>
  <c r="AF23" i="3"/>
  <c r="AF27" i="3"/>
  <c r="AF17" i="3"/>
  <c r="AF22" i="3"/>
  <c r="AF26" i="3"/>
  <c r="AF15" i="3"/>
  <c r="AF21" i="3"/>
  <c r="AF25" i="3"/>
  <c r="AF14" i="3"/>
  <c r="AF31" i="3"/>
  <c r="AF35" i="3"/>
  <c r="AF19" i="3"/>
  <c r="AF30" i="3"/>
  <c r="AF34" i="3"/>
  <c r="AF29" i="3"/>
  <c r="AF33" i="3"/>
  <c r="AF39" i="3"/>
  <c r="AF43" i="3"/>
  <c r="AF47" i="3"/>
  <c r="AF51" i="3"/>
  <c r="AF28" i="3"/>
  <c r="AF38" i="3"/>
  <c r="AF42" i="3"/>
  <c r="AF46" i="3"/>
  <c r="AF50" i="3"/>
  <c r="AF54" i="3"/>
  <c r="AF37" i="3"/>
  <c r="AF41" i="3"/>
  <c r="AF45" i="3"/>
  <c r="AF49" i="3"/>
  <c r="AF53" i="3"/>
  <c r="AF48" i="3"/>
  <c r="AF55" i="3"/>
  <c r="AF59" i="3"/>
  <c r="AF44" i="3"/>
  <c r="AF58" i="3"/>
  <c r="AF13" i="3"/>
  <c r="AF11" i="3"/>
  <c r="AF36" i="3"/>
  <c r="AF52" i="3"/>
  <c r="AF40" i="3"/>
  <c r="AF57" i="3"/>
  <c r="AF61" i="3"/>
  <c r="AF32" i="3"/>
  <c r="AF56" i="3"/>
  <c r="AF60" i="3"/>
  <c r="AF12" i="3"/>
  <c r="B45" i="3"/>
  <c r="D14" i="27" l="1"/>
  <c r="H14" i="27" s="1"/>
  <c r="H13" i="12"/>
  <c r="H62" i="6"/>
  <c r="I62" i="6" s="1"/>
  <c r="L62" i="6"/>
  <c r="L51" i="6"/>
  <c r="H51" i="6"/>
  <c r="I51" i="6" s="1"/>
  <c r="L49" i="6"/>
  <c r="H49" i="6"/>
  <c r="I49" i="6" s="1"/>
  <c r="L41" i="6"/>
  <c r="H41" i="6"/>
  <c r="I41" i="6" s="1"/>
  <c r="L33" i="6"/>
  <c r="H33" i="6"/>
  <c r="I33" i="6" s="1"/>
  <c r="L25" i="6"/>
  <c r="H25" i="6"/>
  <c r="I25" i="6" s="1"/>
  <c r="L26" i="6"/>
  <c r="H26" i="6"/>
  <c r="I26" i="6" s="1"/>
  <c r="L17" i="6"/>
  <c r="H17" i="6"/>
  <c r="I17" i="6" s="1"/>
  <c r="L46" i="6"/>
  <c r="H46" i="6"/>
  <c r="I46" i="6" s="1"/>
  <c r="L47" i="6"/>
  <c r="H47" i="6"/>
  <c r="I47" i="6" s="1"/>
  <c r="L22" i="6"/>
  <c r="H22" i="6"/>
  <c r="I22" i="6" s="1"/>
  <c r="L14" i="6"/>
  <c r="H14" i="6"/>
  <c r="I14" i="6" s="1"/>
  <c r="L32" i="6"/>
  <c r="H32" i="6"/>
  <c r="I32" i="6" s="1"/>
  <c r="L24" i="6"/>
  <c r="H24" i="6"/>
  <c r="I24" i="6" s="1"/>
  <c r="H52" i="6"/>
  <c r="I52" i="6" s="1"/>
  <c r="L52" i="6"/>
  <c r="H27" i="6"/>
  <c r="I27" i="6" s="1"/>
  <c r="L27" i="6"/>
  <c r="L19" i="6"/>
  <c r="H19" i="6"/>
  <c r="I19" i="6" s="1"/>
  <c r="L57" i="6"/>
  <c r="H57" i="6"/>
  <c r="I57" i="6" s="1"/>
  <c r="H16" i="6"/>
  <c r="I16" i="6" s="1"/>
  <c r="L16" i="6"/>
  <c r="L60" i="6"/>
  <c r="H60" i="6"/>
  <c r="I60" i="6" s="1"/>
  <c r="H50" i="6"/>
  <c r="I50" i="6" s="1"/>
  <c r="L50" i="6"/>
  <c r="H48" i="6"/>
  <c r="I48" i="6" s="1"/>
  <c r="L48" i="6"/>
  <c r="H39" i="6"/>
  <c r="I39" i="6" s="1"/>
  <c r="L39" i="6"/>
  <c r="L31" i="6"/>
  <c r="H31" i="6"/>
  <c r="I31" i="6" s="1"/>
  <c r="H59" i="6"/>
  <c r="I59" i="6" s="1"/>
  <c r="L59" i="6"/>
  <c r="L23" i="6"/>
  <c r="H23" i="6"/>
  <c r="I23" i="6" s="1"/>
  <c r="L15" i="6"/>
  <c r="H15" i="6"/>
  <c r="I15" i="6" s="1"/>
  <c r="L42" i="6"/>
  <c r="H42" i="6"/>
  <c r="I42" i="6" s="1"/>
  <c r="H43" i="6"/>
  <c r="I43" i="6" s="1"/>
  <c r="L43" i="6"/>
  <c r="H20" i="6"/>
  <c r="I20" i="6" s="1"/>
  <c r="L20" i="6"/>
  <c r="L61" i="6"/>
  <c r="H61" i="6"/>
  <c r="I61" i="6" s="1"/>
  <c r="L55" i="6"/>
  <c r="H55" i="6"/>
  <c r="I55" i="6" s="1"/>
  <c r="L58" i="6"/>
  <c r="H58" i="6"/>
  <c r="I58" i="6" s="1"/>
  <c r="L45" i="6"/>
  <c r="H45" i="6"/>
  <c r="I45" i="6" s="1"/>
  <c r="L37" i="6"/>
  <c r="H37" i="6"/>
  <c r="I37" i="6" s="1"/>
  <c r="L29" i="6"/>
  <c r="H29" i="6"/>
  <c r="I29" i="6" s="1"/>
  <c r="H36" i="6"/>
  <c r="I36" i="6" s="1"/>
  <c r="L36" i="6"/>
  <c r="L21" i="6"/>
  <c r="H21" i="6"/>
  <c r="I21" i="6" s="1"/>
  <c r="L13" i="6"/>
  <c r="H13" i="6"/>
  <c r="L28" i="6"/>
  <c r="H28" i="6"/>
  <c r="I28" i="6" s="1"/>
  <c r="L40" i="6"/>
  <c r="H40" i="6"/>
  <c r="I40" i="6" s="1"/>
  <c r="H18" i="6"/>
  <c r="I18" i="6" s="1"/>
  <c r="L18" i="6"/>
  <c r="L56" i="6"/>
  <c r="H56" i="6"/>
  <c r="I56" i="6" s="1"/>
  <c r="L54" i="6"/>
  <c r="H54" i="6"/>
  <c r="I54" i="6" s="1"/>
  <c r="L44" i="6"/>
  <c r="H44" i="6"/>
  <c r="I44" i="6" s="1"/>
  <c r="L35" i="6"/>
  <c r="H35" i="6"/>
  <c r="I35" i="6" s="1"/>
  <c r="H34" i="6"/>
  <c r="I34" i="6" s="1"/>
  <c r="L34" i="6"/>
  <c r="L53" i="6"/>
  <c r="H53" i="6"/>
  <c r="I53" i="6" s="1"/>
  <c r="H30" i="6"/>
  <c r="I30" i="6" s="1"/>
  <c r="L30" i="6"/>
  <c r="L38" i="6"/>
  <c r="H38" i="6"/>
  <c r="I38" i="6" s="1"/>
  <c r="L60" i="10"/>
  <c r="H60" i="10"/>
  <c r="I60" i="10" s="1"/>
  <c r="L54" i="10"/>
  <c r="H54" i="10"/>
  <c r="I54" i="10" s="1"/>
  <c r="L46" i="10"/>
  <c r="H46" i="10"/>
  <c r="I46" i="10" s="1"/>
  <c r="H57" i="10"/>
  <c r="I57" i="10" s="1"/>
  <c r="L57" i="10"/>
  <c r="L21" i="10"/>
  <c r="H21" i="10"/>
  <c r="I21" i="10" s="1"/>
  <c r="L22" i="10"/>
  <c r="H22" i="10"/>
  <c r="I22" i="10" s="1"/>
  <c r="L59" i="10"/>
  <c r="H59" i="10"/>
  <c r="I59" i="10" s="1"/>
  <c r="L52" i="10"/>
  <c r="H52" i="10"/>
  <c r="I52" i="10" s="1"/>
  <c r="L44" i="10"/>
  <c r="H44" i="10"/>
  <c r="I44" i="10" s="1"/>
  <c r="L53" i="10"/>
  <c r="H53" i="10"/>
  <c r="I53" i="10" s="1"/>
  <c r="L45" i="10"/>
  <c r="H45" i="10"/>
  <c r="I45" i="10" s="1"/>
  <c r="L35" i="10"/>
  <c r="H35" i="10"/>
  <c r="I35" i="10" s="1"/>
  <c r="L27" i="10"/>
  <c r="H27" i="10"/>
  <c r="I27" i="10" s="1"/>
  <c r="L19" i="10"/>
  <c r="H19" i="10"/>
  <c r="I19" i="10" s="1"/>
  <c r="L43" i="10"/>
  <c r="H43" i="10"/>
  <c r="I43" i="10" s="1"/>
  <c r="L14" i="10"/>
  <c r="H14" i="10"/>
  <c r="I14" i="10" s="1"/>
  <c r="L16" i="10"/>
  <c r="H16" i="10"/>
  <c r="I16" i="10" s="1"/>
  <c r="L18" i="10"/>
  <c r="H18" i="10"/>
  <c r="I18" i="10" s="1"/>
  <c r="L47" i="10"/>
  <c r="H47" i="10"/>
  <c r="I47" i="10" s="1"/>
  <c r="L20" i="10"/>
  <c r="H20" i="10"/>
  <c r="I20" i="10" s="1"/>
  <c r="L56" i="10"/>
  <c r="H56" i="10"/>
  <c r="I56" i="10" s="1"/>
  <c r="L50" i="10"/>
  <c r="H50" i="10"/>
  <c r="I50" i="10" s="1"/>
  <c r="L61" i="10"/>
  <c r="H61" i="10"/>
  <c r="I61" i="10" s="1"/>
  <c r="L51" i="10"/>
  <c r="H51" i="10"/>
  <c r="I51" i="10" s="1"/>
  <c r="L41" i="10"/>
  <c r="H41" i="10"/>
  <c r="I41" i="10" s="1"/>
  <c r="L33" i="10"/>
  <c r="H33" i="10"/>
  <c r="I33" i="10" s="1"/>
  <c r="L25" i="10"/>
  <c r="H25" i="10"/>
  <c r="I25" i="10" s="1"/>
  <c r="L17" i="10"/>
  <c r="H17" i="10"/>
  <c r="I17" i="10" s="1"/>
  <c r="L36" i="10"/>
  <c r="H36" i="10"/>
  <c r="I36" i="10" s="1"/>
  <c r="L38" i="10"/>
  <c r="H38" i="10"/>
  <c r="I38" i="10" s="1"/>
  <c r="L40" i="10"/>
  <c r="H40" i="10"/>
  <c r="I40" i="10" s="1"/>
  <c r="L42" i="10"/>
  <c r="H42" i="10"/>
  <c r="I42" i="10" s="1"/>
  <c r="L37" i="10"/>
  <c r="H37" i="10"/>
  <c r="I37" i="10" s="1"/>
  <c r="L13" i="10"/>
  <c r="H13" i="10"/>
  <c r="L26" i="10"/>
  <c r="H26" i="10"/>
  <c r="I26" i="10" s="1"/>
  <c r="L62" i="10"/>
  <c r="H62" i="10"/>
  <c r="I62" i="10" s="1"/>
  <c r="L55" i="10"/>
  <c r="H55" i="10"/>
  <c r="I55" i="10" s="1"/>
  <c r="L48" i="10"/>
  <c r="H48" i="10"/>
  <c r="I48" i="10" s="1"/>
  <c r="L58" i="10"/>
  <c r="H58" i="10"/>
  <c r="I58" i="10" s="1"/>
  <c r="L49" i="10"/>
  <c r="H49" i="10"/>
  <c r="I49" i="10" s="1"/>
  <c r="L39" i="10"/>
  <c r="H39" i="10"/>
  <c r="I39" i="10" s="1"/>
  <c r="L31" i="10"/>
  <c r="H31" i="10"/>
  <c r="I31" i="10" s="1"/>
  <c r="L23" i="10"/>
  <c r="H23" i="10"/>
  <c r="I23" i="10" s="1"/>
  <c r="D13" i="27"/>
  <c r="L15" i="10"/>
  <c r="H15" i="10"/>
  <c r="I15" i="10" s="1"/>
  <c r="L28" i="10"/>
  <c r="H28" i="10"/>
  <c r="I28" i="10" s="1"/>
  <c r="L30" i="10"/>
  <c r="H30" i="10"/>
  <c r="I30" i="10" s="1"/>
  <c r="L32" i="10"/>
  <c r="H32" i="10"/>
  <c r="I32" i="10" s="1"/>
  <c r="L34" i="10"/>
  <c r="H34" i="10"/>
  <c r="I34" i="10" s="1"/>
  <c r="L29" i="10"/>
  <c r="H29" i="10"/>
  <c r="I29" i="10" s="1"/>
  <c r="L24" i="10"/>
  <c r="H24" i="10"/>
  <c r="I24" i="10" s="1"/>
  <c r="H60" i="14"/>
  <c r="I60" i="14" s="1"/>
  <c r="L60" i="14"/>
  <c r="L55" i="14"/>
  <c r="H55" i="14"/>
  <c r="I55" i="14" s="1"/>
  <c r="H56" i="14"/>
  <c r="I56" i="14" s="1"/>
  <c r="L56" i="14"/>
  <c r="H48" i="14"/>
  <c r="I48" i="14" s="1"/>
  <c r="L48" i="14"/>
  <c r="L41" i="14"/>
  <c r="H41" i="14"/>
  <c r="I41" i="14" s="1"/>
  <c r="L33" i="14"/>
  <c r="H33" i="14"/>
  <c r="I33" i="14" s="1"/>
  <c r="H25" i="14"/>
  <c r="I25" i="14" s="1"/>
  <c r="L25" i="14"/>
  <c r="H17" i="14"/>
  <c r="I17" i="14" s="1"/>
  <c r="L17" i="14"/>
  <c r="H47" i="14"/>
  <c r="I47" i="14" s="1"/>
  <c r="L47" i="14"/>
  <c r="H36" i="14"/>
  <c r="I36" i="14" s="1"/>
  <c r="L36" i="14"/>
  <c r="H28" i="14"/>
  <c r="I28" i="14" s="1"/>
  <c r="L28" i="14"/>
  <c r="L61" i="14"/>
  <c r="H61" i="14"/>
  <c r="I61" i="14" s="1"/>
  <c r="L53" i="14"/>
  <c r="H53" i="14"/>
  <c r="I53" i="14" s="1"/>
  <c r="H54" i="14"/>
  <c r="I54" i="14" s="1"/>
  <c r="L54" i="14"/>
  <c r="H46" i="14"/>
  <c r="I46" i="14" s="1"/>
  <c r="L46" i="14"/>
  <c r="H39" i="14"/>
  <c r="I39" i="14" s="1"/>
  <c r="L39" i="14"/>
  <c r="H31" i="14"/>
  <c r="I31" i="14" s="1"/>
  <c r="L31" i="14"/>
  <c r="L23" i="14"/>
  <c r="H23" i="14"/>
  <c r="I23" i="14" s="1"/>
  <c r="L15" i="14"/>
  <c r="H15" i="14"/>
  <c r="I15" i="14" s="1"/>
  <c r="H42" i="14"/>
  <c r="I42" i="14" s="1"/>
  <c r="L42" i="14"/>
  <c r="H34" i="14"/>
  <c r="I34" i="14" s="1"/>
  <c r="L34" i="14"/>
  <c r="H26" i="14"/>
  <c r="I26" i="14" s="1"/>
  <c r="L26" i="14"/>
  <c r="H18" i="14"/>
  <c r="I18" i="14" s="1"/>
  <c r="L18" i="14"/>
  <c r="L45" i="14"/>
  <c r="H45" i="14"/>
  <c r="I45" i="14" s="1"/>
  <c r="H59" i="14"/>
  <c r="I59" i="14" s="1"/>
  <c r="L59" i="14"/>
  <c r="H51" i="14"/>
  <c r="I51" i="14" s="1"/>
  <c r="L51" i="14"/>
  <c r="H52" i="14"/>
  <c r="I52" i="14" s="1"/>
  <c r="L52" i="14"/>
  <c r="H44" i="14"/>
  <c r="I44" i="14" s="1"/>
  <c r="L44" i="14"/>
  <c r="L37" i="14"/>
  <c r="H37" i="14"/>
  <c r="I37" i="14" s="1"/>
  <c r="L29" i="14"/>
  <c r="H29" i="14"/>
  <c r="I29" i="14" s="1"/>
  <c r="H21" i="14"/>
  <c r="I21" i="14" s="1"/>
  <c r="L21" i="14"/>
  <c r="H13" i="14"/>
  <c r="L13" i="14"/>
  <c r="H40" i="14"/>
  <c r="I40" i="14" s="1"/>
  <c r="L40" i="14"/>
  <c r="H32" i="14"/>
  <c r="I32" i="14" s="1"/>
  <c r="L32" i="14"/>
  <c r="H24" i="14"/>
  <c r="I24" i="14" s="1"/>
  <c r="L24" i="14"/>
  <c r="H16" i="14"/>
  <c r="I16" i="14" s="1"/>
  <c r="L16" i="14"/>
  <c r="H62" i="14"/>
  <c r="I62" i="14" s="1"/>
  <c r="L62" i="14"/>
  <c r="H57" i="14"/>
  <c r="I57" i="14" s="1"/>
  <c r="L57" i="14"/>
  <c r="H58" i="14"/>
  <c r="I58" i="14" s="1"/>
  <c r="L58" i="14"/>
  <c r="H50" i="14"/>
  <c r="I50" i="14" s="1"/>
  <c r="L50" i="14"/>
  <c r="H43" i="14"/>
  <c r="I43" i="14" s="1"/>
  <c r="L43" i="14"/>
  <c r="H35" i="14"/>
  <c r="I35" i="14" s="1"/>
  <c r="L35" i="14"/>
  <c r="L19" i="14"/>
  <c r="H19" i="14"/>
  <c r="I19" i="14" s="1"/>
  <c r="L49" i="14"/>
  <c r="H49" i="14"/>
  <c r="I49" i="14" s="1"/>
  <c r="H30" i="14"/>
  <c r="I30" i="14" s="1"/>
  <c r="L30" i="14"/>
  <c r="H14" i="14"/>
  <c r="I14" i="14" s="1"/>
  <c r="L14" i="14"/>
  <c r="H20" i="14"/>
  <c r="I20" i="14" s="1"/>
  <c r="L20" i="14"/>
  <c r="H27" i="14"/>
  <c r="I27" i="14" s="1"/>
  <c r="L27" i="14"/>
  <c r="H38" i="14"/>
  <c r="I38" i="14" s="1"/>
  <c r="L38" i="14"/>
  <c r="H22" i="14"/>
  <c r="I22" i="14" s="1"/>
  <c r="L22" i="14"/>
  <c r="H62" i="16"/>
  <c r="I62" i="16" s="1"/>
  <c r="L62" i="16"/>
  <c r="L59" i="16"/>
  <c r="H59" i="16"/>
  <c r="I59" i="16" s="1"/>
  <c r="L53" i="16"/>
  <c r="H53" i="16"/>
  <c r="I53" i="16" s="1"/>
  <c r="H45" i="16"/>
  <c r="I45" i="16" s="1"/>
  <c r="L45" i="16"/>
  <c r="H39" i="16"/>
  <c r="I39" i="16" s="1"/>
  <c r="L39" i="16"/>
  <c r="L31" i="16"/>
  <c r="H31" i="16"/>
  <c r="I31" i="16" s="1"/>
  <c r="L23" i="16"/>
  <c r="H23" i="16"/>
  <c r="I23" i="16" s="1"/>
  <c r="L15" i="16"/>
  <c r="H15" i="16"/>
  <c r="I15" i="16" s="1"/>
  <c r="H38" i="16"/>
  <c r="I38" i="16" s="1"/>
  <c r="L38" i="16"/>
  <c r="H37" i="16"/>
  <c r="I37" i="16" s="1"/>
  <c r="L37" i="16"/>
  <c r="L41" i="16"/>
  <c r="H41" i="16"/>
  <c r="I41" i="16" s="1"/>
  <c r="L32" i="16"/>
  <c r="H32" i="16"/>
  <c r="I32" i="16" s="1"/>
  <c r="H55" i="16"/>
  <c r="I55" i="16" s="1"/>
  <c r="L55" i="16"/>
  <c r="H40" i="16"/>
  <c r="I40" i="16" s="1"/>
  <c r="L40" i="16"/>
  <c r="L25" i="16"/>
  <c r="H25" i="16"/>
  <c r="I25" i="16" s="1"/>
  <c r="H42" i="16"/>
  <c r="I42" i="16" s="1"/>
  <c r="L42" i="16"/>
  <c r="H60" i="16"/>
  <c r="I60" i="16" s="1"/>
  <c r="L60" i="16"/>
  <c r="H56" i="16"/>
  <c r="I56" i="16" s="1"/>
  <c r="L56" i="16"/>
  <c r="L51" i="16"/>
  <c r="H51" i="16"/>
  <c r="I51" i="16" s="1"/>
  <c r="L43" i="16"/>
  <c r="H43" i="16"/>
  <c r="I43" i="16" s="1"/>
  <c r="H52" i="16"/>
  <c r="I52" i="16" s="1"/>
  <c r="L52" i="16"/>
  <c r="H36" i="16"/>
  <c r="I36" i="16" s="1"/>
  <c r="L36" i="16"/>
  <c r="L29" i="16"/>
  <c r="H29" i="16"/>
  <c r="I29" i="16" s="1"/>
  <c r="L21" i="16"/>
  <c r="H21" i="16"/>
  <c r="I21" i="16" s="1"/>
  <c r="L13" i="16"/>
  <c r="H13" i="16"/>
  <c r="H34" i="16"/>
  <c r="I34" i="16" s="1"/>
  <c r="L34" i="16"/>
  <c r="L28" i="16"/>
  <c r="H28" i="16"/>
  <c r="I28" i="16" s="1"/>
  <c r="H30" i="16"/>
  <c r="I30" i="16" s="1"/>
  <c r="L30" i="16"/>
  <c r="L24" i="16"/>
  <c r="H24" i="16"/>
  <c r="I24" i="16" s="1"/>
  <c r="H47" i="16"/>
  <c r="I47" i="16" s="1"/>
  <c r="L47" i="16"/>
  <c r="H48" i="16"/>
  <c r="I48" i="16" s="1"/>
  <c r="L48" i="16"/>
  <c r="H58" i="16"/>
  <c r="I58" i="16" s="1"/>
  <c r="L58" i="16"/>
  <c r="L57" i="16"/>
  <c r="H57" i="16"/>
  <c r="I57" i="16" s="1"/>
  <c r="L49" i="16"/>
  <c r="H49" i="16"/>
  <c r="I49" i="16" s="1"/>
  <c r="H54" i="16"/>
  <c r="I54" i="16" s="1"/>
  <c r="L54" i="16"/>
  <c r="H44" i="16"/>
  <c r="I44" i="16" s="1"/>
  <c r="L44" i="16"/>
  <c r="L35" i="16"/>
  <c r="H35" i="16"/>
  <c r="I35" i="16" s="1"/>
  <c r="L27" i="16"/>
  <c r="H27" i="16"/>
  <c r="I27" i="16" s="1"/>
  <c r="L19" i="16"/>
  <c r="H19" i="16"/>
  <c r="I19" i="16" s="1"/>
  <c r="H50" i="16"/>
  <c r="I50" i="16" s="1"/>
  <c r="L50" i="16"/>
  <c r="L26" i="16"/>
  <c r="H26" i="16"/>
  <c r="I26" i="16" s="1"/>
  <c r="L20" i="16"/>
  <c r="H20" i="16"/>
  <c r="I20" i="16" s="1"/>
  <c r="L22" i="16"/>
  <c r="H22" i="16"/>
  <c r="I22" i="16" s="1"/>
  <c r="L16" i="16"/>
  <c r="H16" i="16"/>
  <c r="I16" i="16" s="1"/>
  <c r="H61" i="16"/>
  <c r="I61" i="16" s="1"/>
  <c r="L61" i="16"/>
  <c r="H46" i="16"/>
  <c r="I46" i="16" s="1"/>
  <c r="L46" i="16"/>
  <c r="L33" i="16"/>
  <c r="H33" i="16"/>
  <c r="I33" i="16" s="1"/>
  <c r="L17" i="16"/>
  <c r="H17" i="16"/>
  <c r="I17" i="16" s="1"/>
  <c r="L18" i="16"/>
  <c r="H18" i="16"/>
  <c r="I18" i="16" s="1"/>
  <c r="L14" i="16"/>
  <c r="H14" i="16"/>
  <c r="I14" i="16" s="1"/>
  <c r="L58" i="18"/>
  <c r="H58" i="18"/>
  <c r="I58" i="18" s="1"/>
  <c r="L50" i="18"/>
  <c r="H50" i="18"/>
  <c r="I50" i="18" s="1"/>
  <c r="L57" i="18"/>
  <c r="H57" i="18"/>
  <c r="I57" i="18" s="1"/>
  <c r="L49" i="18"/>
  <c r="H49" i="18"/>
  <c r="I49" i="18" s="1"/>
  <c r="L41" i="18"/>
  <c r="H41" i="18"/>
  <c r="I41" i="18" s="1"/>
  <c r="L33" i="18"/>
  <c r="H33" i="18"/>
  <c r="I33" i="18" s="1"/>
  <c r="L25" i="18"/>
  <c r="H25" i="18"/>
  <c r="I25" i="18" s="1"/>
  <c r="L17" i="18"/>
  <c r="H17" i="18"/>
  <c r="I17" i="18" s="1"/>
  <c r="H26" i="18"/>
  <c r="I26" i="18" s="1"/>
  <c r="L26" i="18"/>
  <c r="L32" i="18"/>
  <c r="H32" i="18"/>
  <c r="I32" i="18" s="1"/>
  <c r="L30" i="18"/>
  <c r="H30" i="18"/>
  <c r="I30" i="18" s="1"/>
  <c r="L44" i="18"/>
  <c r="H44" i="18"/>
  <c r="I44" i="18" s="1"/>
  <c r="L20" i="18"/>
  <c r="H20" i="18"/>
  <c r="I20" i="18" s="1"/>
  <c r="L21" i="18"/>
  <c r="H21" i="18"/>
  <c r="I21" i="18" s="1"/>
  <c r="L16" i="18"/>
  <c r="H16" i="18"/>
  <c r="I16" i="18" s="1"/>
  <c r="H46" i="18"/>
  <c r="I46" i="18" s="1"/>
  <c r="L46" i="18"/>
  <c r="L56" i="18"/>
  <c r="H56" i="18"/>
  <c r="I56" i="18" s="1"/>
  <c r="L48" i="18"/>
  <c r="H48" i="18"/>
  <c r="I48" i="18" s="1"/>
  <c r="L55" i="18"/>
  <c r="H55" i="18"/>
  <c r="I55" i="18" s="1"/>
  <c r="L47" i="18"/>
  <c r="H47" i="18"/>
  <c r="I47" i="18" s="1"/>
  <c r="L39" i="18"/>
  <c r="H39" i="18"/>
  <c r="I39" i="18" s="1"/>
  <c r="L31" i="18"/>
  <c r="H31" i="18"/>
  <c r="I31" i="18" s="1"/>
  <c r="L23" i="18"/>
  <c r="H23" i="18"/>
  <c r="I23" i="18" s="1"/>
  <c r="L15" i="18"/>
  <c r="H15" i="18"/>
  <c r="I15" i="18" s="1"/>
  <c r="H18" i="18"/>
  <c r="I18" i="18" s="1"/>
  <c r="L18" i="18"/>
  <c r="L24" i="18"/>
  <c r="H24" i="18"/>
  <c r="I24" i="18" s="1"/>
  <c r="L22" i="18"/>
  <c r="H22" i="18"/>
  <c r="I22" i="18" s="1"/>
  <c r="L36" i="18"/>
  <c r="H36" i="18"/>
  <c r="I36" i="18" s="1"/>
  <c r="H42" i="18"/>
  <c r="I42" i="18" s="1"/>
  <c r="L42" i="18"/>
  <c r="L14" i="18"/>
  <c r="H14" i="18"/>
  <c r="I14" i="18" s="1"/>
  <c r="H62" i="18"/>
  <c r="I62" i="18" s="1"/>
  <c r="L62" i="18"/>
  <c r="H54" i="18"/>
  <c r="I54" i="18" s="1"/>
  <c r="L54" i="18"/>
  <c r="L61" i="18"/>
  <c r="H61" i="18"/>
  <c r="I61" i="18" s="1"/>
  <c r="L53" i="18"/>
  <c r="H53" i="18"/>
  <c r="I53" i="18" s="1"/>
  <c r="L45" i="18"/>
  <c r="H45" i="18"/>
  <c r="I45" i="18" s="1"/>
  <c r="L37" i="18"/>
  <c r="H37" i="18"/>
  <c r="I37" i="18" s="1"/>
  <c r="L29" i="18"/>
  <c r="H29" i="18"/>
  <c r="I29" i="18" s="1"/>
  <c r="L13" i="18"/>
  <c r="H13" i="18"/>
  <c r="L28" i="18"/>
  <c r="H28" i="18"/>
  <c r="I28" i="18" s="1"/>
  <c r="H60" i="18"/>
  <c r="I60" i="18" s="1"/>
  <c r="L60" i="18"/>
  <c r="L52" i="18"/>
  <c r="H52" i="18"/>
  <c r="I52" i="18" s="1"/>
  <c r="L59" i="18"/>
  <c r="H59" i="18"/>
  <c r="I59" i="18" s="1"/>
  <c r="L51" i="18"/>
  <c r="H51" i="18"/>
  <c r="I51" i="18" s="1"/>
  <c r="L43" i="18"/>
  <c r="H43" i="18"/>
  <c r="I43" i="18" s="1"/>
  <c r="L35" i="18"/>
  <c r="H35" i="18"/>
  <c r="I35" i="18" s="1"/>
  <c r="L27" i="18"/>
  <c r="H27" i="18"/>
  <c r="I27" i="18" s="1"/>
  <c r="L19" i="18"/>
  <c r="H19" i="18"/>
  <c r="I19" i="18" s="1"/>
  <c r="H34" i="18"/>
  <c r="I34" i="18" s="1"/>
  <c r="L34" i="18"/>
  <c r="L40" i="18"/>
  <c r="H40" i="18"/>
  <c r="I40" i="18" s="1"/>
  <c r="L38" i="18"/>
  <c r="H38" i="18"/>
  <c r="I38" i="18" s="1"/>
  <c r="L61" i="20"/>
  <c r="H61" i="20"/>
  <c r="I61" i="20" s="1"/>
  <c r="H56" i="20"/>
  <c r="I56" i="20" s="1"/>
  <c r="L56" i="20"/>
  <c r="L48" i="20"/>
  <c r="H48" i="20"/>
  <c r="I48" i="20" s="1"/>
  <c r="L57" i="20"/>
  <c r="H57" i="20"/>
  <c r="I57" i="20" s="1"/>
  <c r="L49" i="20"/>
  <c r="H49" i="20"/>
  <c r="I49" i="20" s="1"/>
  <c r="L41" i="20"/>
  <c r="H41" i="20"/>
  <c r="I41" i="20" s="1"/>
  <c r="L38" i="20"/>
  <c r="H38" i="20"/>
  <c r="I38" i="20" s="1"/>
  <c r="L30" i="20"/>
  <c r="H30" i="20"/>
  <c r="I30" i="20" s="1"/>
  <c r="H42" i="20"/>
  <c r="I42" i="20" s="1"/>
  <c r="L42" i="20"/>
  <c r="L18" i="20"/>
  <c r="H18" i="20"/>
  <c r="I18" i="20" s="1"/>
  <c r="L21" i="20"/>
  <c r="H21" i="20"/>
  <c r="I21" i="20" s="1"/>
  <c r="L13" i="20"/>
  <c r="H13" i="20"/>
  <c r="L62" i="20"/>
  <c r="H62" i="20"/>
  <c r="I62" i="20" s="1"/>
  <c r="L54" i="20"/>
  <c r="H54" i="20"/>
  <c r="I54" i="20" s="1"/>
  <c r="L46" i="20"/>
  <c r="H46" i="20"/>
  <c r="I46" i="20" s="1"/>
  <c r="L55" i="20"/>
  <c r="H55" i="20"/>
  <c r="I55" i="20" s="1"/>
  <c r="L47" i="20"/>
  <c r="H47" i="20"/>
  <c r="I47" i="20" s="1"/>
  <c r="L39" i="20"/>
  <c r="H39" i="20"/>
  <c r="I39" i="20" s="1"/>
  <c r="H36" i="20"/>
  <c r="I36" i="20" s="1"/>
  <c r="L36" i="20"/>
  <c r="H28" i="20"/>
  <c r="I28" i="20" s="1"/>
  <c r="L28" i="20"/>
  <c r="L29" i="20"/>
  <c r="H29" i="20"/>
  <c r="I29" i="20" s="1"/>
  <c r="L16" i="20"/>
  <c r="H16" i="20"/>
  <c r="I16" i="20" s="1"/>
  <c r="L33" i="20"/>
  <c r="H33" i="20"/>
  <c r="I33" i="20" s="1"/>
  <c r="L19" i="20"/>
  <c r="H19" i="20"/>
  <c r="I19" i="20" s="1"/>
  <c r="L35" i="20"/>
  <c r="H35" i="20"/>
  <c r="I35" i="20" s="1"/>
  <c r="H60" i="20"/>
  <c r="I60" i="20" s="1"/>
  <c r="L60" i="20"/>
  <c r="H52" i="20"/>
  <c r="I52" i="20" s="1"/>
  <c r="L52" i="20"/>
  <c r="H44" i="20"/>
  <c r="I44" i="20" s="1"/>
  <c r="L44" i="20"/>
  <c r="L53" i="20"/>
  <c r="H53" i="20"/>
  <c r="I53" i="20" s="1"/>
  <c r="L45" i="20"/>
  <c r="H45" i="20"/>
  <c r="I45" i="20" s="1"/>
  <c r="L37" i="20"/>
  <c r="H37" i="20"/>
  <c r="I37" i="20" s="1"/>
  <c r="L34" i="20"/>
  <c r="H34" i="20"/>
  <c r="I34" i="20" s="1"/>
  <c r="L26" i="20"/>
  <c r="H26" i="20"/>
  <c r="I26" i="20" s="1"/>
  <c r="L22" i="20"/>
  <c r="H22" i="20"/>
  <c r="I22" i="20" s="1"/>
  <c r="L14" i="20"/>
  <c r="H14" i="20"/>
  <c r="I14" i="20" s="1"/>
  <c r="L25" i="20"/>
  <c r="H25" i="20"/>
  <c r="I25" i="20" s="1"/>
  <c r="L17" i="20"/>
  <c r="H17" i="20"/>
  <c r="I17" i="20" s="1"/>
  <c r="L27" i="20"/>
  <c r="H27" i="20"/>
  <c r="I27" i="20" s="1"/>
  <c r="L58" i="20"/>
  <c r="H58" i="20"/>
  <c r="I58" i="20" s="1"/>
  <c r="L50" i="20"/>
  <c r="H50" i="20"/>
  <c r="I50" i="20" s="1"/>
  <c r="L59" i="20"/>
  <c r="H59" i="20"/>
  <c r="I59" i="20" s="1"/>
  <c r="L51" i="20"/>
  <c r="H51" i="20"/>
  <c r="I51" i="20" s="1"/>
  <c r="L43" i="20"/>
  <c r="H43" i="20"/>
  <c r="I43" i="20" s="1"/>
  <c r="L40" i="20"/>
  <c r="H40" i="20"/>
  <c r="I40" i="20" s="1"/>
  <c r="L32" i="20"/>
  <c r="H32" i="20"/>
  <c r="I32" i="20" s="1"/>
  <c r="H24" i="20"/>
  <c r="I24" i="20" s="1"/>
  <c r="L24" i="20"/>
  <c r="H20" i="20"/>
  <c r="I20" i="20" s="1"/>
  <c r="L20" i="20"/>
  <c r="L31" i="20"/>
  <c r="H31" i="20"/>
  <c r="I31" i="20" s="1"/>
  <c r="L23" i="20"/>
  <c r="H23" i="20"/>
  <c r="I23" i="20" s="1"/>
  <c r="L15" i="20"/>
  <c r="H15" i="20"/>
  <c r="I15" i="20" s="1"/>
  <c r="L52" i="22"/>
  <c r="H52" i="22"/>
  <c r="I52" i="22" s="1"/>
  <c r="L44" i="22"/>
  <c r="H44" i="22"/>
  <c r="I44" i="22" s="1"/>
  <c r="H62" i="22"/>
  <c r="I62" i="22" s="1"/>
  <c r="L62" i="22"/>
  <c r="L58" i="22"/>
  <c r="H58" i="22"/>
  <c r="I58" i="22" s="1"/>
  <c r="L53" i="22"/>
  <c r="H53" i="22"/>
  <c r="I53" i="22" s="1"/>
  <c r="L45" i="22"/>
  <c r="H45" i="22"/>
  <c r="I45" i="22" s="1"/>
  <c r="L37" i="22"/>
  <c r="H37" i="22"/>
  <c r="I37" i="22" s="1"/>
  <c r="L29" i="22"/>
  <c r="H29" i="22"/>
  <c r="I29" i="22" s="1"/>
  <c r="L21" i="22"/>
  <c r="H21" i="22"/>
  <c r="I21" i="22" s="1"/>
  <c r="L13" i="22"/>
  <c r="H13" i="22"/>
  <c r="H30" i="22"/>
  <c r="I30" i="22" s="1"/>
  <c r="L30" i="22"/>
  <c r="H22" i="22"/>
  <c r="I22" i="22" s="1"/>
  <c r="L22" i="22"/>
  <c r="H14" i="22"/>
  <c r="I14" i="22" s="1"/>
  <c r="L14" i="22"/>
  <c r="H50" i="22"/>
  <c r="I50" i="22" s="1"/>
  <c r="L50" i="22"/>
  <c r="L42" i="22"/>
  <c r="H42" i="22"/>
  <c r="I42" i="22" s="1"/>
  <c r="L61" i="22"/>
  <c r="H61" i="22"/>
  <c r="I61" i="22" s="1"/>
  <c r="L57" i="22"/>
  <c r="H57" i="22"/>
  <c r="I57" i="22" s="1"/>
  <c r="L51" i="22"/>
  <c r="H51" i="22"/>
  <c r="I51" i="22" s="1"/>
  <c r="L43" i="22"/>
  <c r="H43" i="22"/>
  <c r="I43" i="22" s="1"/>
  <c r="L35" i="22"/>
  <c r="H35" i="22"/>
  <c r="I35" i="22" s="1"/>
  <c r="L27" i="22"/>
  <c r="H27" i="22"/>
  <c r="I27" i="22" s="1"/>
  <c r="L19" i="22"/>
  <c r="H19" i="22"/>
  <c r="I19" i="22" s="1"/>
  <c r="H36" i="22"/>
  <c r="I36" i="22" s="1"/>
  <c r="L36" i="22"/>
  <c r="L28" i="22"/>
  <c r="H28" i="22"/>
  <c r="I28" i="22" s="1"/>
  <c r="L20" i="22"/>
  <c r="H20" i="22"/>
  <c r="I20" i="22" s="1"/>
  <c r="L47" i="22"/>
  <c r="H47" i="22"/>
  <c r="I47" i="22" s="1"/>
  <c r="L15" i="22"/>
  <c r="H15" i="22"/>
  <c r="I15" i="22" s="1"/>
  <c r="L24" i="22"/>
  <c r="H24" i="22"/>
  <c r="I24" i="22" s="1"/>
  <c r="L48" i="22"/>
  <c r="H48" i="22"/>
  <c r="I48" i="22" s="1"/>
  <c r="L40" i="22"/>
  <c r="H40" i="22"/>
  <c r="I40" i="22" s="1"/>
  <c r="L60" i="22"/>
  <c r="H60" i="22"/>
  <c r="I60" i="22" s="1"/>
  <c r="L56" i="22"/>
  <c r="H56" i="22"/>
  <c r="I56" i="22" s="1"/>
  <c r="L49" i="22"/>
  <c r="H49" i="22"/>
  <c r="I49" i="22" s="1"/>
  <c r="L41" i="22"/>
  <c r="H41" i="22"/>
  <c r="I41" i="22" s="1"/>
  <c r="L33" i="22"/>
  <c r="H33" i="22"/>
  <c r="I33" i="22" s="1"/>
  <c r="L25" i="22"/>
  <c r="H25" i="22"/>
  <c r="I25" i="22" s="1"/>
  <c r="L17" i="22"/>
  <c r="H17" i="22"/>
  <c r="I17" i="22" s="1"/>
  <c r="L34" i="22"/>
  <c r="H34" i="22"/>
  <c r="I34" i="22" s="1"/>
  <c r="L26" i="22"/>
  <c r="H26" i="22"/>
  <c r="I26" i="22" s="1"/>
  <c r="H18" i="22"/>
  <c r="I18" i="22" s="1"/>
  <c r="L18" i="22"/>
  <c r="H54" i="22"/>
  <c r="I54" i="22" s="1"/>
  <c r="L54" i="22"/>
  <c r="H46" i="22"/>
  <c r="I46" i="22" s="1"/>
  <c r="L46" i="22"/>
  <c r="H38" i="22"/>
  <c r="I38" i="22" s="1"/>
  <c r="L38" i="22"/>
  <c r="L59" i="22"/>
  <c r="H59" i="22"/>
  <c r="I59" i="22" s="1"/>
  <c r="L55" i="22"/>
  <c r="H55" i="22"/>
  <c r="I55" i="22" s="1"/>
  <c r="L39" i="22"/>
  <c r="H39" i="22"/>
  <c r="I39" i="22" s="1"/>
  <c r="L31" i="22"/>
  <c r="H31" i="22"/>
  <c r="I31" i="22" s="1"/>
  <c r="L23" i="22"/>
  <c r="H23" i="22"/>
  <c r="I23" i="22" s="1"/>
  <c r="L32" i="22"/>
  <c r="H32" i="22"/>
  <c r="I32" i="22" s="1"/>
  <c r="L16" i="22"/>
  <c r="H16" i="22"/>
  <c r="I16" i="22" s="1"/>
  <c r="H62" i="24"/>
  <c r="I62" i="24" s="1"/>
  <c r="L62" i="24"/>
  <c r="H54" i="24"/>
  <c r="I54" i="24" s="1"/>
  <c r="L54" i="24"/>
  <c r="L59" i="24"/>
  <c r="H59" i="24"/>
  <c r="I59" i="24" s="1"/>
  <c r="L51" i="24"/>
  <c r="H51" i="24"/>
  <c r="I51" i="24" s="1"/>
  <c r="L42" i="24"/>
  <c r="H42" i="24"/>
  <c r="I42" i="24" s="1"/>
  <c r="L34" i="24"/>
  <c r="H34" i="24"/>
  <c r="I34" i="24" s="1"/>
  <c r="L45" i="24"/>
  <c r="H45" i="24"/>
  <c r="I45" i="24" s="1"/>
  <c r="L29" i="24"/>
  <c r="H29" i="24"/>
  <c r="I29" i="24" s="1"/>
  <c r="L21" i="24"/>
  <c r="H21" i="24"/>
  <c r="I21" i="24" s="1"/>
  <c r="H31" i="24"/>
  <c r="I31" i="24" s="1"/>
  <c r="L31" i="24"/>
  <c r="L26" i="24"/>
  <c r="H26" i="24"/>
  <c r="I26" i="24" s="1"/>
  <c r="L18" i="24"/>
  <c r="H18" i="24"/>
  <c r="I18" i="24" s="1"/>
  <c r="L16" i="24"/>
  <c r="H16" i="24"/>
  <c r="I16" i="24" s="1"/>
  <c r="L60" i="24"/>
  <c r="H60" i="24"/>
  <c r="I60" i="24" s="1"/>
  <c r="H52" i="24"/>
  <c r="I52" i="24" s="1"/>
  <c r="L52" i="24"/>
  <c r="L57" i="24"/>
  <c r="H57" i="24"/>
  <c r="I57" i="24" s="1"/>
  <c r="L48" i="24"/>
  <c r="H48" i="24"/>
  <c r="I48" i="24" s="1"/>
  <c r="L40" i="24"/>
  <c r="H40" i="24"/>
  <c r="I40" i="24" s="1"/>
  <c r="L32" i="24"/>
  <c r="H32" i="24"/>
  <c r="I32" i="24" s="1"/>
  <c r="H43" i="24"/>
  <c r="I43" i="24" s="1"/>
  <c r="L43" i="24"/>
  <c r="H27" i="24"/>
  <c r="I27" i="24" s="1"/>
  <c r="L27" i="24"/>
  <c r="H19" i="24"/>
  <c r="I19" i="24" s="1"/>
  <c r="L19" i="24"/>
  <c r="L30" i="24"/>
  <c r="H30" i="24"/>
  <c r="I30" i="24" s="1"/>
  <c r="L24" i="24"/>
  <c r="H24" i="24"/>
  <c r="I24" i="24" s="1"/>
  <c r="L41" i="24"/>
  <c r="H41" i="24"/>
  <c r="I41" i="24" s="1"/>
  <c r="H15" i="24"/>
  <c r="I15" i="24" s="1"/>
  <c r="L15" i="24"/>
  <c r="L58" i="24"/>
  <c r="H58" i="24"/>
  <c r="I58" i="24" s="1"/>
  <c r="L50" i="24"/>
  <c r="H50" i="24"/>
  <c r="I50" i="24" s="1"/>
  <c r="L55" i="24"/>
  <c r="H55" i="24"/>
  <c r="I55" i="24" s="1"/>
  <c r="L46" i="24"/>
  <c r="H46" i="24"/>
  <c r="I46" i="24" s="1"/>
  <c r="L38" i="24"/>
  <c r="H38" i="24"/>
  <c r="I38" i="24" s="1"/>
  <c r="L49" i="24"/>
  <c r="H49" i="24"/>
  <c r="I49" i="24" s="1"/>
  <c r="H35" i="24"/>
  <c r="I35" i="24" s="1"/>
  <c r="L35" i="24"/>
  <c r="L25" i="24"/>
  <c r="H25" i="24"/>
  <c r="I25" i="24" s="1"/>
  <c r="L17" i="24"/>
  <c r="H17" i="24"/>
  <c r="I17" i="24" s="1"/>
  <c r="H39" i="24"/>
  <c r="I39" i="24" s="1"/>
  <c r="L39" i="24"/>
  <c r="L22" i="24"/>
  <c r="H22" i="24"/>
  <c r="I22" i="24" s="1"/>
  <c r="L14" i="24"/>
  <c r="H14" i="24"/>
  <c r="I14" i="24" s="1"/>
  <c r="H13" i="24"/>
  <c r="L13" i="24"/>
  <c r="L56" i="24"/>
  <c r="H56" i="24"/>
  <c r="I56" i="24" s="1"/>
  <c r="L61" i="24"/>
  <c r="H61" i="24"/>
  <c r="I61" i="24" s="1"/>
  <c r="L53" i="24"/>
  <c r="H53" i="24"/>
  <c r="I53" i="24" s="1"/>
  <c r="L44" i="24"/>
  <c r="H44" i="24"/>
  <c r="I44" i="24" s="1"/>
  <c r="L36" i="24"/>
  <c r="H36" i="24"/>
  <c r="I36" i="24" s="1"/>
  <c r="H47" i="24"/>
  <c r="I47" i="24" s="1"/>
  <c r="L47" i="24"/>
  <c r="L33" i="24"/>
  <c r="H33" i="24"/>
  <c r="I33" i="24" s="1"/>
  <c r="H23" i="24"/>
  <c r="I23" i="24" s="1"/>
  <c r="L23" i="24"/>
  <c r="L37" i="24"/>
  <c r="H37" i="24"/>
  <c r="I37" i="24" s="1"/>
  <c r="L28" i="24"/>
  <c r="H28" i="24"/>
  <c r="I28" i="24" s="1"/>
  <c r="L20" i="24"/>
  <c r="H20" i="24"/>
  <c r="I20" i="24" s="1"/>
  <c r="L57" i="26"/>
  <c r="H57" i="26"/>
  <c r="I57" i="26" s="1"/>
  <c r="L55" i="26"/>
  <c r="H55" i="26"/>
  <c r="I55" i="26" s="1"/>
  <c r="L47" i="26"/>
  <c r="H47" i="26"/>
  <c r="I47" i="26" s="1"/>
  <c r="L56" i="26"/>
  <c r="H56" i="26"/>
  <c r="I56" i="26" s="1"/>
  <c r="L39" i="26"/>
  <c r="H39" i="26"/>
  <c r="I39" i="26" s="1"/>
  <c r="L31" i="26"/>
  <c r="H31" i="26"/>
  <c r="I31" i="26" s="1"/>
  <c r="L34" i="26"/>
  <c r="H34" i="26"/>
  <c r="I34" i="26" s="1"/>
  <c r="L25" i="26"/>
  <c r="H25" i="26"/>
  <c r="I25" i="26" s="1"/>
  <c r="L17" i="26"/>
  <c r="H17" i="26"/>
  <c r="I17" i="26" s="1"/>
  <c r="L38" i="26"/>
  <c r="H38" i="26"/>
  <c r="I38" i="26" s="1"/>
  <c r="L40" i="26"/>
  <c r="H40" i="26"/>
  <c r="I40" i="26" s="1"/>
  <c r="L22" i="26"/>
  <c r="H22" i="26"/>
  <c r="I22" i="26" s="1"/>
  <c r="L20" i="26"/>
  <c r="H20" i="26"/>
  <c r="I20" i="26" s="1"/>
  <c r="L62" i="26"/>
  <c r="H62" i="26"/>
  <c r="I62" i="26" s="1"/>
  <c r="H53" i="26"/>
  <c r="I53" i="26" s="1"/>
  <c r="L53" i="26"/>
  <c r="H45" i="26"/>
  <c r="I45" i="26" s="1"/>
  <c r="L45" i="26"/>
  <c r="L48" i="26"/>
  <c r="H48" i="26"/>
  <c r="I48" i="26" s="1"/>
  <c r="H37" i="26"/>
  <c r="I37" i="26" s="1"/>
  <c r="L37" i="26"/>
  <c r="H29" i="26"/>
  <c r="I29" i="26" s="1"/>
  <c r="L29" i="26"/>
  <c r="L23" i="26"/>
  <c r="H23" i="26"/>
  <c r="I23" i="26" s="1"/>
  <c r="L15" i="26"/>
  <c r="H15" i="26"/>
  <c r="I15" i="26" s="1"/>
  <c r="L30" i="26"/>
  <c r="H30" i="26"/>
  <c r="I30" i="26" s="1"/>
  <c r="L32" i="26"/>
  <c r="H32" i="26"/>
  <c r="I32" i="26" s="1"/>
  <c r="L14" i="26"/>
  <c r="H14" i="26"/>
  <c r="I14" i="26" s="1"/>
  <c r="H61" i="26"/>
  <c r="I61" i="26" s="1"/>
  <c r="L61" i="26"/>
  <c r="L60" i="26"/>
  <c r="H60" i="26"/>
  <c r="I60" i="26" s="1"/>
  <c r="L51" i="26"/>
  <c r="H51" i="26"/>
  <c r="I51" i="26" s="1"/>
  <c r="L54" i="26"/>
  <c r="H54" i="26"/>
  <c r="I54" i="26" s="1"/>
  <c r="H43" i="26"/>
  <c r="I43" i="26" s="1"/>
  <c r="L43" i="26"/>
  <c r="L35" i="26"/>
  <c r="H35" i="26"/>
  <c r="I35" i="26" s="1"/>
  <c r="L50" i="26"/>
  <c r="H50" i="26"/>
  <c r="I50" i="26" s="1"/>
  <c r="L52" i="26"/>
  <c r="H52" i="26"/>
  <c r="I52" i="26" s="1"/>
  <c r="H21" i="26"/>
  <c r="I21" i="26" s="1"/>
  <c r="L21" i="26"/>
  <c r="H13" i="26"/>
  <c r="L13" i="26"/>
  <c r="L28" i="26"/>
  <c r="H28" i="26"/>
  <c r="I28" i="26" s="1"/>
  <c r="L26" i="26"/>
  <c r="H26" i="26"/>
  <c r="I26" i="26" s="1"/>
  <c r="L16" i="26"/>
  <c r="H16" i="26"/>
  <c r="I16" i="26" s="1"/>
  <c r="H59" i="26"/>
  <c r="I59" i="26" s="1"/>
  <c r="L59" i="26"/>
  <c r="L58" i="26"/>
  <c r="H58" i="26"/>
  <c r="I58" i="26" s="1"/>
  <c r="L49" i="26"/>
  <c r="H49" i="26"/>
  <c r="I49" i="26" s="1"/>
  <c r="L46" i="26"/>
  <c r="H46" i="26"/>
  <c r="I46" i="26" s="1"/>
  <c r="L41" i="26"/>
  <c r="H41" i="26"/>
  <c r="I41" i="26" s="1"/>
  <c r="L33" i="26"/>
  <c r="H33" i="26"/>
  <c r="I33" i="26" s="1"/>
  <c r="L42" i="26"/>
  <c r="H42" i="26"/>
  <c r="I42" i="26" s="1"/>
  <c r="L36" i="26"/>
  <c r="H36" i="26"/>
  <c r="I36" i="26" s="1"/>
  <c r="L19" i="26"/>
  <c r="H19" i="26"/>
  <c r="I19" i="26" s="1"/>
  <c r="L44" i="26"/>
  <c r="H44" i="26"/>
  <c r="I44" i="26" s="1"/>
  <c r="H27" i="26"/>
  <c r="I27" i="26" s="1"/>
  <c r="L27" i="26"/>
  <c r="L24" i="26"/>
  <c r="H24" i="26"/>
  <c r="I24" i="26" s="1"/>
  <c r="L18" i="26"/>
  <c r="H18" i="26"/>
  <c r="I18" i="26" s="1"/>
  <c r="AK63" i="25"/>
  <c r="AL63" i="25"/>
  <c r="B52" i="25"/>
  <c r="AK63" i="23"/>
  <c r="B46" i="23"/>
  <c r="AL63" i="23"/>
  <c r="B47" i="21"/>
  <c r="AL63" i="21"/>
  <c r="AK63" i="21"/>
  <c r="AK63" i="19"/>
  <c r="B46" i="19"/>
  <c r="AL63" i="19"/>
  <c r="B47" i="17"/>
  <c r="AL63" i="17"/>
  <c r="AK63" i="17"/>
  <c r="AL63" i="15"/>
  <c r="B46" i="15"/>
  <c r="AK63" i="15"/>
  <c r="B46" i="13"/>
  <c r="AK63" i="13"/>
  <c r="AL63" i="13"/>
  <c r="H59" i="12"/>
  <c r="I59" i="12" s="1"/>
  <c r="L59" i="12"/>
  <c r="L52" i="12"/>
  <c r="H52" i="12"/>
  <c r="I52" i="12" s="1"/>
  <c r="H51" i="12"/>
  <c r="I51" i="12" s="1"/>
  <c r="L51" i="12"/>
  <c r="L38" i="12"/>
  <c r="H38" i="12"/>
  <c r="I38" i="12" s="1"/>
  <c r="H15" i="12"/>
  <c r="I15" i="12" s="1"/>
  <c r="L15" i="12"/>
  <c r="H49" i="12"/>
  <c r="I49" i="12" s="1"/>
  <c r="L49" i="12"/>
  <c r="H33" i="12"/>
  <c r="I33" i="12" s="1"/>
  <c r="L33" i="12"/>
  <c r="L44" i="12"/>
  <c r="H44" i="12"/>
  <c r="I44" i="12" s="1"/>
  <c r="H25" i="12"/>
  <c r="I25" i="12" s="1"/>
  <c r="L25" i="12"/>
  <c r="L50" i="12"/>
  <c r="H50" i="12"/>
  <c r="I50" i="12" s="1"/>
  <c r="H27" i="12"/>
  <c r="I27" i="12" s="1"/>
  <c r="L27" i="12"/>
  <c r="L36" i="12"/>
  <c r="H36" i="12"/>
  <c r="I36" i="12" s="1"/>
  <c r="L56" i="12"/>
  <c r="H56" i="12"/>
  <c r="I56" i="12" s="1"/>
  <c r="H53" i="12"/>
  <c r="I53" i="12" s="1"/>
  <c r="L53" i="12"/>
  <c r="L32" i="12"/>
  <c r="H32" i="12"/>
  <c r="I32" i="12" s="1"/>
  <c r="L18" i="12"/>
  <c r="H18" i="12"/>
  <c r="I18" i="12" s="1"/>
  <c r="H43" i="12"/>
  <c r="I43" i="12" s="1"/>
  <c r="L43" i="12"/>
  <c r="L13" i="12"/>
  <c r="L54" i="12"/>
  <c r="H54" i="12"/>
  <c r="I54" i="12" s="1"/>
  <c r="H17" i="12"/>
  <c r="I17" i="12" s="1"/>
  <c r="L17" i="12"/>
  <c r="H57" i="12"/>
  <c r="I57" i="12" s="1"/>
  <c r="L57" i="12"/>
  <c r="H41" i="12"/>
  <c r="I41" i="12" s="1"/>
  <c r="L41" i="12"/>
  <c r="L14" i="12"/>
  <c r="H14" i="12"/>
  <c r="I14" i="12" s="1"/>
  <c r="H47" i="12"/>
  <c r="I47" i="12" s="1"/>
  <c r="L47" i="12"/>
  <c r="H31" i="12"/>
  <c r="I31" i="12" s="1"/>
  <c r="L31" i="12"/>
  <c r="H21" i="12"/>
  <c r="I21" i="12" s="1"/>
  <c r="L21" i="12"/>
  <c r="H37" i="12"/>
  <c r="I37" i="12" s="1"/>
  <c r="L37" i="12"/>
  <c r="L28" i="12"/>
  <c r="H28" i="12"/>
  <c r="I28" i="12" s="1"/>
  <c r="L62" i="12"/>
  <c r="H62" i="12"/>
  <c r="I62" i="12" s="1"/>
  <c r="L24" i="12"/>
  <c r="H24" i="12"/>
  <c r="I24" i="12" s="1"/>
  <c r="H39" i="12"/>
  <c r="I39" i="12" s="1"/>
  <c r="L39" i="12"/>
  <c r="H35" i="12"/>
  <c r="I35" i="12" s="1"/>
  <c r="L35" i="12"/>
  <c r="L48" i="12"/>
  <c r="H48" i="12"/>
  <c r="I48" i="12" s="1"/>
  <c r="L60" i="12"/>
  <c r="H60" i="12"/>
  <c r="I60" i="12" s="1"/>
  <c r="L46" i="12"/>
  <c r="H46" i="12"/>
  <c r="I46" i="12" s="1"/>
  <c r="L22" i="12"/>
  <c r="H22" i="12"/>
  <c r="I22" i="12" s="1"/>
  <c r="L58" i="12"/>
  <c r="H58" i="12"/>
  <c r="I58" i="12" s="1"/>
  <c r="H55" i="12"/>
  <c r="I55" i="12" s="1"/>
  <c r="L55" i="12"/>
  <c r="L40" i="12"/>
  <c r="H40" i="12"/>
  <c r="I40" i="12" s="1"/>
  <c r="L42" i="12"/>
  <c r="H42" i="12"/>
  <c r="I42" i="12" s="1"/>
  <c r="L20" i="12"/>
  <c r="H20" i="12"/>
  <c r="I20" i="12" s="1"/>
  <c r="H45" i="12"/>
  <c r="I45" i="12" s="1"/>
  <c r="L45" i="12"/>
  <c r="L26" i="12"/>
  <c r="H26" i="12"/>
  <c r="I26" i="12" s="1"/>
  <c r="H23" i="12"/>
  <c r="I23" i="12" s="1"/>
  <c r="L23" i="12"/>
  <c r="L30" i="12"/>
  <c r="H30" i="12"/>
  <c r="I30" i="12" s="1"/>
  <c r="H19" i="12"/>
  <c r="I19" i="12" s="1"/>
  <c r="L19" i="12"/>
  <c r="H61" i="12"/>
  <c r="I61" i="12" s="1"/>
  <c r="L61" i="12"/>
  <c r="H29" i="12"/>
  <c r="I29" i="12" s="1"/>
  <c r="L29" i="12"/>
  <c r="L34" i="12"/>
  <c r="H34" i="12"/>
  <c r="I34" i="12" s="1"/>
  <c r="L16" i="12"/>
  <c r="H16" i="12"/>
  <c r="I16" i="12" s="1"/>
  <c r="B55" i="11"/>
  <c r="AL63" i="11"/>
  <c r="AK63" i="11"/>
  <c r="B46" i="9"/>
  <c r="AK63" i="9"/>
  <c r="AL63" i="9"/>
  <c r="H49" i="8"/>
  <c r="I49" i="8" s="1"/>
  <c r="L49" i="8"/>
  <c r="L54" i="8"/>
  <c r="H54" i="8"/>
  <c r="I54" i="8" s="1"/>
  <c r="H29" i="8"/>
  <c r="I29" i="8" s="1"/>
  <c r="L29" i="8"/>
  <c r="L52" i="8"/>
  <c r="H52" i="8"/>
  <c r="I52" i="8" s="1"/>
  <c r="H31" i="8"/>
  <c r="I31" i="8" s="1"/>
  <c r="L31" i="8"/>
  <c r="H17" i="8"/>
  <c r="I17" i="8" s="1"/>
  <c r="L17" i="8"/>
  <c r="H57" i="8"/>
  <c r="I57" i="8" s="1"/>
  <c r="L57" i="8"/>
  <c r="L58" i="8"/>
  <c r="H58" i="8"/>
  <c r="I58" i="8" s="1"/>
  <c r="H47" i="8"/>
  <c r="I47" i="8" s="1"/>
  <c r="L47" i="8"/>
  <c r="H53" i="8"/>
  <c r="I53" i="8" s="1"/>
  <c r="L53" i="8"/>
  <c r="L36" i="8"/>
  <c r="H36" i="8"/>
  <c r="I36" i="8" s="1"/>
  <c r="H21" i="8"/>
  <c r="I21" i="8" s="1"/>
  <c r="L21" i="8"/>
  <c r="L22" i="8"/>
  <c r="H22" i="8"/>
  <c r="I22" i="8" s="1"/>
  <c r="H25" i="8"/>
  <c r="I25" i="8" s="1"/>
  <c r="L25" i="8"/>
  <c r="H45" i="8"/>
  <c r="I45" i="8" s="1"/>
  <c r="L45" i="8"/>
  <c r="H55" i="8"/>
  <c r="I55" i="8" s="1"/>
  <c r="L55" i="8"/>
  <c r="L28" i="8"/>
  <c r="H28" i="8"/>
  <c r="I28" i="8" s="1"/>
  <c r="H15" i="8"/>
  <c r="I15" i="8" s="1"/>
  <c r="L15" i="8"/>
  <c r="H41" i="8"/>
  <c r="I41" i="8" s="1"/>
  <c r="L41" i="8"/>
  <c r="L46" i="8"/>
  <c r="H46" i="8"/>
  <c r="I46" i="8" s="1"/>
  <c r="L32" i="8"/>
  <c r="H32" i="8"/>
  <c r="I32" i="8" s="1"/>
  <c r="H59" i="8"/>
  <c r="I59" i="8" s="1"/>
  <c r="L59" i="8"/>
  <c r="H27" i="8"/>
  <c r="I27" i="8" s="1"/>
  <c r="L27" i="8"/>
  <c r="H13" i="8"/>
  <c r="L13" i="8"/>
  <c r="L40" i="8"/>
  <c r="H40" i="8"/>
  <c r="I40" i="8" s="1"/>
  <c r="L34" i="8"/>
  <c r="H34" i="8"/>
  <c r="I34" i="8" s="1"/>
  <c r="L16" i="8"/>
  <c r="H16" i="8"/>
  <c r="I16" i="8" s="1"/>
  <c r="L56" i="8"/>
  <c r="H56" i="8"/>
  <c r="I56" i="8" s="1"/>
  <c r="L42" i="8"/>
  <c r="H42" i="8"/>
  <c r="I42" i="8" s="1"/>
  <c r="L20" i="8"/>
  <c r="H20" i="8"/>
  <c r="I20" i="8" s="1"/>
  <c r="H43" i="8"/>
  <c r="I43" i="8" s="1"/>
  <c r="L43" i="8"/>
  <c r="H23" i="8"/>
  <c r="I23" i="8" s="1"/>
  <c r="L23" i="8"/>
  <c r="L26" i="8"/>
  <c r="H26" i="8"/>
  <c r="I26" i="8" s="1"/>
  <c r="L38" i="8"/>
  <c r="H38" i="8"/>
  <c r="I38" i="8" s="1"/>
  <c r="L24" i="8"/>
  <c r="H24" i="8"/>
  <c r="I24" i="8" s="1"/>
  <c r="L50" i="8"/>
  <c r="H50" i="8"/>
  <c r="I50" i="8" s="1"/>
  <c r="H51" i="8"/>
  <c r="I51" i="8" s="1"/>
  <c r="L51" i="8"/>
  <c r="L60" i="8"/>
  <c r="H60" i="8"/>
  <c r="I60" i="8" s="1"/>
  <c r="H39" i="8"/>
  <c r="I39" i="8" s="1"/>
  <c r="L39" i="8"/>
  <c r="L44" i="8"/>
  <c r="H44" i="8"/>
  <c r="I44" i="8" s="1"/>
  <c r="L30" i="8"/>
  <c r="H30" i="8"/>
  <c r="I30" i="8" s="1"/>
  <c r="H19" i="8"/>
  <c r="I19" i="8" s="1"/>
  <c r="L19" i="8"/>
  <c r="L48" i="8"/>
  <c r="H48" i="8"/>
  <c r="I48" i="8" s="1"/>
  <c r="H35" i="8"/>
  <c r="I35" i="8" s="1"/>
  <c r="L35" i="8"/>
  <c r="H61" i="8"/>
  <c r="I61" i="8" s="1"/>
  <c r="L61" i="8"/>
  <c r="L14" i="8"/>
  <c r="H14" i="8"/>
  <c r="I14" i="8" s="1"/>
  <c r="H33" i="8"/>
  <c r="I33" i="8" s="1"/>
  <c r="L33" i="8"/>
  <c r="H37" i="8"/>
  <c r="I37" i="8" s="1"/>
  <c r="L37" i="8"/>
  <c r="L62" i="8"/>
  <c r="H62" i="8"/>
  <c r="I62" i="8" s="1"/>
  <c r="L18" i="8"/>
  <c r="H18" i="8"/>
  <c r="I18" i="8" s="1"/>
  <c r="AK63" i="7"/>
  <c r="B46" i="7"/>
  <c r="AL63" i="7"/>
  <c r="AL63" i="5"/>
  <c r="B46" i="5"/>
  <c r="AK63" i="5"/>
  <c r="AF63" i="3"/>
  <c r="AH10" i="3"/>
  <c r="AG17" i="3"/>
  <c r="AG21" i="3"/>
  <c r="AG14" i="3"/>
  <c r="AG19" i="3"/>
  <c r="AG24" i="3"/>
  <c r="AG18" i="3"/>
  <c r="AG23" i="3"/>
  <c r="AG16" i="3"/>
  <c r="AG22" i="3"/>
  <c r="AG26" i="3"/>
  <c r="AG28" i="3"/>
  <c r="AG32" i="3"/>
  <c r="AG27" i="3"/>
  <c r="AG31" i="3"/>
  <c r="AG35" i="3"/>
  <c r="AG15" i="3"/>
  <c r="AG25" i="3"/>
  <c r="AG30" i="3"/>
  <c r="AG34" i="3"/>
  <c r="AG29" i="3"/>
  <c r="AG36" i="3"/>
  <c r="AG40" i="3"/>
  <c r="AG44" i="3"/>
  <c r="AG48" i="3"/>
  <c r="AG52" i="3"/>
  <c r="AG39" i="3"/>
  <c r="AG43" i="3"/>
  <c r="AG47" i="3"/>
  <c r="AG51" i="3"/>
  <c r="AG20" i="3"/>
  <c r="AG38" i="3"/>
  <c r="AG42" i="3"/>
  <c r="AG46" i="3"/>
  <c r="AG50" i="3"/>
  <c r="AG54" i="3"/>
  <c r="AG49" i="3"/>
  <c r="AG56" i="3"/>
  <c r="AG60" i="3"/>
  <c r="AG12" i="3"/>
  <c r="AG33" i="3"/>
  <c r="AG45" i="3"/>
  <c r="AG55" i="3"/>
  <c r="AG59" i="3"/>
  <c r="AG37" i="3"/>
  <c r="AG53" i="3"/>
  <c r="AG57" i="3"/>
  <c r="AG61" i="3"/>
  <c r="AG41" i="3"/>
  <c r="AG58" i="3"/>
  <c r="AG13" i="3"/>
  <c r="AG11" i="3"/>
  <c r="B46" i="3"/>
  <c r="N61" i="6" l="1"/>
  <c r="Y61" i="6" s="1"/>
  <c r="AC61" i="6" s="1"/>
  <c r="S61" i="6" s="1"/>
  <c r="T61" i="6" s="1"/>
  <c r="U61" i="6" s="1"/>
  <c r="N15" i="6"/>
  <c r="N19" i="6"/>
  <c r="Y19" i="6" s="1"/>
  <c r="AC19" i="6" s="1"/>
  <c r="S19" i="6" s="1"/>
  <c r="T19" i="6" s="1"/>
  <c r="U19" i="6" s="1"/>
  <c r="N32" i="6"/>
  <c r="Y32" i="6" s="1"/>
  <c r="AC32" i="6" s="1"/>
  <c r="S32" i="6" s="1"/>
  <c r="T32" i="6" s="1"/>
  <c r="U32" i="6" s="1"/>
  <c r="N22" i="6"/>
  <c r="Y22" i="6" s="1"/>
  <c r="AC22" i="6" s="1"/>
  <c r="S22" i="6" s="1"/>
  <c r="T22" i="6" s="1"/>
  <c r="U22" i="6" s="1"/>
  <c r="N46" i="6"/>
  <c r="Y46" i="6" s="1"/>
  <c r="AC46" i="6" s="1"/>
  <c r="S46" i="6" s="1"/>
  <c r="T46" i="6" s="1"/>
  <c r="U46" i="6" s="1"/>
  <c r="N62" i="6"/>
  <c r="Y62" i="6" s="1"/>
  <c r="AC62" i="6" s="1"/>
  <c r="S62" i="6" s="1"/>
  <c r="T62" i="6" s="1"/>
  <c r="U62" i="6" s="1"/>
  <c r="N23" i="10"/>
  <c r="Y23" i="10" s="1"/>
  <c r="AC23" i="10" s="1"/>
  <c r="S23" i="10" s="1"/>
  <c r="T23" i="10" s="1"/>
  <c r="U23" i="10" s="1"/>
  <c r="N39" i="10"/>
  <c r="Y39" i="10" s="1"/>
  <c r="AC39" i="10" s="1"/>
  <c r="S39" i="10" s="1"/>
  <c r="T39" i="10" s="1"/>
  <c r="U39" i="10" s="1"/>
  <c r="N58" i="10"/>
  <c r="Y58" i="10" s="1"/>
  <c r="AC58" i="10" s="1"/>
  <c r="S58" i="10" s="1"/>
  <c r="T58" i="10" s="1"/>
  <c r="U58" i="10" s="1"/>
  <c r="N55" i="10"/>
  <c r="Y55" i="10" s="1"/>
  <c r="AC55" i="10" s="1"/>
  <c r="S55" i="10" s="1"/>
  <c r="T55" i="10" s="1"/>
  <c r="U55" i="10" s="1"/>
  <c r="N26" i="10"/>
  <c r="Y26" i="10" s="1"/>
  <c r="AC26" i="10" s="1"/>
  <c r="S26" i="10" s="1"/>
  <c r="T26" i="10" s="1"/>
  <c r="U26" i="10" s="1"/>
  <c r="N37" i="10"/>
  <c r="Y37" i="10" s="1"/>
  <c r="AC37" i="10" s="1"/>
  <c r="S37" i="10" s="1"/>
  <c r="T37" i="10" s="1"/>
  <c r="U37" i="10" s="1"/>
  <c r="N40" i="10"/>
  <c r="Y40" i="10" s="1"/>
  <c r="AC40" i="10" s="1"/>
  <c r="S40" i="10" s="1"/>
  <c r="T40" i="10" s="1"/>
  <c r="U40" i="10" s="1"/>
  <c r="N36" i="10"/>
  <c r="Y36" i="10" s="1"/>
  <c r="AC36" i="10" s="1"/>
  <c r="S36" i="10" s="1"/>
  <c r="T36" i="10" s="1"/>
  <c r="U36" i="10" s="1"/>
  <c r="N25" i="10"/>
  <c r="Y25" i="10" s="1"/>
  <c r="AC25" i="10" s="1"/>
  <c r="S25" i="10" s="1"/>
  <c r="T25" i="10" s="1"/>
  <c r="U25" i="10" s="1"/>
  <c r="N41" i="10"/>
  <c r="Y41" i="10" s="1"/>
  <c r="AC41" i="10" s="1"/>
  <c r="S41" i="10" s="1"/>
  <c r="T41" i="10" s="1"/>
  <c r="U41" i="10" s="1"/>
  <c r="N61" i="10"/>
  <c r="Y61" i="10" s="1"/>
  <c r="AC61" i="10" s="1"/>
  <c r="S61" i="10" s="1"/>
  <c r="T61" i="10" s="1"/>
  <c r="U61" i="10" s="1"/>
  <c r="N56" i="10"/>
  <c r="Y56" i="10" s="1"/>
  <c r="AC56" i="10" s="1"/>
  <c r="S56" i="10" s="1"/>
  <c r="T56" i="10" s="1"/>
  <c r="U56" i="10" s="1"/>
  <c r="N47" i="10"/>
  <c r="Y47" i="10" s="1"/>
  <c r="AC47" i="10" s="1"/>
  <c r="S47" i="10" s="1"/>
  <c r="T47" i="10" s="1"/>
  <c r="U47" i="10" s="1"/>
  <c r="N16" i="10"/>
  <c r="Y16" i="10" s="1"/>
  <c r="AC16" i="10" s="1"/>
  <c r="S16" i="10" s="1"/>
  <c r="T16" i="10" s="1"/>
  <c r="U16" i="10" s="1"/>
  <c r="N43" i="10"/>
  <c r="Y43" i="10" s="1"/>
  <c r="AC43" i="10" s="1"/>
  <c r="S43" i="10" s="1"/>
  <c r="T43" i="10" s="1"/>
  <c r="U43" i="10" s="1"/>
  <c r="N27" i="10"/>
  <c r="Y27" i="10" s="1"/>
  <c r="AC27" i="10" s="1"/>
  <c r="S27" i="10" s="1"/>
  <c r="T27" i="10" s="1"/>
  <c r="U27" i="10" s="1"/>
  <c r="N45" i="10"/>
  <c r="Y45" i="10" s="1"/>
  <c r="AC45" i="10" s="1"/>
  <c r="S45" i="10" s="1"/>
  <c r="T45" i="10" s="1"/>
  <c r="U45" i="10" s="1"/>
  <c r="N44" i="10"/>
  <c r="Y44" i="10" s="1"/>
  <c r="AC44" i="10" s="1"/>
  <c r="S44" i="10" s="1"/>
  <c r="T44" i="10" s="1"/>
  <c r="U44" i="10" s="1"/>
  <c r="N59" i="10"/>
  <c r="Y59" i="10" s="1"/>
  <c r="AC59" i="10" s="1"/>
  <c r="S59" i="10" s="1"/>
  <c r="T59" i="10" s="1"/>
  <c r="U59" i="10" s="1"/>
  <c r="N21" i="10"/>
  <c r="Y21" i="10" s="1"/>
  <c r="AC21" i="10" s="1"/>
  <c r="S21" i="10" s="1"/>
  <c r="T21" i="10" s="1"/>
  <c r="U21" i="10" s="1"/>
  <c r="N46" i="10"/>
  <c r="Y46" i="10" s="1"/>
  <c r="AC46" i="10" s="1"/>
  <c r="S46" i="10" s="1"/>
  <c r="T46" i="10" s="1"/>
  <c r="U46" i="10" s="1"/>
  <c r="N60" i="10"/>
  <c r="Y60" i="10" s="1"/>
  <c r="AC60" i="10" s="1"/>
  <c r="S60" i="10" s="1"/>
  <c r="T60" i="10" s="1"/>
  <c r="U60" i="10" s="1"/>
  <c r="N44" i="6"/>
  <c r="Y44" i="6" s="1"/>
  <c r="AC44" i="6" s="1"/>
  <c r="S44" i="6" s="1"/>
  <c r="T44" i="6" s="1"/>
  <c r="U44" i="6" s="1"/>
  <c r="N56" i="6"/>
  <c r="Y56" i="6" s="1"/>
  <c r="AC56" i="6" s="1"/>
  <c r="S56" i="6" s="1"/>
  <c r="T56" i="6" s="1"/>
  <c r="U56" i="6" s="1"/>
  <c r="N40" i="6"/>
  <c r="Y40" i="6" s="1"/>
  <c r="AC40" i="6" s="1"/>
  <c r="S40" i="6" s="1"/>
  <c r="T40" i="6" s="1"/>
  <c r="U40" i="6" s="1"/>
  <c r="N37" i="6"/>
  <c r="Y37" i="6" s="1"/>
  <c r="AC37" i="6" s="1"/>
  <c r="S37" i="6" s="1"/>
  <c r="T37" i="6" s="1"/>
  <c r="U37" i="6" s="1"/>
  <c r="N58" i="6"/>
  <c r="Y58" i="6" s="1"/>
  <c r="AC58" i="6" s="1"/>
  <c r="S58" i="6" s="1"/>
  <c r="T58" i="6" s="1"/>
  <c r="U58" i="6" s="1"/>
  <c r="N27" i="26"/>
  <c r="Y27" i="26" s="1"/>
  <c r="AC27" i="26" s="1"/>
  <c r="S27" i="26" s="1"/>
  <c r="T27" i="26" s="1"/>
  <c r="U27" i="26" s="1"/>
  <c r="N59" i="26"/>
  <c r="Y59" i="26" s="1"/>
  <c r="AC59" i="26" s="1"/>
  <c r="S59" i="26" s="1"/>
  <c r="T59" i="26" s="1"/>
  <c r="U59" i="26" s="1"/>
  <c r="N37" i="26"/>
  <c r="Y37" i="26" s="1"/>
  <c r="AC37" i="26" s="1"/>
  <c r="S37" i="26" s="1"/>
  <c r="T37" i="26" s="1"/>
  <c r="U37" i="26" s="1"/>
  <c r="N45" i="26"/>
  <c r="Y45" i="26" s="1"/>
  <c r="AC45" i="26" s="1"/>
  <c r="S45" i="26" s="1"/>
  <c r="T45" i="26" s="1"/>
  <c r="U45" i="26" s="1"/>
  <c r="N39" i="24"/>
  <c r="Y39" i="24" s="1"/>
  <c r="AC39" i="24" s="1"/>
  <c r="S39" i="24" s="1"/>
  <c r="T39" i="24" s="1"/>
  <c r="U39" i="24" s="1"/>
  <c r="N15" i="24"/>
  <c r="N19" i="24"/>
  <c r="Y19" i="24" s="1"/>
  <c r="AC19" i="24" s="1"/>
  <c r="S19" i="24" s="1"/>
  <c r="T19" i="24" s="1"/>
  <c r="U19" i="24" s="1"/>
  <c r="N43" i="24"/>
  <c r="Y43" i="24" s="1"/>
  <c r="AC43" i="24" s="1"/>
  <c r="S43" i="24" s="1"/>
  <c r="T43" i="24" s="1"/>
  <c r="U43" i="24" s="1"/>
  <c r="N31" i="24"/>
  <c r="Y31" i="24" s="1"/>
  <c r="AC31" i="24" s="1"/>
  <c r="S31" i="24" s="1"/>
  <c r="T31" i="24" s="1"/>
  <c r="U31" i="24" s="1"/>
  <c r="N54" i="24"/>
  <c r="Y54" i="24" s="1"/>
  <c r="AC54" i="24" s="1"/>
  <c r="S54" i="24" s="1"/>
  <c r="T54" i="24" s="1"/>
  <c r="U54" i="24" s="1"/>
  <c r="N46" i="22"/>
  <c r="Y46" i="22" s="1"/>
  <c r="AC46" i="22" s="1"/>
  <c r="S46" i="22" s="1"/>
  <c r="T46" i="22" s="1"/>
  <c r="U46" i="22" s="1"/>
  <c r="N18" i="22"/>
  <c r="Y18" i="22" s="1"/>
  <c r="AC18" i="22" s="1"/>
  <c r="S18" i="22" s="1"/>
  <c r="T18" i="22" s="1"/>
  <c r="U18" i="22" s="1"/>
  <c r="N50" i="22"/>
  <c r="Y50" i="22" s="1"/>
  <c r="AC50" i="22" s="1"/>
  <c r="S50" i="22" s="1"/>
  <c r="T50" i="22" s="1"/>
  <c r="U50" i="22" s="1"/>
  <c r="N22" i="22"/>
  <c r="Y22" i="22" s="1"/>
  <c r="AC22" i="22" s="1"/>
  <c r="S22" i="22" s="1"/>
  <c r="T22" i="22" s="1"/>
  <c r="U22" i="22" s="1"/>
  <c r="N24" i="20"/>
  <c r="Y24" i="20" s="1"/>
  <c r="AC24" i="20" s="1"/>
  <c r="S24" i="20" s="1"/>
  <c r="T24" i="20" s="1"/>
  <c r="U24" i="20" s="1"/>
  <c r="N44" i="20"/>
  <c r="Y44" i="20" s="1"/>
  <c r="AC44" i="20" s="1"/>
  <c r="S44" i="20" s="1"/>
  <c r="T44" i="20" s="1"/>
  <c r="U44" i="20" s="1"/>
  <c r="N60" i="20"/>
  <c r="Y60" i="20" s="1"/>
  <c r="AC60" i="20" s="1"/>
  <c r="S60" i="20" s="1"/>
  <c r="T60" i="20" s="1"/>
  <c r="U60" i="20" s="1"/>
  <c r="N28" i="20"/>
  <c r="Y28" i="20" s="1"/>
  <c r="AC28" i="20" s="1"/>
  <c r="S28" i="20" s="1"/>
  <c r="T28" i="20" s="1"/>
  <c r="U28" i="20" s="1"/>
  <c r="N56" i="20"/>
  <c r="Y56" i="20" s="1"/>
  <c r="AC56" i="20" s="1"/>
  <c r="S56" i="20" s="1"/>
  <c r="T56" i="20" s="1"/>
  <c r="U56" i="20" s="1"/>
  <c r="N34" i="18"/>
  <c r="Y34" i="18" s="1"/>
  <c r="AC34" i="18" s="1"/>
  <c r="S34" i="18" s="1"/>
  <c r="T34" i="18" s="1"/>
  <c r="U34" i="18" s="1"/>
  <c r="N60" i="18"/>
  <c r="Y60" i="18" s="1"/>
  <c r="AC60" i="18" s="1"/>
  <c r="S60" i="18" s="1"/>
  <c r="T60" i="18" s="1"/>
  <c r="U60" i="18" s="1"/>
  <c r="N54" i="18"/>
  <c r="Y54" i="18" s="1"/>
  <c r="AC54" i="18" s="1"/>
  <c r="S54" i="18" s="1"/>
  <c r="T54" i="18" s="1"/>
  <c r="U54" i="18" s="1"/>
  <c r="N46" i="18"/>
  <c r="Y46" i="18" s="1"/>
  <c r="AC46" i="18" s="1"/>
  <c r="S46" i="18" s="1"/>
  <c r="T46" i="18" s="1"/>
  <c r="U46" i="18" s="1"/>
  <c r="N46" i="16"/>
  <c r="Y46" i="16" s="1"/>
  <c r="AC46" i="16" s="1"/>
  <c r="S46" i="16" s="1"/>
  <c r="T46" i="16" s="1"/>
  <c r="U46" i="16" s="1"/>
  <c r="N50" i="16"/>
  <c r="Y50" i="16" s="1"/>
  <c r="AC50" i="16" s="1"/>
  <c r="S50" i="16" s="1"/>
  <c r="T50" i="16" s="1"/>
  <c r="U50" i="16" s="1"/>
  <c r="N44" i="16"/>
  <c r="Y44" i="16" s="1"/>
  <c r="AC44" i="16" s="1"/>
  <c r="S44" i="16" s="1"/>
  <c r="T44" i="16" s="1"/>
  <c r="U44" i="16" s="1"/>
  <c r="N58" i="16"/>
  <c r="Y58" i="16" s="1"/>
  <c r="AC58" i="16" s="1"/>
  <c r="S58" i="16" s="1"/>
  <c r="T58" i="16" s="1"/>
  <c r="U58" i="16" s="1"/>
  <c r="N47" i="16"/>
  <c r="Y47" i="16" s="1"/>
  <c r="AC47" i="16" s="1"/>
  <c r="S47" i="16" s="1"/>
  <c r="T47" i="16" s="1"/>
  <c r="U47" i="16" s="1"/>
  <c r="N30" i="16"/>
  <c r="Y30" i="16" s="1"/>
  <c r="AC30" i="16" s="1"/>
  <c r="S30" i="16" s="1"/>
  <c r="T30" i="16" s="1"/>
  <c r="U30" i="16" s="1"/>
  <c r="N34" i="16"/>
  <c r="Y34" i="16" s="1"/>
  <c r="AC34" i="16" s="1"/>
  <c r="S34" i="16" s="1"/>
  <c r="T34" i="16" s="1"/>
  <c r="U34" i="16" s="1"/>
  <c r="N36" i="16"/>
  <c r="Y36" i="16" s="1"/>
  <c r="AC36" i="16" s="1"/>
  <c r="S36" i="16" s="1"/>
  <c r="T36" i="16" s="1"/>
  <c r="U36" i="16" s="1"/>
  <c r="N56" i="16"/>
  <c r="Y56" i="16" s="1"/>
  <c r="AC56" i="16" s="1"/>
  <c r="S56" i="16" s="1"/>
  <c r="T56" i="16" s="1"/>
  <c r="U56" i="16" s="1"/>
  <c r="N42" i="16"/>
  <c r="Y42" i="16" s="1"/>
  <c r="AC42" i="16" s="1"/>
  <c r="S42" i="16" s="1"/>
  <c r="T42" i="16" s="1"/>
  <c r="U42" i="16" s="1"/>
  <c r="N40" i="16"/>
  <c r="Y40" i="16" s="1"/>
  <c r="AC40" i="16" s="1"/>
  <c r="S40" i="16" s="1"/>
  <c r="T40" i="16" s="1"/>
  <c r="U40" i="16" s="1"/>
  <c r="N37" i="16"/>
  <c r="Y37" i="16" s="1"/>
  <c r="AC37" i="16" s="1"/>
  <c r="S37" i="16" s="1"/>
  <c r="T37" i="16" s="1"/>
  <c r="U37" i="16" s="1"/>
  <c r="N45" i="16"/>
  <c r="Y45" i="16" s="1"/>
  <c r="AC45" i="16" s="1"/>
  <c r="S45" i="16" s="1"/>
  <c r="T45" i="16" s="1"/>
  <c r="U45" i="16" s="1"/>
  <c r="N22" i="14"/>
  <c r="Y22" i="14" s="1"/>
  <c r="AC22" i="14" s="1"/>
  <c r="S22" i="14" s="1"/>
  <c r="T22" i="14" s="1"/>
  <c r="U22" i="14" s="1"/>
  <c r="N27" i="14"/>
  <c r="Y27" i="14" s="1"/>
  <c r="AC27" i="14" s="1"/>
  <c r="S27" i="14" s="1"/>
  <c r="T27" i="14" s="1"/>
  <c r="U27" i="14" s="1"/>
  <c r="N14" i="14"/>
  <c r="Y14" i="14" s="1"/>
  <c r="AC14" i="14" s="1"/>
  <c r="S14" i="14" s="1"/>
  <c r="T14" i="14" s="1"/>
  <c r="U14" i="14" s="1"/>
  <c r="N35" i="14"/>
  <c r="Y35" i="14" s="1"/>
  <c r="AC35" i="14" s="1"/>
  <c r="S35" i="14" s="1"/>
  <c r="T35" i="14" s="1"/>
  <c r="U35" i="14" s="1"/>
  <c r="N50" i="14"/>
  <c r="Y50" i="14" s="1"/>
  <c r="AC50" i="14" s="1"/>
  <c r="S50" i="14" s="1"/>
  <c r="T50" i="14" s="1"/>
  <c r="U50" i="14" s="1"/>
  <c r="N57" i="14"/>
  <c r="Y57" i="14" s="1"/>
  <c r="AC57" i="14" s="1"/>
  <c r="S57" i="14" s="1"/>
  <c r="T57" i="14" s="1"/>
  <c r="U57" i="14" s="1"/>
  <c r="N16" i="14"/>
  <c r="Y16" i="14" s="1"/>
  <c r="AC16" i="14" s="1"/>
  <c r="S16" i="14" s="1"/>
  <c r="T16" i="14" s="1"/>
  <c r="U16" i="14" s="1"/>
  <c r="N32" i="14"/>
  <c r="Y32" i="14" s="1"/>
  <c r="AC32" i="14" s="1"/>
  <c r="S32" i="14" s="1"/>
  <c r="T32" i="14" s="1"/>
  <c r="U32" i="14" s="1"/>
  <c r="N44" i="14"/>
  <c r="Y44" i="14" s="1"/>
  <c r="AC44" i="14" s="1"/>
  <c r="S44" i="14" s="1"/>
  <c r="T44" i="14" s="1"/>
  <c r="U44" i="14" s="1"/>
  <c r="N51" i="14"/>
  <c r="Y51" i="14" s="1"/>
  <c r="AC51" i="14" s="1"/>
  <c r="S51" i="14" s="1"/>
  <c r="T51" i="14" s="1"/>
  <c r="U51" i="14" s="1"/>
  <c r="N26" i="14"/>
  <c r="Y26" i="14" s="1"/>
  <c r="AC26" i="14" s="1"/>
  <c r="S26" i="14" s="1"/>
  <c r="T26" i="14" s="1"/>
  <c r="U26" i="14" s="1"/>
  <c r="N42" i="14"/>
  <c r="Y42" i="14" s="1"/>
  <c r="AC42" i="14" s="1"/>
  <c r="S42" i="14" s="1"/>
  <c r="T42" i="14" s="1"/>
  <c r="U42" i="14" s="1"/>
  <c r="N39" i="14"/>
  <c r="Y39" i="14" s="1"/>
  <c r="AC39" i="14" s="1"/>
  <c r="S39" i="14" s="1"/>
  <c r="T39" i="14" s="1"/>
  <c r="U39" i="14" s="1"/>
  <c r="N54" i="14"/>
  <c r="Y54" i="14" s="1"/>
  <c r="AC54" i="14" s="1"/>
  <c r="S54" i="14" s="1"/>
  <c r="T54" i="14" s="1"/>
  <c r="U54" i="14" s="1"/>
  <c r="N36" i="14"/>
  <c r="Y36" i="14" s="1"/>
  <c r="AC36" i="14" s="1"/>
  <c r="S36" i="14" s="1"/>
  <c r="T36" i="14" s="1"/>
  <c r="U36" i="14" s="1"/>
  <c r="N17" i="14"/>
  <c r="Y17" i="14" s="1"/>
  <c r="AC17" i="14" s="1"/>
  <c r="S17" i="14" s="1"/>
  <c r="T17" i="14" s="1"/>
  <c r="U17" i="14" s="1"/>
  <c r="N48" i="14"/>
  <c r="Y48" i="14" s="1"/>
  <c r="AC48" i="14" s="1"/>
  <c r="S48" i="14" s="1"/>
  <c r="T48" i="14" s="1"/>
  <c r="U48" i="14" s="1"/>
  <c r="N21" i="26"/>
  <c r="Y21" i="26" s="1"/>
  <c r="AC21" i="26" s="1"/>
  <c r="S21" i="26" s="1"/>
  <c r="T21" i="26" s="1"/>
  <c r="U21" i="26" s="1"/>
  <c r="N43" i="26"/>
  <c r="Y43" i="26" s="1"/>
  <c r="AC43" i="26" s="1"/>
  <c r="S43" i="26" s="1"/>
  <c r="T43" i="26" s="1"/>
  <c r="U43" i="26" s="1"/>
  <c r="N61" i="26"/>
  <c r="Y61" i="26" s="1"/>
  <c r="AC61" i="26" s="1"/>
  <c r="S61" i="26" s="1"/>
  <c r="T61" i="26" s="1"/>
  <c r="U61" i="26" s="1"/>
  <c r="N29" i="26"/>
  <c r="Y29" i="26" s="1"/>
  <c r="AC29" i="26" s="1"/>
  <c r="S29" i="26" s="1"/>
  <c r="T29" i="26" s="1"/>
  <c r="U29" i="26" s="1"/>
  <c r="N53" i="26"/>
  <c r="Y53" i="26" s="1"/>
  <c r="AC53" i="26" s="1"/>
  <c r="S53" i="26" s="1"/>
  <c r="T53" i="26" s="1"/>
  <c r="U53" i="26" s="1"/>
  <c r="N23" i="24"/>
  <c r="Y23" i="24" s="1"/>
  <c r="AC23" i="24" s="1"/>
  <c r="S23" i="24" s="1"/>
  <c r="T23" i="24" s="1"/>
  <c r="U23" i="24" s="1"/>
  <c r="N47" i="24"/>
  <c r="Y47" i="24" s="1"/>
  <c r="AC47" i="24" s="1"/>
  <c r="S47" i="24" s="1"/>
  <c r="T47" i="24" s="1"/>
  <c r="U47" i="24" s="1"/>
  <c r="N35" i="24"/>
  <c r="Y35" i="24" s="1"/>
  <c r="AC35" i="24" s="1"/>
  <c r="S35" i="24" s="1"/>
  <c r="T35" i="24" s="1"/>
  <c r="U35" i="24" s="1"/>
  <c r="N27" i="24"/>
  <c r="Y27" i="24" s="1"/>
  <c r="AC27" i="24" s="1"/>
  <c r="S27" i="24" s="1"/>
  <c r="T27" i="24" s="1"/>
  <c r="U27" i="24" s="1"/>
  <c r="N52" i="24"/>
  <c r="Y52" i="24" s="1"/>
  <c r="AC52" i="24" s="1"/>
  <c r="S52" i="24" s="1"/>
  <c r="T52" i="24" s="1"/>
  <c r="U52" i="24" s="1"/>
  <c r="N62" i="24"/>
  <c r="Y62" i="24" s="1"/>
  <c r="AC62" i="24" s="1"/>
  <c r="S62" i="24" s="1"/>
  <c r="T62" i="24" s="1"/>
  <c r="U62" i="24" s="1"/>
  <c r="N38" i="22"/>
  <c r="Y38" i="22" s="1"/>
  <c r="AC38" i="22" s="1"/>
  <c r="S38" i="22" s="1"/>
  <c r="T38" i="22" s="1"/>
  <c r="U38" i="22" s="1"/>
  <c r="N54" i="22"/>
  <c r="Y54" i="22" s="1"/>
  <c r="AC54" i="22" s="1"/>
  <c r="S54" i="22" s="1"/>
  <c r="T54" i="22" s="1"/>
  <c r="U54" i="22" s="1"/>
  <c r="N36" i="22"/>
  <c r="Y36" i="22" s="1"/>
  <c r="AC36" i="22" s="1"/>
  <c r="S36" i="22" s="1"/>
  <c r="T36" i="22" s="1"/>
  <c r="U36" i="22" s="1"/>
  <c r="N14" i="22"/>
  <c r="N30" i="22"/>
  <c r="Y30" i="22" s="1"/>
  <c r="AC30" i="22" s="1"/>
  <c r="S30" i="22" s="1"/>
  <c r="T30" i="22" s="1"/>
  <c r="U30" i="22" s="1"/>
  <c r="N62" i="22"/>
  <c r="Y62" i="22" s="1"/>
  <c r="AC62" i="22" s="1"/>
  <c r="S62" i="22" s="1"/>
  <c r="T62" i="22" s="1"/>
  <c r="U62" i="22" s="1"/>
  <c r="N20" i="20"/>
  <c r="Y20" i="20" s="1"/>
  <c r="AC20" i="20" s="1"/>
  <c r="S20" i="20" s="1"/>
  <c r="T20" i="20" s="1"/>
  <c r="U20" i="20" s="1"/>
  <c r="N52" i="20"/>
  <c r="Y52" i="20" s="1"/>
  <c r="AC52" i="20" s="1"/>
  <c r="S52" i="20" s="1"/>
  <c r="T52" i="20" s="1"/>
  <c r="U52" i="20" s="1"/>
  <c r="N36" i="20"/>
  <c r="Y36" i="20" s="1"/>
  <c r="AC36" i="20" s="1"/>
  <c r="S36" i="20" s="1"/>
  <c r="T36" i="20" s="1"/>
  <c r="U36" i="20" s="1"/>
  <c r="N42" i="20"/>
  <c r="Y42" i="20" s="1"/>
  <c r="AC42" i="20" s="1"/>
  <c r="S42" i="20" s="1"/>
  <c r="T42" i="20" s="1"/>
  <c r="U42" i="20" s="1"/>
  <c r="N62" i="18"/>
  <c r="Y62" i="18" s="1"/>
  <c r="AC62" i="18" s="1"/>
  <c r="S62" i="18" s="1"/>
  <c r="T62" i="18" s="1"/>
  <c r="U62" i="18" s="1"/>
  <c r="N42" i="18"/>
  <c r="Y42" i="18" s="1"/>
  <c r="AC42" i="18" s="1"/>
  <c r="S42" i="18" s="1"/>
  <c r="T42" i="18" s="1"/>
  <c r="U42" i="18" s="1"/>
  <c r="N18" i="18"/>
  <c r="Y18" i="18" s="1"/>
  <c r="AC18" i="18" s="1"/>
  <c r="S18" i="18" s="1"/>
  <c r="T18" i="18" s="1"/>
  <c r="U18" i="18" s="1"/>
  <c r="N26" i="18"/>
  <c r="Y26" i="18" s="1"/>
  <c r="AC26" i="18" s="1"/>
  <c r="S26" i="18" s="1"/>
  <c r="T26" i="18" s="1"/>
  <c r="U26" i="18" s="1"/>
  <c r="N61" i="16"/>
  <c r="Y61" i="16" s="1"/>
  <c r="AC61" i="16" s="1"/>
  <c r="S61" i="16" s="1"/>
  <c r="T61" i="16" s="1"/>
  <c r="U61" i="16" s="1"/>
  <c r="N54" i="16"/>
  <c r="Y54" i="16" s="1"/>
  <c r="AC54" i="16" s="1"/>
  <c r="S54" i="16" s="1"/>
  <c r="T54" i="16" s="1"/>
  <c r="U54" i="16" s="1"/>
  <c r="N48" i="16"/>
  <c r="Y48" i="16" s="1"/>
  <c r="AC48" i="16" s="1"/>
  <c r="S48" i="16" s="1"/>
  <c r="T48" i="16" s="1"/>
  <c r="U48" i="16" s="1"/>
  <c r="N52" i="16"/>
  <c r="Y52" i="16" s="1"/>
  <c r="AC52" i="16" s="1"/>
  <c r="S52" i="16" s="1"/>
  <c r="T52" i="16" s="1"/>
  <c r="U52" i="16" s="1"/>
  <c r="N60" i="16"/>
  <c r="Y60" i="16" s="1"/>
  <c r="AC60" i="16" s="1"/>
  <c r="S60" i="16" s="1"/>
  <c r="T60" i="16" s="1"/>
  <c r="U60" i="16" s="1"/>
  <c r="N55" i="16"/>
  <c r="Y55" i="16" s="1"/>
  <c r="AC55" i="16" s="1"/>
  <c r="S55" i="16" s="1"/>
  <c r="T55" i="16" s="1"/>
  <c r="U55" i="16" s="1"/>
  <c r="N38" i="16"/>
  <c r="Y38" i="16" s="1"/>
  <c r="AC38" i="16" s="1"/>
  <c r="S38" i="16" s="1"/>
  <c r="T38" i="16" s="1"/>
  <c r="U38" i="16" s="1"/>
  <c r="N39" i="16"/>
  <c r="Y39" i="16" s="1"/>
  <c r="AC39" i="16" s="1"/>
  <c r="S39" i="16" s="1"/>
  <c r="T39" i="16" s="1"/>
  <c r="U39" i="16" s="1"/>
  <c r="N62" i="16"/>
  <c r="Y62" i="16" s="1"/>
  <c r="AC62" i="16" s="1"/>
  <c r="S62" i="16" s="1"/>
  <c r="T62" i="16" s="1"/>
  <c r="U62" i="16" s="1"/>
  <c r="N38" i="14"/>
  <c r="Y38" i="14" s="1"/>
  <c r="AC38" i="14" s="1"/>
  <c r="S38" i="14" s="1"/>
  <c r="T38" i="14" s="1"/>
  <c r="U38" i="14" s="1"/>
  <c r="N20" i="14"/>
  <c r="Y20" i="14" s="1"/>
  <c r="AC20" i="14" s="1"/>
  <c r="S20" i="14" s="1"/>
  <c r="T20" i="14" s="1"/>
  <c r="U20" i="14" s="1"/>
  <c r="N30" i="14"/>
  <c r="Y30" i="14" s="1"/>
  <c r="AC30" i="14" s="1"/>
  <c r="S30" i="14" s="1"/>
  <c r="T30" i="14" s="1"/>
  <c r="U30" i="14" s="1"/>
  <c r="N43" i="14"/>
  <c r="Y43" i="14" s="1"/>
  <c r="AC43" i="14" s="1"/>
  <c r="S43" i="14" s="1"/>
  <c r="T43" i="14" s="1"/>
  <c r="U43" i="14" s="1"/>
  <c r="N58" i="14"/>
  <c r="Y58" i="14" s="1"/>
  <c r="AC58" i="14" s="1"/>
  <c r="S58" i="14" s="1"/>
  <c r="T58" i="14" s="1"/>
  <c r="U58" i="14" s="1"/>
  <c r="N62" i="14"/>
  <c r="Y62" i="14" s="1"/>
  <c r="AC62" i="14" s="1"/>
  <c r="S62" i="14" s="1"/>
  <c r="T62" i="14" s="1"/>
  <c r="U62" i="14" s="1"/>
  <c r="N24" i="14"/>
  <c r="Y24" i="14" s="1"/>
  <c r="AC24" i="14" s="1"/>
  <c r="S24" i="14" s="1"/>
  <c r="T24" i="14" s="1"/>
  <c r="U24" i="14" s="1"/>
  <c r="N40" i="14"/>
  <c r="Y40" i="14" s="1"/>
  <c r="AC40" i="14" s="1"/>
  <c r="S40" i="14" s="1"/>
  <c r="T40" i="14" s="1"/>
  <c r="U40" i="14" s="1"/>
  <c r="N21" i="14"/>
  <c r="Y21" i="14" s="1"/>
  <c r="AC21" i="14" s="1"/>
  <c r="S21" i="14" s="1"/>
  <c r="T21" i="14" s="1"/>
  <c r="U21" i="14" s="1"/>
  <c r="N52" i="14"/>
  <c r="Y52" i="14" s="1"/>
  <c r="AC52" i="14" s="1"/>
  <c r="S52" i="14" s="1"/>
  <c r="T52" i="14" s="1"/>
  <c r="U52" i="14" s="1"/>
  <c r="N59" i="14"/>
  <c r="Y59" i="14" s="1"/>
  <c r="AC59" i="14" s="1"/>
  <c r="S59" i="14" s="1"/>
  <c r="T59" i="14" s="1"/>
  <c r="U59" i="14" s="1"/>
  <c r="N18" i="14"/>
  <c r="Y18" i="14" s="1"/>
  <c r="AC18" i="14" s="1"/>
  <c r="S18" i="14" s="1"/>
  <c r="T18" i="14" s="1"/>
  <c r="U18" i="14" s="1"/>
  <c r="N34" i="14"/>
  <c r="Y34" i="14" s="1"/>
  <c r="AC34" i="14" s="1"/>
  <c r="S34" i="14" s="1"/>
  <c r="T34" i="14" s="1"/>
  <c r="U34" i="14" s="1"/>
  <c r="N31" i="14"/>
  <c r="Y31" i="14" s="1"/>
  <c r="AC31" i="14" s="1"/>
  <c r="S31" i="14" s="1"/>
  <c r="T31" i="14" s="1"/>
  <c r="U31" i="14" s="1"/>
  <c r="N46" i="14"/>
  <c r="Y46" i="14" s="1"/>
  <c r="AC46" i="14" s="1"/>
  <c r="S46" i="14" s="1"/>
  <c r="T46" i="14" s="1"/>
  <c r="U46" i="14" s="1"/>
  <c r="N28" i="14"/>
  <c r="Y28" i="14" s="1"/>
  <c r="AC28" i="14" s="1"/>
  <c r="S28" i="14" s="1"/>
  <c r="T28" i="14" s="1"/>
  <c r="U28" i="14" s="1"/>
  <c r="N47" i="14"/>
  <c r="Y47" i="14" s="1"/>
  <c r="AC47" i="14" s="1"/>
  <c r="S47" i="14" s="1"/>
  <c r="T47" i="14" s="1"/>
  <c r="U47" i="14" s="1"/>
  <c r="N25" i="14"/>
  <c r="Y25" i="14" s="1"/>
  <c r="AC25" i="14" s="1"/>
  <c r="S25" i="14" s="1"/>
  <c r="T25" i="14" s="1"/>
  <c r="U25" i="14" s="1"/>
  <c r="N56" i="14"/>
  <c r="Y56" i="14" s="1"/>
  <c r="AC56" i="14" s="1"/>
  <c r="S56" i="14" s="1"/>
  <c r="T56" i="14" s="1"/>
  <c r="U56" i="14" s="1"/>
  <c r="N60" i="14"/>
  <c r="Y60" i="14" s="1"/>
  <c r="AC60" i="14" s="1"/>
  <c r="S60" i="14" s="1"/>
  <c r="T60" i="14" s="1"/>
  <c r="U60" i="14" s="1"/>
  <c r="N26" i="6"/>
  <c r="Y26" i="6" s="1"/>
  <c r="AC26" i="6" s="1"/>
  <c r="S26" i="6" s="1"/>
  <c r="T26" i="6" s="1"/>
  <c r="U26" i="6" s="1"/>
  <c r="N31" i="10"/>
  <c r="Y31" i="10" s="1"/>
  <c r="AC31" i="10" s="1"/>
  <c r="S31" i="10" s="1"/>
  <c r="T31" i="10" s="1"/>
  <c r="U31" i="10" s="1"/>
  <c r="N49" i="10"/>
  <c r="Y49" i="10" s="1"/>
  <c r="AC49" i="10" s="1"/>
  <c r="S49" i="10" s="1"/>
  <c r="T49" i="10" s="1"/>
  <c r="U49" i="10" s="1"/>
  <c r="N48" i="10"/>
  <c r="Y48" i="10" s="1"/>
  <c r="AC48" i="10" s="1"/>
  <c r="S48" i="10" s="1"/>
  <c r="T48" i="10" s="1"/>
  <c r="U48" i="10" s="1"/>
  <c r="N62" i="10"/>
  <c r="Y62" i="10" s="1"/>
  <c r="AC62" i="10" s="1"/>
  <c r="S62" i="10" s="1"/>
  <c r="T62" i="10" s="1"/>
  <c r="U62" i="10" s="1"/>
  <c r="N42" i="10"/>
  <c r="Y42" i="10" s="1"/>
  <c r="AC42" i="10" s="1"/>
  <c r="S42" i="10" s="1"/>
  <c r="T42" i="10" s="1"/>
  <c r="U42" i="10" s="1"/>
  <c r="N38" i="10"/>
  <c r="Y38" i="10" s="1"/>
  <c r="AC38" i="10" s="1"/>
  <c r="S38" i="10" s="1"/>
  <c r="T38" i="10" s="1"/>
  <c r="U38" i="10" s="1"/>
  <c r="N17" i="10"/>
  <c r="Y17" i="10" s="1"/>
  <c r="AC17" i="10" s="1"/>
  <c r="S17" i="10" s="1"/>
  <c r="T17" i="10" s="1"/>
  <c r="U17" i="10" s="1"/>
  <c r="N33" i="10"/>
  <c r="Y33" i="10" s="1"/>
  <c r="AC33" i="10" s="1"/>
  <c r="S33" i="10" s="1"/>
  <c r="T33" i="10" s="1"/>
  <c r="U33" i="10" s="1"/>
  <c r="N51" i="10"/>
  <c r="Y51" i="10" s="1"/>
  <c r="AC51" i="10" s="1"/>
  <c r="S51" i="10" s="1"/>
  <c r="T51" i="10" s="1"/>
  <c r="U51" i="10" s="1"/>
  <c r="N50" i="10"/>
  <c r="Y50" i="10" s="1"/>
  <c r="AC50" i="10" s="1"/>
  <c r="S50" i="10" s="1"/>
  <c r="T50" i="10" s="1"/>
  <c r="U50" i="10" s="1"/>
  <c r="N20" i="10"/>
  <c r="Y20" i="10" s="1"/>
  <c r="AC20" i="10" s="1"/>
  <c r="S20" i="10" s="1"/>
  <c r="T20" i="10" s="1"/>
  <c r="U20" i="10" s="1"/>
  <c r="N18" i="10"/>
  <c r="Y18" i="10" s="1"/>
  <c r="AC18" i="10" s="1"/>
  <c r="S18" i="10" s="1"/>
  <c r="T18" i="10" s="1"/>
  <c r="U18" i="10" s="1"/>
  <c r="N14" i="10"/>
  <c r="N19" i="10"/>
  <c r="Y19" i="10" s="1"/>
  <c r="AC19" i="10" s="1"/>
  <c r="S19" i="10" s="1"/>
  <c r="T19" i="10" s="1"/>
  <c r="U19" i="10" s="1"/>
  <c r="N35" i="10"/>
  <c r="Y35" i="10" s="1"/>
  <c r="AC35" i="10" s="1"/>
  <c r="S35" i="10" s="1"/>
  <c r="T35" i="10" s="1"/>
  <c r="U35" i="10" s="1"/>
  <c r="N53" i="10"/>
  <c r="Y53" i="10" s="1"/>
  <c r="AC53" i="10" s="1"/>
  <c r="S53" i="10" s="1"/>
  <c r="T53" i="10" s="1"/>
  <c r="U53" i="10" s="1"/>
  <c r="N52" i="10"/>
  <c r="Y52" i="10" s="1"/>
  <c r="AC52" i="10" s="1"/>
  <c r="S52" i="10" s="1"/>
  <c r="T52" i="10" s="1"/>
  <c r="U52" i="10" s="1"/>
  <c r="N22" i="10"/>
  <c r="Y22" i="10" s="1"/>
  <c r="AC22" i="10" s="1"/>
  <c r="S22" i="10" s="1"/>
  <c r="T22" i="10" s="1"/>
  <c r="U22" i="10" s="1"/>
  <c r="N54" i="10"/>
  <c r="Y54" i="10" s="1"/>
  <c r="AC54" i="10" s="1"/>
  <c r="S54" i="10" s="1"/>
  <c r="T54" i="10" s="1"/>
  <c r="U54" i="10" s="1"/>
  <c r="N38" i="6"/>
  <c r="Y38" i="6" s="1"/>
  <c r="AC38" i="6" s="1"/>
  <c r="S38" i="6" s="1"/>
  <c r="T38" i="6" s="1"/>
  <c r="U38" i="6" s="1"/>
  <c r="N53" i="6"/>
  <c r="Y53" i="6" s="1"/>
  <c r="AC53" i="6" s="1"/>
  <c r="S53" i="6" s="1"/>
  <c r="T53" i="6" s="1"/>
  <c r="U53" i="6" s="1"/>
  <c r="N35" i="6"/>
  <c r="Y35" i="6" s="1"/>
  <c r="AC35" i="6" s="1"/>
  <c r="S35" i="6" s="1"/>
  <c r="T35" i="6" s="1"/>
  <c r="U35" i="6" s="1"/>
  <c r="N54" i="6"/>
  <c r="Y54" i="6" s="1"/>
  <c r="AC54" i="6" s="1"/>
  <c r="S54" i="6" s="1"/>
  <c r="T54" i="6" s="1"/>
  <c r="U54" i="6" s="1"/>
  <c r="N28" i="6"/>
  <c r="Y28" i="6" s="1"/>
  <c r="AC28" i="6" s="1"/>
  <c r="S28" i="6" s="1"/>
  <c r="T28" i="6" s="1"/>
  <c r="U28" i="6" s="1"/>
  <c r="N21" i="6"/>
  <c r="Y21" i="6" s="1"/>
  <c r="AC21" i="6" s="1"/>
  <c r="S21" i="6" s="1"/>
  <c r="T21" i="6" s="1"/>
  <c r="U21" i="6" s="1"/>
  <c r="N29" i="6"/>
  <c r="Y29" i="6" s="1"/>
  <c r="AC29" i="6" s="1"/>
  <c r="S29" i="6" s="1"/>
  <c r="T29" i="6" s="1"/>
  <c r="U29" i="6" s="1"/>
  <c r="N45" i="6"/>
  <c r="Y45" i="6" s="1"/>
  <c r="AC45" i="6" s="1"/>
  <c r="S45" i="6" s="1"/>
  <c r="T45" i="6" s="1"/>
  <c r="U45" i="6" s="1"/>
  <c r="N55" i="6"/>
  <c r="Y55" i="6" s="1"/>
  <c r="AC55" i="6" s="1"/>
  <c r="S55" i="6" s="1"/>
  <c r="T55" i="6" s="1"/>
  <c r="U55" i="6" s="1"/>
  <c r="N42" i="6"/>
  <c r="Y42" i="6" s="1"/>
  <c r="AC42" i="6" s="1"/>
  <c r="S42" i="6" s="1"/>
  <c r="T42" i="6" s="1"/>
  <c r="U42" i="6" s="1"/>
  <c r="N23" i="6"/>
  <c r="Y23" i="6" s="1"/>
  <c r="AC23" i="6" s="1"/>
  <c r="S23" i="6" s="1"/>
  <c r="T23" i="6" s="1"/>
  <c r="U23" i="6" s="1"/>
  <c r="N31" i="6"/>
  <c r="Y31" i="6" s="1"/>
  <c r="AC31" i="6" s="1"/>
  <c r="S31" i="6" s="1"/>
  <c r="T31" i="6" s="1"/>
  <c r="U31" i="6" s="1"/>
  <c r="N60" i="6"/>
  <c r="Y60" i="6" s="1"/>
  <c r="AC60" i="6" s="1"/>
  <c r="S60" i="6" s="1"/>
  <c r="T60" i="6" s="1"/>
  <c r="U60" i="6" s="1"/>
  <c r="N57" i="6"/>
  <c r="Y57" i="6" s="1"/>
  <c r="AC57" i="6" s="1"/>
  <c r="S57" i="6" s="1"/>
  <c r="T57" i="6" s="1"/>
  <c r="U57" i="6" s="1"/>
  <c r="N24" i="6"/>
  <c r="Y24" i="6" s="1"/>
  <c r="AC24" i="6" s="1"/>
  <c r="S24" i="6" s="1"/>
  <c r="T24" i="6" s="1"/>
  <c r="U24" i="6" s="1"/>
  <c r="N14" i="6"/>
  <c r="Y14" i="6" s="1"/>
  <c r="AC14" i="6" s="1"/>
  <c r="S14" i="6" s="1"/>
  <c r="T14" i="6" s="1"/>
  <c r="U14" i="6" s="1"/>
  <c r="N47" i="6"/>
  <c r="Y47" i="6" s="1"/>
  <c r="AC47" i="6" s="1"/>
  <c r="S47" i="6" s="1"/>
  <c r="T47" i="6" s="1"/>
  <c r="U47" i="6" s="1"/>
  <c r="N17" i="6"/>
  <c r="Y17" i="6" s="1"/>
  <c r="AC17" i="6" s="1"/>
  <c r="S17" i="6" s="1"/>
  <c r="T17" i="6" s="1"/>
  <c r="U17" i="6" s="1"/>
  <c r="N25" i="6"/>
  <c r="Y25" i="6" s="1"/>
  <c r="AC25" i="6" s="1"/>
  <c r="S25" i="6" s="1"/>
  <c r="T25" i="6" s="1"/>
  <c r="U25" i="6" s="1"/>
  <c r="N41" i="6"/>
  <c r="Y41" i="6" s="1"/>
  <c r="AC41" i="6" s="1"/>
  <c r="S41" i="6" s="1"/>
  <c r="T41" i="6" s="1"/>
  <c r="U41" i="6" s="1"/>
  <c r="N51" i="6"/>
  <c r="Y51" i="6" s="1"/>
  <c r="AC51" i="6" s="1"/>
  <c r="S51" i="6" s="1"/>
  <c r="T51" i="6" s="1"/>
  <c r="U51" i="6" s="1"/>
  <c r="N24" i="26"/>
  <c r="Y24" i="26" s="1"/>
  <c r="AC24" i="26" s="1"/>
  <c r="S24" i="26" s="1"/>
  <c r="T24" i="26" s="1"/>
  <c r="U24" i="26" s="1"/>
  <c r="N44" i="26"/>
  <c r="Y44" i="26" s="1"/>
  <c r="AC44" i="26" s="1"/>
  <c r="S44" i="26" s="1"/>
  <c r="T44" i="26" s="1"/>
  <c r="U44" i="26" s="1"/>
  <c r="N36" i="26"/>
  <c r="Y36" i="26" s="1"/>
  <c r="AC36" i="26" s="1"/>
  <c r="S36" i="26" s="1"/>
  <c r="T36" i="26" s="1"/>
  <c r="U36" i="26" s="1"/>
  <c r="N33" i="26"/>
  <c r="Y33" i="26" s="1"/>
  <c r="AC33" i="26" s="1"/>
  <c r="S33" i="26" s="1"/>
  <c r="T33" i="26" s="1"/>
  <c r="U33" i="26" s="1"/>
  <c r="N46" i="26"/>
  <c r="Y46" i="26" s="1"/>
  <c r="AC46" i="26" s="1"/>
  <c r="S46" i="26" s="1"/>
  <c r="T46" i="26" s="1"/>
  <c r="U46" i="26" s="1"/>
  <c r="N58" i="26"/>
  <c r="Y58" i="26" s="1"/>
  <c r="AC58" i="26" s="1"/>
  <c r="S58" i="26" s="1"/>
  <c r="T58" i="26" s="1"/>
  <c r="U58" i="26" s="1"/>
  <c r="N16" i="26"/>
  <c r="Y16" i="26" s="1"/>
  <c r="AC16" i="26" s="1"/>
  <c r="S16" i="26" s="1"/>
  <c r="T16" i="26" s="1"/>
  <c r="U16" i="26" s="1"/>
  <c r="N28" i="26"/>
  <c r="Y28" i="26" s="1"/>
  <c r="AC28" i="26" s="1"/>
  <c r="S28" i="26" s="1"/>
  <c r="T28" i="26" s="1"/>
  <c r="U28" i="26" s="1"/>
  <c r="N50" i="26"/>
  <c r="Y50" i="26" s="1"/>
  <c r="AC50" i="26" s="1"/>
  <c r="S50" i="26" s="1"/>
  <c r="T50" i="26" s="1"/>
  <c r="U50" i="26" s="1"/>
  <c r="N51" i="26"/>
  <c r="Y51" i="26" s="1"/>
  <c r="AC51" i="26" s="1"/>
  <c r="S51" i="26" s="1"/>
  <c r="T51" i="26" s="1"/>
  <c r="U51" i="26" s="1"/>
  <c r="N32" i="26"/>
  <c r="Y32" i="26" s="1"/>
  <c r="AC32" i="26" s="1"/>
  <c r="S32" i="26" s="1"/>
  <c r="T32" i="26" s="1"/>
  <c r="U32" i="26" s="1"/>
  <c r="N15" i="26"/>
  <c r="Y15" i="26" s="1"/>
  <c r="AC15" i="26" s="1"/>
  <c r="S15" i="26" s="1"/>
  <c r="T15" i="26" s="1"/>
  <c r="U15" i="26" s="1"/>
  <c r="N48" i="26"/>
  <c r="Y48" i="26" s="1"/>
  <c r="AC48" i="26" s="1"/>
  <c r="S48" i="26" s="1"/>
  <c r="T48" i="26" s="1"/>
  <c r="U48" i="26" s="1"/>
  <c r="N20" i="26"/>
  <c r="Y20" i="26" s="1"/>
  <c r="AC20" i="26" s="1"/>
  <c r="S20" i="26" s="1"/>
  <c r="T20" i="26" s="1"/>
  <c r="U20" i="26" s="1"/>
  <c r="N40" i="26"/>
  <c r="Y40" i="26" s="1"/>
  <c r="AC40" i="26" s="1"/>
  <c r="S40" i="26" s="1"/>
  <c r="T40" i="26" s="1"/>
  <c r="U40" i="26" s="1"/>
  <c r="N17" i="26"/>
  <c r="Y17" i="26" s="1"/>
  <c r="AC17" i="26" s="1"/>
  <c r="S17" i="26" s="1"/>
  <c r="T17" i="26" s="1"/>
  <c r="U17" i="26" s="1"/>
  <c r="N34" i="26"/>
  <c r="Y34" i="26" s="1"/>
  <c r="AC34" i="26" s="1"/>
  <c r="S34" i="26" s="1"/>
  <c r="T34" i="26" s="1"/>
  <c r="U34" i="26" s="1"/>
  <c r="N39" i="26"/>
  <c r="Y39" i="26" s="1"/>
  <c r="AC39" i="26" s="1"/>
  <c r="S39" i="26" s="1"/>
  <c r="T39" i="26" s="1"/>
  <c r="U39" i="26" s="1"/>
  <c r="N47" i="26"/>
  <c r="Y47" i="26" s="1"/>
  <c r="AC47" i="26" s="1"/>
  <c r="S47" i="26" s="1"/>
  <c r="T47" i="26" s="1"/>
  <c r="U47" i="26" s="1"/>
  <c r="N57" i="26"/>
  <c r="Y57" i="26" s="1"/>
  <c r="AC57" i="26" s="1"/>
  <c r="S57" i="26" s="1"/>
  <c r="T57" i="26" s="1"/>
  <c r="U57" i="26" s="1"/>
  <c r="N28" i="24"/>
  <c r="Y28" i="24" s="1"/>
  <c r="AC28" i="24" s="1"/>
  <c r="S28" i="24" s="1"/>
  <c r="T28" i="24" s="1"/>
  <c r="U28" i="24" s="1"/>
  <c r="N44" i="24"/>
  <c r="Y44" i="24" s="1"/>
  <c r="AC44" i="24" s="1"/>
  <c r="S44" i="24" s="1"/>
  <c r="T44" i="24" s="1"/>
  <c r="U44" i="24" s="1"/>
  <c r="N61" i="24"/>
  <c r="Y61" i="24" s="1"/>
  <c r="AC61" i="24" s="1"/>
  <c r="S61" i="24" s="1"/>
  <c r="T61" i="24" s="1"/>
  <c r="U61" i="24" s="1"/>
  <c r="L64" i="24"/>
  <c r="N22" i="24"/>
  <c r="Y22" i="24" s="1"/>
  <c r="AC22" i="24" s="1"/>
  <c r="S22" i="24" s="1"/>
  <c r="T22" i="24" s="1"/>
  <c r="U22" i="24" s="1"/>
  <c r="N17" i="24"/>
  <c r="Y17" i="24" s="1"/>
  <c r="AC17" i="24" s="1"/>
  <c r="S17" i="24" s="1"/>
  <c r="T17" i="24" s="1"/>
  <c r="U17" i="24" s="1"/>
  <c r="N38" i="24"/>
  <c r="Y38" i="24" s="1"/>
  <c r="AC38" i="24" s="1"/>
  <c r="S38" i="24" s="1"/>
  <c r="T38" i="24" s="1"/>
  <c r="U38" i="24" s="1"/>
  <c r="N55" i="24"/>
  <c r="Y55" i="24" s="1"/>
  <c r="AC55" i="24" s="1"/>
  <c r="S55" i="24" s="1"/>
  <c r="T55" i="24" s="1"/>
  <c r="U55" i="24" s="1"/>
  <c r="N58" i="24"/>
  <c r="Y58" i="24" s="1"/>
  <c r="AC58" i="24" s="1"/>
  <c r="S58" i="24" s="1"/>
  <c r="T58" i="24" s="1"/>
  <c r="U58" i="24" s="1"/>
  <c r="N41" i="24"/>
  <c r="Y41" i="24" s="1"/>
  <c r="AC41" i="24" s="1"/>
  <c r="S41" i="24" s="1"/>
  <c r="T41" i="24" s="1"/>
  <c r="U41" i="24" s="1"/>
  <c r="N30" i="24"/>
  <c r="Y30" i="24" s="1"/>
  <c r="AC30" i="24" s="1"/>
  <c r="S30" i="24" s="1"/>
  <c r="T30" i="24" s="1"/>
  <c r="U30" i="24" s="1"/>
  <c r="N32" i="24"/>
  <c r="Y32" i="24" s="1"/>
  <c r="AC32" i="24" s="1"/>
  <c r="S32" i="24" s="1"/>
  <c r="T32" i="24" s="1"/>
  <c r="U32" i="24" s="1"/>
  <c r="N48" i="24"/>
  <c r="Y48" i="24" s="1"/>
  <c r="AC48" i="24" s="1"/>
  <c r="S48" i="24" s="1"/>
  <c r="T48" i="24" s="1"/>
  <c r="U48" i="24" s="1"/>
  <c r="N16" i="24"/>
  <c r="Y16" i="24" s="1"/>
  <c r="AC16" i="24" s="1"/>
  <c r="S16" i="24" s="1"/>
  <c r="T16" i="24" s="1"/>
  <c r="U16" i="24" s="1"/>
  <c r="N26" i="24"/>
  <c r="Y26" i="24" s="1"/>
  <c r="AC26" i="24" s="1"/>
  <c r="S26" i="24" s="1"/>
  <c r="T26" i="24" s="1"/>
  <c r="U26" i="24" s="1"/>
  <c r="N21" i="24"/>
  <c r="Y21" i="24" s="1"/>
  <c r="AC21" i="24" s="1"/>
  <c r="S21" i="24" s="1"/>
  <c r="T21" i="24" s="1"/>
  <c r="U21" i="24" s="1"/>
  <c r="N45" i="24"/>
  <c r="Y45" i="24" s="1"/>
  <c r="AC45" i="24" s="1"/>
  <c r="S45" i="24" s="1"/>
  <c r="T45" i="24" s="1"/>
  <c r="U45" i="24" s="1"/>
  <c r="N42" i="24"/>
  <c r="Y42" i="24" s="1"/>
  <c r="AC42" i="24" s="1"/>
  <c r="S42" i="24" s="1"/>
  <c r="T42" i="24" s="1"/>
  <c r="U42" i="24" s="1"/>
  <c r="N59" i="24"/>
  <c r="Y59" i="24" s="1"/>
  <c r="AC59" i="24" s="1"/>
  <c r="S59" i="24" s="1"/>
  <c r="T59" i="24" s="1"/>
  <c r="U59" i="24" s="1"/>
  <c r="N32" i="22"/>
  <c r="Y32" i="22" s="1"/>
  <c r="AC32" i="22" s="1"/>
  <c r="S32" i="22" s="1"/>
  <c r="T32" i="22" s="1"/>
  <c r="U32" i="22" s="1"/>
  <c r="N31" i="22"/>
  <c r="Y31" i="22" s="1"/>
  <c r="AC31" i="22" s="1"/>
  <c r="S31" i="22" s="1"/>
  <c r="T31" i="22" s="1"/>
  <c r="U31" i="22" s="1"/>
  <c r="N55" i="22"/>
  <c r="Y55" i="22" s="1"/>
  <c r="AC55" i="22" s="1"/>
  <c r="S55" i="22" s="1"/>
  <c r="T55" i="22" s="1"/>
  <c r="U55" i="22" s="1"/>
  <c r="N26" i="22"/>
  <c r="Y26" i="22" s="1"/>
  <c r="AC26" i="22" s="1"/>
  <c r="S26" i="22" s="1"/>
  <c r="T26" i="22" s="1"/>
  <c r="U26" i="22" s="1"/>
  <c r="N17" i="22"/>
  <c r="Y17" i="22" s="1"/>
  <c r="AC17" i="22" s="1"/>
  <c r="S17" i="22" s="1"/>
  <c r="T17" i="22" s="1"/>
  <c r="U17" i="22" s="1"/>
  <c r="N18" i="26"/>
  <c r="Y18" i="26" s="1"/>
  <c r="AC18" i="26" s="1"/>
  <c r="S18" i="26" s="1"/>
  <c r="T18" i="26" s="1"/>
  <c r="U18" i="26" s="1"/>
  <c r="N19" i="26"/>
  <c r="Y19" i="26" s="1"/>
  <c r="AC19" i="26" s="1"/>
  <c r="S19" i="26" s="1"/>
  <c r="T19" i="26" s="1"/>
  <c r="U19" i="26" s="1"/>
  <c r="N42" i="26"/>
  <c r="Y42" i="26" s="1"/>
  <c r="AC42" i="26" s="1"/>
  <c r="S42" i="26" s="1"/>
  <c r="T42" i="26" s="1"/>
  <c r="U42" i="26" s="1"/>
  <c r="N41" i="26"/>
  <c r="Y41" i="26" s="1"/>
  <c r="AC41" i="26" s="1"/>
  <c r="S41" i="26" s="1"/>
  <c r="T41" i="26" s="1"/>
  <c r="U41" i="26" s="1"/>
  <c r="N49" i="26"/>
  <c r="Y49" i="26" s="1"/>
  <c r="AC49" i="26" s="1"/>
  <c r="S49" i="26" s="1"/>
  <c r="T49" i="26" s="1"/>
  <c r="U49" i="26" s="1"/>
  <c r="N26" i="26"/>
  <c r="Y26" i="26" s="1"/>
  <c r="AC26" i="26" s="1"/>
  <c r="S26" i="26" s="1"/>
  <c r="T26" i="26" s="1"/>
  <c r="U26" i="26" s="1"/>
  <c r="L64" i="26"/>
  <c r="N52" i="26"/>
  <c r="Y52" i="26" s="1"/>
  <c r="AC52" i="26" s="1"/>
  <c r="S52" i="26" s="1"/>
  <c r="T52" i="26" s="1"/>
  <c r="U52" i="26" s="1"/>
  <c r="N35" i="26"/>
  <c r="Y35" i="26" s="1"/>
  <c r="AC35" i="26" s="1"/>
  <c r="S35" i="26" s="1"/>
  <c r="T35" i="26" s="1"/>
  <c r="U35" i="26" s="1"/>
  <c r="N54" i="26"/>
  <c r="Y54" i="26" s="1"/>
  <c r="AC54" i="26" s="1"/>
  <c r="S54" i="26" s="1"/>
  <c r="T54" i="26" s="1"/>
  <c r="U54" i="26" s="1"/>
  <c r="N60" i="26"/>
  <c r="Y60" i="26" s="1"/>
  <c r="AC60" i="26" s="1"/>
  <c r="S60" i="26" s="1"/>
  <c r="T60" i="26" s="1"/>
  <c r="U60" i="26" s="1"/>
  <c r="N14" i="26"/>
  <c r="N30" i="26"/>
  <c r="Y30" i="26" s="1"/>
  <c r="AC30" i="26" s="1"/>
  <c r="S30" i="26" s="1"/>
  <c r="T30" i="26" s="1"/>
  <c r="U30" i="26" s="1"/>
  <c r="N23" i="26"/>
  <c r="Y23" i="26" s="1"/>
  <c r="AC23" i="26" s="1"/>
  <c r="S23" i="26" s="1"/>
  <c r="T23" i="26" s="1"/>
  <c r="U23" i="26" s="1"/>
  <c r="N62" i="26"/>
  <c r="Y62" i="26" s="1"/>
  <c r="AC62" i="26" s="1"/>
  <c r="S62" i="26" s="1"/>
  <c r="T62" i="26" s="1"/>
  <c r="U62" i="26" s="1"/>
  <c r="N22" i="26"/>
  <c r="Y22" i="26" s="1"/>
  <c r="AC22" i="26" s="1"/>
  <c r="S22" i="26" s="1"/>
  <c r="T22" i="26" s="1"/>
  <c r="U22" i="26" s="1"/>
  <c r="N38" i="26"/>
  <c r="Y38" i="26" s="1"/>
  <c r="AC38" i="26" s="1"/>
  <c r="S38" i="26" s="1"/>
  <c r="T38" i="26" s="1"/>
  <c r="U38" i="26" s="1"/>
  <c r="N25" i="26"/>
  <c r="Y25" i="26" s="1"/>
  <c r="AC25" i="26" s="1"/>
  <c r="S25" i="26" s="1"/>
  <c r="T25" i="26" s="1"/>
  <c r="U25" i="26" s="1"/>
  <c r="N31" i="26"/>
  <c r="Y31" i="26" s="1"/>
  <c r="AC31" i="26" s="1"/>
  <c r="S31" i="26" s="1"/>
  <c r="T31" i="26" s="1"/>
  <c r="U31" i="26" s="1"/>
  <c r="N56" i="26"/>
  <c r="Y56" i="26" s="1"/>
  <c r="AC56" i="26" s="1"/>
  <c r="S56" i="26" s="1"/>
  <c r="T56" i="26" s="1"/>
  <c r="U56" i="26" s="1"/>
  <c r="N55" i="26"/>
  <c r="Y55" i="26" s="1"/>
  <c r="AC55" i="26" s="1"/>
  <c r="S55" i="26" s="1"/>
  <c r="T55" i="26" s="1"/>
  <c r="U55" i="26" s="1"/>
  <c r="N20" i="24"/>
  <c r="Y20" i="24" s="1"/>
  <c r="AC20" i="24" s="1"/>
  <c r="S20" i="24" s="1"/>
  <c r="T20" i="24" s="1"/>
  <c r="U20" i="24" s="1"/>
  <c r="N37" i="24"/>
  <c r="Y37" i="24" s="1"/>
  <c r="AC37" i="24" s="1"/>
  <c r="S37" i="24" s="1"/>
  <c r="T37" i="24" s="1"/>
  <c r="U37" i="24" s="1"/>
  <c r="N33" i="24"/>
  <c r="Y33" i="24" s="1"/>
  <c r="AC33" i="24" s="1"/>
  <c r="S33" i="24" s="1"/>
  <c r="T33" i="24" s="1"/>
  <c r="U33" i="24" s="1"/>
  <c r="N36" i="24"/>
  <c r="Y36" i="24" s="1"/>
  <c r="AC36" i="24" s="1"/>
  <c r="S36" i="24" s="1"/>
  <c r="T36" i="24" s="1"/>
  <c r="U36" i="24" s="1"/>
  <c r="N53" i="24"/>
  <c r="Y53" i="24" s="1"/>
  <c r="AC53" i="24" s="1"/>
  <c r="S53" i="24" s="1"/>
  <c r="T53" i="24" s="1"/>
  <c r="U53" i="24" s="1"/>
  <c r="N56" i="24"/>
  <c r="Y56" i="24" s="1"/>
  <c r="AC56" i="24" s="1"/>
  <c r="S56" i="24" s="1"/>
  <c r="T56" i="24" s="1"/>
  <c r="U56" i="24" s="1"/>
  <c r="N14" i="24"/>
  <c r="N25" i="24"/>
  <c r="Y25" i="24" s="1"/>
  <c r="AC25" i="24" s="1"/>
  <c r="S25" i="24" s="1"/>
  <c r="T25" i="24" s="1"/>
  <c r="U25" i="24" s="1"/>
  <c r="N49" i="24"/>
  <c r="Y49" i="24" s="1"/>
  <c r="AC49" i="24" s="1"/>
  <c r="S49" i="24" s="1"/>
  <c r="T49" i="24" s="1"/>
  <c r="U49" i="24" s="1"/>
  <c r="N46" i="24"/>
  <c r="Y46" i="24" s="1"/>
  <c r="AC46" i="24" s="1"/>
  <c r="S46" i="24" s="1"/>
  <c r="T46" i="24" s="1"/>
  <c r="U46" i="24" s="1"/>
  <c r="N50" i="24"/>
  <c r="Y50" i="24" s="1"/>
  <c r="AC50" i="24" s="1"/>
  <c r="S50" i="24" s="1"/>
  <c r="T50" i="24" s="1"/>
  <c r="U50" i="24" s="1"/>
  <c r="N24" i="24"/>
  <c r="Y24" i="24" s="1"/>
  <c r="AC24" i="24" s="1"/>
  <c r="S24" i="24" s="1"/>
  <c r="T24" i="24" s="1"/>
  <c r="U24" i="24" s="1"/>
  <c r="N40" i="24"/>
  <c r="Y40" i="24" s="1"/>
  <c r="AC40" i="24" s="1"/>
  <c r="S40" i="24" s="1"/>
  <c r="T40" i="24" s="1"/>
  <c r="U40" i="24" s="1"/>
  <c r="N57" i="24"/>
  <c r="Y57" i="24" s="1"/>
  <c r="AC57" i="24" s="1"/>
  <c r="S57" i="24" s="1"/>
  <c r="T57" i="24" s="1"/>
  <c r="U57" i="24" s="1"/>
  <c r="N60" i="24"/>
  <c r="Y60" i="24" s="1"/>
  <c r="AC60" i="24" s="1"/>
  <c r="S60" i="24" s="1"/>
  <c r="T60" i="24" s="1"/>
  <c r="U60" i="24" s="1"/>
  <c r="N18" i="24"/>
  <c r="Y18" i="24" s="1"/>
  <c r="AC18" i="24" s="1"/>
  <c r="S18" i="24" s="1"/>
  <c r="T18" i="24" s="1"/>
  <c r="U18" i="24" s="1"/>
  <c r="N29" i="24"/>
  <c r="Y29" i="24" s="1"/>
  <c r="AC29" i="24" s="1"/>
  <c r="S29" i="24" s="1"/>
  <c r="T29" i="24" s="1"/>
  <c r="U29" i="24" s="1"/>
  <c r="N34" i="24"/>
  <c r="Y34" i="24" s="1"/>
  <c r="AC34" i="24" s="1"/>
  <c r="S34" i="24" s="1"/>
  <c r="T34" i="24" s="1"/>
  <c r="U34" i="24" s="1"/>
  <c r="N51" i="24"/>
  <c r="Y51" i="24" s="1"/>
  <c r="AC51" i="24" s="1"/>
  <c r="S51" i="24" s="1"/>
  <c r="T51" i="24" s="1"/>
  <c r="U51" i="24" s="1"/>
  <c r="N16" i="22"/>
  <c r="Y16" i="22" s="1"/>
  <c r="AC16" i="22" s="1"/>
  <c r="S16" i="22" s="1"/>
  <c r="T16" i="22" s="1"/>
  <c r="U16" i="22" s="1"/>
  <c r="N23" i="22"/>
  <c r="Y23" i="22" s="1"/>
  <c r="AC23" i="22" s="1"/>
  <c r="S23" i="22" s="1"/>
  <c r="T23" i="22" s="1"/>
  <c r="U23" i="22" s="1"/>
  <c r="N39" i="22"/>
  <c r="Y39" i="22" s="1"/>
  <c r="AC39" i="22" s="1"/>
  <c r="S39" i="22" s="1"/>
  <c r="T39" i="22" s="1"/>
  <c r="U39" i="22" s="1"/>
  <c r="N59" i="22"/>
  <c r="Y59" i="22" s="1"/>
  <c r="AC59" i="22" s="1"/>
  <c r="S59" i="22" s="1"/>
  <c r="T59" i="22" s="1"/>
  <c r="U59" i="22" s="1"/>
  <c r="N34" i="22"/>
  <c r="Y34" i="22" s="1"/>
  <c r="AC34" i="22" s="1"/>
  <c r="S34" i="22" s="1"/>
  <c r="T34" i="22" s="1"/>
  <c r="U34" i="22" s="1"/>
  <c r="N25" i="22"/>
  <c r="Y25" i="22" s="1"/>
  <c r="AC25" i="22" s="1"/>
  <c r="S25" i="22" s="1"/>
  <c r="T25" i="22" s="1"/>
  <c r="U25" i="22" s="1"/>
  <c r="N41" i="22"/>
  <c r="Y41" i="22" s="1"/>
  <c r="AC41" i="22" s="1"/>
  <c r="S41" i="22" s="1"/>
  <c r="T41" i="22" s="1"/>
  <c r="U41" i="22" s="1"/>
  <c r="N56" i="22"/>
  <c r="Y56" i="22" s="1"/>
  <c r="AC56" i="22" s="1"/>
  <c r="S56" i="22" s="1"/>
  <c r="T56" i="22" s="1"/>
  <c r="U56" i="22" s="1"/>
  <c r="N40" i="22"/>
  <c r="Y40" i="22" s="1"/>
  <c r="AC40" i="22" s="1"/>
  <c r="S40" i="22" s="1"/>
  <c r="T40" i="22" s="1"/>
  <c r="U40" i="22" s="1"/>
  <c r="N24" i="22"/>
  <c r="Y24" i="22" s="1"/>
  <c r="AC24" i="22" s="1"/>
  <c r="S24" i="22" s="1"/>
  <c r="T24" i="22" s="1"/>
  <c r="U24" i="22" s="1"/>
  <c r="L64" i="22"/>
  <c r="L64" i="20"/>
  <c r="L64" i="18"/>
  <c r="N33" i="22"/>
  <c r="Y33" i="22" s="1"/>
  <c r="AC33" i="22" s="1"/>
  <c r="S33" i="22" s="1"/>
  <c r="T33" i="22" s="1"/>
  <c r="U33" i="22" s="1"/>
  <c r="N49" i="22"/>
  <c r="Y49" i="22" s="1"/>
  <c r="AC49" i="22" s="1"/>
  <c r="S49" i="22" s="1"/>
  <c r="T49" i="22" s="1"/>
  <c r="U49" i="22" s="1"/>
  <c r="N60" i="22"/>
  <c r="Y60" i="22" s="1"/>
  <c r="AC60" i="22" s="1"/>
  <c r="S60" i="22" s="1"/>
  <c r="T60" i="22" s="1"/>
  <c r="U60" i="22" s="1"/>
  <c r="N48" i="22"/>
  <c r="Y48" i="22" s="1"/>
  <c r="AC48" i="22" s="1"/>
  <c r="S48" i="22" s="1"/>
  <c r="T48" i="22" s="1"/>
  <c r="U48" i="22" s="1"/>
  <c r="N15" i="22"/>
  <c r="Y15" i="22" s="1"/>
  <c r="AC15" i="22" s="1"/>
  <c r="S15" i="22" s="1"/>
  <c r="T15" i="22" s="1"/>
  <c r="U15" i="22" s="1"/>
  <c r="N20" i="22"/>
  <c r="Y20" i="22" s="1"/>
  <c r="AC20" i="22" s="1"/>
  <c r="S20" i="22" s="1"/>
  <c r="T20" i="22" s="1"/>
  <c r="U20" i="22" s="1"/>
  <c r="N27" i="22"/>
  <c r="Y27" i="22" s="1"/>
  <c r="AC27" i="22" s="1"/>
  <c r="S27" i="22" s="1"/>
  <c r="T27" i="22" s="1"/>
  <c r="U27" i="22" s="1"/>
  <c r="N43" i="22"/>
  <c r="Y43" i="22" s="1"/>
  <c r="AC43" i="22" s="1"/>
  <c r="S43" i="22" s="1"/>
  <c r="T43" i="22" s="1"/>
  <c r="U43" i="22" s="1"/>
  <c r="N57" i="22"/>
  <c r="Y57" i="22" s="1"/>
  <c r="AC57" i="22" s="1"/>
  <c r="S57" i="22" s="1"/>
  <c r="T57" i="22" s="1"/>
  <c r="U57" i="22" s="1"/>
  <c r="N42" i="22"/>
  <c r="Y42" i="22" s="1"/>
  <c r="AC42" i="22" s="1"/>
  <c r="S42" i="22" s="1"/>
  <c r="T42" i="22" s="1"/>
  <c r="U42" i="22" s="1"/>
  <c r="N21" i="22"/>
  <c r="Y21" i="22" s="1"/>
  <c r="AC21" i="22" s="1"/>
  <c r="S21" i="22" s="1"/>
  <c r="T21" i="22" s="1"/>
  <c r="U21" i="22" s="1"/>
  <c r="N37" i="22"/>
  <c r="Y37" i="22" s="1"/>
  <c r="AC37" i="22" s="1"/>
  <c r="S37" i="22" s="1"/>
  <c r="T37" i="22" s="1"/>
  <c r="U37" i="22" s="1"/>
  <c r="N53" i="22"/>
  <c r="Y53" i="22" s="1"/>
  <c r="AC53" i="22" s="1"/>
  <c r="S53" i="22" s="1"/>
  <c r="T53" i="22" s="1"/>
  <c r="U53" i="22" s="1"/>
  <c r="N52" i="22"/>
  <c r="Y52" i="22" s="1"/>
  <c r="AC52" i="22" s="1"/>
  <c r="S52" i="22" s="1"/>
  <c r="T52" i="22" s="1"/>
  <c r="U52" i="22" s="1"/>
  <c r="N23" i="20"/>
  <c r="Y23" i="20" s="1"/>
  <c r="AC23" i="20" s="1"/>
  <c r="S23" i="20" s="1"/>
  <c r="T23" i="20" s="1"/>
  <c r="U23" i="20" s="1"/>
  <c r="N32" i="20"/>
  <c r="Y32" i="20" s="1"/>
  <c r="AC32" i="20" s="1"/>
  <c r="S32" i="20" s="1"/>
  <c r="T32" i="20" s="1"/>
  <c r="U32" i="20" s="1"/>
  <c r="N43" i="20"/>
  <c r="Y43" i="20" s="1"/>
  <c r="AC43" i="20" s="1"/>
  <c r="S43" i="20" s="1"/>
  <c r="T43" i="20" s="1"/>
  <c r="U43" i="20" s="1"/>
  <c r="N59" i="20"/>
  <c r="Y59" i="20" s="1"/>
  <c r="AC59" i="20" s="1"/>
  <c r="S59" i="20" s="1"/>
  <c r="T59" i="20" s="1"/>
  <c r="U59" i="20" s="1"/>
  <c r="N58" i="20"/>
  <c r="Y58" i="20" s="1"/>
  <c r="AC58" i="20" s="1"/>
  <c r="S58" i="20" s="1"/>
  <c r="T58" i="20" s="1"/>
  <c r="U58" i="20" s="1"/>
  <c r="N17" i="20"/>
  <c r="Y17" i="20" s="1"/>
  <c r="AC17" i="20" s="1"/>
  <c r="S17" i="20" s="1"/>
  <c r="T17" i="20" s="1"/>
  <c r="U17" i="20" s="1"/>
  <c r="N14" i="20"/>
  <c r="Y14" i="20" s="1"/>
  <c r="AC14" i="20" s="1"/>
  <c r="S14" i="20" s="1"/>
  <c r="T14" i="20" s="1"/>
  <c r="U14" i="20" s="1"/>
  <c r="N26" i="20"/>
  <c r="Y26" i="20" s="1"/>
  <c r="AC26" i="20" s="1"/>
  <c r="S26" i="20" s="1"/>
  <c r="T26" i="20" s="1"/>
  <c r="U26" i="20" s="1"/>
  <c r="N37" i="20"/>
  <c r="Y37" i="20" s="1"/>
  <c r="AC37" i="20" s="1"/>
  <c r="S37" i="20" s="1"/>
  <c r="T37" i="20" s="1"/>
  <c r="U37" i="20" s="1"/>
  <c r="N53" i="20"/>
  <c r="Y53" i="20" s="1"/>
  <c r="AC53" i="20" s="1"/>
  <c r="S53" i="20" s="1"/>
  <c r="T53" i="20" s="1"/>
  <c r="U53" i="20" s="1"/>
  <c r="N35" i="20"/>
  <c r="Y35" i="20" s="1"/>
  <c r="AC35" i="20" s="1"/>
  <c r="S35" i="20" s="1"/>
  <c r="T35" i="20" s="1"/>
  <c r="U35" i="20" s="1"/>
  <c r="N33" i="20"/>
  <c r="Y33" i="20" s="1"/>
  <c r="AC33" i="20" s="1"/>
  <c r="S33" i="20" s="1"/>
  <c r="T33" i="20" s="1"/>
  <c r="U33" i="20" s="1"/>
  <c r="N29" i="20"/>
  <c r="Y29" i="20" s="1"/>
  <c r="AC29" i="20" s="1"/>
  <c r="S29" i="20" s="1"/>
  <c r="T29" i="20" s="1"/>
  <c r="U29" i="20" s="1"/>
  <c r="N47" i="20"/>
  <c r="Y47" i="20" s="1"/>
  <c r="AC47" i="20" s="1"/>
  <c r="S47" i="20" s="1"/>
  <c r="T47" i="20" s="1"/>
  <c r="U47" i="20" s="1"/>
  <c r="N46" i="20"/>
  <c r="Y46" i="20" s="1"/>
  <c r="AC46" i="20" s="1"/>
  <c r="S46" i="20" s="1"/>
  <c r="T46" i="20" s="1"/>
  <c r="U46" i="20" s="1"/>
  <c r="N62" i="20"/>
  <c r="Y62" i="20" s="1"/>
  <c r="AC62" i="20" s="1"/>
  <c r="S62" i="20" s="1"/>
  <c r="T62" i="20" s="1"/>
  <c r="U62" i="20" s="1"/>
  <c r="N21" i="20"/>
  <c r="Y21" i="20" s="1"/>
  <c r="AC21" i="20" s="1"/>
  <c r="S21" i="20" s="1"/>
  <c r="T21" i="20" s="1"/>
  <c r="U21" i="20" s="1"/>
  <c r="N38" i="20"/>
  <c r="Y38" i="20" s="1"/>
  <c r="AC38" i="20" s="1"/>
  <c r="S38" i="20" s="1"/>
  <c r="T38" i="20" s="1"/>
  <c r="U38" i="20" s="1"/>
  <c r="N49" i="20"/>
  <c r="Y49" i="20" s="1"/>
  <c r="AC49" i="20" s="1"/>
  <c r="S49" i="20" s="1"/>
  <c r="T49" i="20" s="1"/>
  <c r="U49" i="20" s="1"/>
  <c r="N48" i="20"/>
  <c r="Y48" i="20" s="1"/>
  <c r="AC48" i="20" s="1"/>
  <c r="S48" i="20" s="1"/>
  <c r="T48" i="20" s="1"/>
  <c r="U48" i="20" s="1"/>
  <c r="N61" i="20"/>
  <c r="Y61" i="20" s="1"/>
  <c r="AC61" i="20" s="1"/>
  <c r="S61" i="20" s="1"/>
  <c r="T61" i="20" s="1"/>
  <c r="U61" i="20" s="1"/>
  <c r="N40" i="18"/>
  <c r="Y40" i="18" s="1"/>
  <c r="AC40" i="18" s="1"/>
  <c r="S40" i="18" s="1"/>
  <c r="T40" i="18" s="1"/>
  <c r="U40" i="18" s="1"/>
  <c r="N19" i="18"/>
  <c r="Y19" i="18" s="1"/>
  <c r="AC19" i="18" s="1"/>
  <c r="S19" i="18" s="1"/>
  <c r="T19" i="18" s="1"/>
  <c r="U19" i="18" s="1"/>
  <c r="N35" i="18"/>
  <c r="Y35" i="18" s="1"/>
  <c r="AC35" i="18" s="1"/>
  <c r="S35" i="18" s="1"/>
  <c r="T35" i="18" s="1"/>
  <c r="U35" i="18" s="1"/>
  <c r="N51" i="18"/>
  <c r="Y51" i="18" s="1"/>
  <c r="AC51" i="18" s="1"/>
  <c r="S51" i="18" s="1"/>
  <c r="T51" i="18" s="1"/>
  <c r="U51" i="18" s="1"/>
  <c r="N52" i="18"/>
  <c r="Y52" i="18" s="1"/>
  <c r="AC52" i="18" s="1"/>
  <c r="S52" i="18" s="1"/>
  <c r="T52" i="18" s="1"/>
  <c r="U52" i="18" s="1"/>
  <c r="N28" i="18"/>
  <c r="Y28" i="18" s="1"/>
  <c r="AC28" i="18" s="1"/>
  <c r="S28" i="18" s="1"/>
  <c r="T28" i="18" s="1"/>
  <c r="U28" i="18" s="1"/>
  <c r="N29" i="18"/>
  <c r="Y29" i="18" s="1"/>
  <c r="AC29" i="18" s="1"/>
  <c r="S29" i="18" s="1"/>
  <c r="T29" i="18" s="1"/>
  <c r="U29" i="18" s="1"/>
  <c r="N45" i="18"/>
  <c r="Y45" i="18" s="1"/>
  <c r="AC45" i="18" s="1"/>
  <c r="S45" i="18" s="1"/>
  <c r="T45" i="18" s="1"/>
  <c r="U45" i="18" s="1"/>
  <c r="N61" i="18"/>
  <c r="Y61" i="18" s="1"/>
  <c r="AC61" i="18" s="1"/>
  <c r="S61" i="18" s="1"/>
  <c r="T61" i="18" s="1"/>
  <c r="U61" i="18" s="1"/>
  <c r="N22" i="18"/>
  <c r="Y22" i="18" s="1"/>
  <c r="AC22" i="18" s="1"/>
  <c r="S22" i="18" s="1"/>
  <c r="T22" i="18" s="1"/>
  <c r="U22" i="18" s="1"/>
  <c r="N23" i="18"/>
  <c r="Y23" i="18" s="1"/>
  <c r="AC23" i="18" s="1"/>
  <c r="S23" i="18" s="1"/>
  <c r="T23" i="18" s="1"/>
  <c r="U23" i="18" s="1"/>
  <c r="N39" i="18"/>
  <c r="Y39" i="18" s="1"/>
  <c r="AC39" i="18" s="1"/>
  <c r="S39" i="18" s="1"/>
  <c r="T39" i="18" s="1"/>
  <c r="U39" i="18" s="1"/>
  <c r="N55" i="18"/>
  <c r="Y55" i="18" s="1"/>
  <c r="AC55" i="18" s="1"/>
  <c r="S55" i="18" s="1"/>
  <c r="T55" i="18" s="1"/>
  <c r="U55" i="18" s="1"/>
  <c r="N56" i="18"/>
  <c r="Y56" i="18" s="1"/>
  <c r="AC56" i="18" s="1"/>
  <c r="S56" i="18" s="1"/>
  <c r="T56" i="18" s="1"/>
  <c r="U56" i="18" s="1"/>
  <c r="N16" i="18"/>
  <c r="Y16" i="18" s="1"/>
  <c r="AC16" i="18" s="1"/>
  <c r="S16" i="18" s="1"/>
  <c r="T16" i="18" s="1"/>
  <c r="U16" i="18" s="1"/>
  <c r="N20" i="18"/>
  <c r="Y20" i="18" s="1"/>
  <c r="AC20" i="18" s="1"/>
  <c r="S20" i="18" s="1"/>
  <c r="T20" i="18" s="1"/>
  <c r="U20" i="18" s="1"/>
  <c r="N30" i="18"/>
  <c r="Y30" i="18" s="1"/>
  <c r="AC30" i="18" s="1"/>
  <c r="S30" i="18" s="1"/>
  <c r="T30" i="18" s="1"/>
  <c r="U30" i="18" s="1"/>
  <c r="N25" i="18"/>
  <c r="Y25" i="18" s="1"/>
  <c r="AC25" i="18" s="1"/>
  <c r="S25" i="18" s="1"/>
  <c r="T25" i="18" s="1"/>
  <c r="U25" i="18" s="1"/>
  <c r="N41" i="18"/>
  <c r="Y41" i="18" s="1"/>
  <c r="AC41" i="18" s="1"/>
  <c r="S41" i="18" s="1"/>
  <c r="T41" i="18" s="1"/>
  <c r="U41" i="18" s="1"/>
  <c r="N57" i="18"/>
  <c r="Y57" i="18" s="1"/>
  <c r="AC57" i="18" s="1"/>
  <c r="S57" i="18" s="1"/>
  <c r="T57" i="18" s="1"/>
  <c r="U57" i="18" s="1"/>
  <c r="N58" i="18"/>
  <c r="Y58" i="18" s="1"/>
  <c r="AC58" i="18" s="1"/>
  <c r="S58" i="18" s="1"/>
  <c r="T58" i="18" s="1"/>
  <c r="U58" i="18" s="1"/>
  <c r="N18" i="16"/>
  <c r="Y18" i="16" s="1"/>
  <c r="AC18" i="16" s="1"/>
  <c r="S18" i="16" s="1"/>
  <c r="T18" i="16" s="1"/>
  <c r="U18" i="16" s="1"/>
  <c r="N33" i="16"/>
  <c r="Y33" i="16" s="1"/>
  <c r="AC33" i="16" s="1"/>
  <c r="S33" i="16" s="1"/>
  <c r="T33" i="16" s="1"/>
  <c r="U33" i="16" s="1"/>
  <c r="N22" i="16"/>
  <c r="Y22" i="16" s="1"/>
  <c r="AC22" i="16" s="1"/>
  <c r="S22" i="16" s="1"/>
  <c r="T22" i="16" s="1"/>
  <c r="U22" i="16" s="1"/>
  <c r="N26" i="16"/>
  <c r="Y26" i="16" s="1"/>
  <c r="AC26" i="16" s="1"/>
  <c r="S26" i="16" s="1"/>
  <c r="T26" i="16" s="1"/>
  <c r="U26" i="16" s="1"/>
  <c r="N19" i="16"/>
  <c r="Y19" i="16" s="1"/>
  <c r="AC19" i="16" s="1"/>
  <c r="S19" i="16" s="1"/>
  <c r="T19" i="16" s="1"/>
  <c r="U19" i="16" s="1"/>
  <c r="N35" i="16"/>
  <c r="Y35" i="16" s="1"/>
  <c r="AC35" i="16" s="1"/>
  <c r="S35" i="16" s="1"/>
  <c r="T35" i="16" s="1"/>
  <c r="U35" i="16" s="1"/>
  <c r="N57" i="16"/>
  <c r="Y57" i="16" s="1"/>
  <c r="AC57" i="16" s="1"/>
  <c r="S57" i="16" s="1"/>
  <c r="T57" i="16" s="1"/>
  <c r="U57" i="16" s="1"/>
  <c r="N24" i="16"/>
  <c r="Y24" i="16" s="1"/>
  <c r="AC24" i="16" s="1"/>
  <c r="S24" i="16" s="1"/>
  <c r="T24" i="16" s="1"/>
  <c r="U24" i="16" s="1"/>
  <c r="N28" i="16"/>
  <c r="Y28" i="16" s="1"/>
  <c r="AC28" i="16" s="1"/>
  <c r="S28" i="16" s="1"/>
  <c r="T28" i="16" s="1"/>
  <c r="U28" i="16" s="1"/>
  <c r="N29" i="16"/>
  <c r="Y29" i="16" s="1"/>
  <c r="AC29" i="16" s="1"/>
  <c r="S29" i="16" s="1"/>
  <c r="T29" i="16" s="1"/>
  <c r="U29" i="16" s="1"/>
  <c r="N51" i="16"/>
  <c r="Y51" i="16" s="1"/>
  <c r="AC51" i="16" s="1"/>
  <c r="S51" i="16" s="1"/>
  <c r="T51" i="16" s="1"/>
  <c r="U51" i="16" s="1"/>
  <c r="N25" i="16"/>
  <c r="Y25" i="16" s="1"/>
  <c r="AC25" i="16" s="1"/>
  <c r="S25" i="16" s="1"/>
  <c r="T25" i="16" s="1"/>
  <c r="U25" i="16" s="1"/>
  <c r="N41" i="16"/>
  <c r="Y41" i="16" s="1"/>
  <c r="AC41" i="16" s="1"/>
  <c r="S41" i="16" s="1"/>
  <c r="T41" i="16" s="1"/>
  <c r="U41" i="16" s="1"/>
  <c r="N23" i="16"/>
  <c r="Y23" i="16" s="1"/>
  <c r="AC23" i="16" s="1"/>
  <c r="S23" i="16" s="1"/>
  <c r="T23" i="16" s="1"/>
  <c r="U23" i="16" s="1"/>
  <c r="N53" i="16"/>
  <c r="Y53" i="16" s="1"/>
  <c r="AC53" i="16" s="1"/>
  <c r="S53" i="16" s="1"/>
  <c r="T53" i="16" s="1"/>
  <c r="U53" i="16" s="1"/>
  <c r="N19" i="14"/>
  <c r="Y19" i="14" s="1"/>
  <c r="AC19" i="14" s="1"/>
  <c r="S19" i="14" s="1"/>
  <c r="T19" i="14" s="1"/>
  <c r="U19" i="14" s="1"/>
  <c r="N37" i="14"/>
  <c r="Y37" i="14" s="1"/>
  <c r="AC37" i="14" s="1"/>
  <c r="S37" i="14" s="1"/>
  <c r="T37" i="14" s="1"/>
  <c r="U37" i="14" s="1"/>
  <c r="N15" i="14"/>
  <c r="Y15" i="14" s="1"/>
  <c r="AC15" i="14" s="1"/>
  <c r="S15" i="14" s="1"/>
  <c r="T15" i="14" s="1"/>
  <c r="U15" i="14" s="1"/>
  <c r="N53" i="14"/>
  <c r="Y53" i="14" s="1"/>
  <c r="AC53" i="14" s="1"/>
  <c r="S53" i="14" s="1"/>
  <c r="T53" i="14" s="1"/>
  <c r="U53" i="14" s="1"/>
  <c r="N41" i="14"/>
  <c r="Y41" i="14" s="1"/>
  <c r="AC41" i="14" s="1"/>
  <c r="S41" i="14" s="1"/>
  <c r="T41" i="14" s="1"/>
  <c r="U41" i="14" s="1"/>
  <c r="N29" i="10"/>
  <c r="Y29" i="10" s="1"/>
  <c r="AC29" i="10" s="1"/>
  <c r="S29" i="10" s="1"/>
  <c r="T29" i="10" s="1"/>
  <c r="U29" i="10" s="1"/>
  <c r="N32" i="10"/>
  <c r="Y32" i="10" s="1"/>
  <c r="AC32" i="10" s="1"/>
  <c r="S32" i="10" s="1"/>
  <c r="T32" i="10" s="1"/>
  <c r="U32" i="10" s="1"/>
  <c r="N28" i="10"/>
  <c r="Y28" i="10" s="1"/>
  <c r="AC28" i="10" s="1"/>
  <c r="S28" i="10" s="1"/>
  <c r="T28" i="10" s="1"/>
  <c r="U28" i="10" s="1"/>
  <c r="L64" i="10"/>
  <c r="N57" i="10"/>
  <c r="Y57" i="10" s="1"/>
  <c r="AC57" i="10" s="1"/>
  <c r="S57" i="10" s="1"/>
  <c r="T57" i="10" s="1"/>
  <c r="U57" i="10" s="1"/>
  <c r="N18" i="6"/>
  <c r="Y18" i="6" s="1"/>
  <c r="AC18" i="6" s="1"/>
  <c r="S18" i="6" s="1"/>
  <c r="T18" i="6" s="1"/>
  <c r="U18" i="6" s="1"/>
  <c r="N20" i="6"/>
  <c r="Y20" i="6" s="1"/>
  <c r="AC20" i="6" s="1"/>
  <c r="S20" i="6" s="1"/>
  <c r="T20" i="6" s="1"/>
  <c r="U20" i="6" s="1"/>
  <c r="N48" i="6"/>
  <c r="Y48" i="6" s="1"/>
  <c r="AC48" i="6" s="1"/>
  <c r="S48" i="6" s="1"/>
  <c r="T48" i="6" s="1"/>
  <c r="U48" i="6" s="1"/>
  <c r="N27" i="6"/>
  <c r="Y27" i="6" s="1"/>
  <c r="AC27" i="6" s="1"/>
  <c r="S27" i="6" s="1"/>
  <c r="T27" i="6" s="1"/>
  <c r="U27" i="6" s="1"/>
  <c r="L64" i="16"/>
  <c r="N33" i="6"/>
  <c r="Y33" i="6" s="1"/>
  <c r="AC33" i="6" s="1"/>
  <c r="S33" i="6" s="1"/>
  <c r="T33" i="6" s="1"/>
  <c r="U33" i="6" s="1"/>
  <c r="N49" i="6"/>
  <c r="Y49" i="6" s="1"/>
  <c r="AC49" i="6" s="1"/>
  <c r="S49" i="6" s="1"/>
  <c r="T49" i="6" s="1"/>
  <c r="U49" i="6" s="1"/>
  <c r="N47" i="22"/>
  <c r="Y47" i="22" s="1"/>
  <c r="AC47" i="22" s="1"/>
  <c r="S47" i="22" s="1"/>
  <c r="T47" i="22" s="1"/>
  <c r="U47" i="22" s="1"/>
  <c r="N28" i="22"/>
  <c r="Y28" i="22" s="1"/>
  <c r="AC28" i="22" s="1"/>
  <c r="S28" i="22" s="1"/>
  <c r="T28" i="22" s="1"/>
  <c r="U28" i="22" s="1"/>
  <c r="N19" i="22"/>
  <c r="Y19" i="22" s="1"/>
  <c r="AC19" i="22" s="1"/>
  <c r="S19" i="22" s="1"/>
  <c r="T19" i="22" s="1"/>
  <c r="U19" i="22" s="1"/>
  <c r="N35" i="22"/>
  <c r="Y35" i="22" s="1"/>
  <c r="AC35" i="22" s="1"/>
  <c r="S35" i="22" s="1"/>
  <c r="T35" i="22" s="1"/>
  <c r="U35" i="22" s="1"/>
  <c r="N51" i="22"/>
  <c r="Y51" i="22" s="1"/>
  <c r="AC51" i="22" s="1"/>
  <c r="S51" i="22" s="1"/>
  <c r="T51" i="22" s="1"/>
  <c r="U51" i="22" s="1"/>
  <c r="N61" i="22"/>
  <c r="Y61" i="22" s="1"/>
  <c r="AC61" i="22" s="1"/>
  <c r="S61" i="22" s="1"/>
  <c r="T61" i="22" s="1"/>
  <c r="U61" i="22" s="1"/>
  <c r="N29" i="22"/>
  <c r="Y29" i="22" s="1"/>
  <c r="AC29" i="22" s="1"/>
  <c r="S29" i="22" s="1"/>
  <c r="T29" i="22" s="1"/>
  <c r="U29" i="22" s="1"/>
  <c r="N45" i="22"/>
  <c r="Y45" i="22" s="1"/>
  <c r="AC45" i="22" s="1"/>
  <c r="S45" i="22" s="1"/>
  <c r="T45" i="22" s="1"/>
  <c r="U45" i="22" s="1"/>
  <c r="N58" i="22"/>
  <c r="Y58" i="22" s="1"/>
  <c r="AC58" i="22" s="1"/>
  <c r="S58" i="22" s="1"/>
  <c r="T58" i="22" s="1"/>
  <c r="U58" i="22" s="1"/>
  <c r="N44" i="22"/>
  <c r="Y44" i="22" s="1"/>
  <c r="AC44" i="22" s="1"/>
  <c r="S44" i="22" s="1"/>
  <c r="T44" i="22" s="1"/>
  <c r="U44" i="22" s="1"/>
  <c r="N15" i="20"/>
  <c r="Y15" i="20" s="1"/>
  <c r="AC15" i="20" s="1"/>
  <c r="S15" i="20" s="1"/>
  <c r="T15" i="20" s="1"/>
  <c r="U15" i="20" s="1"/>
  <c r="N31" i="20"/>
  <c r="Y31" i="20" s="1"/>
  <c r="AC31" i="20" s="1"/>
  <c r="S31" i="20" s="1"/>
  <c r="T31" i="20" s="1"/>
  <c r="U31" i="20" s="1"/>
  <c r="N40" i="20"/>
  <c r="Y40" i="20" s="1"/>
  <c r="AC40" i="20" s="1"/>
  <c r="S40" i="20" s="1"/>
  <c r="T40" i="20" s="1"/>
  <c r="U40" i="20" s="1"/>
  <c r="N51" i="20"/>
  <c r="Y51" i="20" s="1"/>
  <c r="AC51" i="20" s="1"/>
  <c r="S51" i="20" s="1"/>
  <c r="T51" i="20" s="1"/>
  <c r="U51" i="20" s="1"/>
  <c r="N50" i="20"/>
  <c r="Y50" i="20" s="1"/>
  <c r="AC50" i="20" s="1"/>
  <c r="S50" i="20" s="1"/>
  <c r="T50" i="20" s="1"/>
  <c r="U50" i="20" s="1"/>
  <c r="N27" i="20"/>
  <c r="Y27" i="20" s="1"/>
  <c r="AC27" i="20" s="1"/>
  <c r="S27" i="20" s="1"/>
  <c r="T27" i="20" s="1"/>
  <c r="U27" i="20" s="1"/>
  <c r="N25" i="20"/>
  <c r="Y25" i="20" s="1"/>
  <c r="AC25" i="20" s="1"/>
  <c r="S25" i="20" s="1"/>
  <c r="T25" i="20" s="1"/>
  <c r="U25" i="20" s="1"/>
  <c r="N22" i="20"/>
  <c r="Y22" i="20" s="1"/>
  <c r="AC22" i="20" s="1"/>
  <c r="S22" i="20" s="1"/>
  <c r="T22" i="20" s="1"/>
  <c r="U22" i="20" s="1"/>
  <c r="N34" i="20"/>
  <c r="Y34" i="20" s="1"/>
  <c r="AC34" i="20" s="1"/>
  <c r="S34" i="20" s="1"/>
  <c r="T34" i="20" s="1"/>
  <c r="U34" i="20" s="1"/>
  <c r="N45" i="20"/>
  <c r="Y45" i="20" s="1"/>
  <c r="AC45" i="20" s="1"/>
  <c r="S45" i="20" s="1"/>
  <c r="T45" i="20" s="1"/>
  <c r="U45" i="20" s="1"/>
  <c r="N19" i="20"/>
  <c r="Y19" i="20" s="1"/>
  <c r="AC19" i="20" s="1"/>
  <c r="S19" i="20" s="1"/>
  <c r="T19" i="20" s="1"/>
  <c r="U19" i="20" s="1"/>
  <c r="N16" i="20"/>
  <c r="Y16" i="20" s="1"/>
  <c r="AC16" i="20" s="1"/>
  <c r="S16" i="20" s="1"/>
  <c r="T16" i="20" s="1"/>
  <c r="U16" i="20" s="1"/>
  <c r="N39" i="20"/>
  <c r="Y39" i="20" s="1"/>
  <c r="AC39" i="20" s="1"/>
  <c r="S39" i="20" s="1"/>
  <c r="T39" i="20" s="1"/>
  <c r="U39" i="20" s="1"/>
  <c r="N55" i="20"/>
  <c r="Y55" i="20" s="1"/>
  <c r="AC55" i="20" s="1"/>
  <c r="S55" i="20" s="1"/>
  <c r="T55" i="20" s="1"/>
  <c r="U55" i="20" s="1"/>
  <c r="N54" i="20"/>
  <c r="Y54" i="20" s="1"/>
  <c r="AC54" i="20" s="1"/>
  <c r="S54" i="20" s="1"/>
  <c r="T54" i="20" s="1"/>
  <c r="U54" i="20" s="1"/>
  <c r="N18" i="20"/>
  <c r="Y18" i="20" s="1"/>
  <c r="AC18" i="20" s="1"/>
  <c r="S18" i="20" s="1"/>
  <c r="T18" i="20" s="1"/>
  <c r="U18" i="20" s="1"/>
  <c r="N30" i="20"/>
  <c r="Y30" i="20" s="1"/>
  <c r="AC30" i="20" s="1"/>
  <c r="S30" i="20" s="1"/>
  <c r="T30" i="20" s="1"/>
  <c r="U30" i="20" s="1"/>
  <c r="N41" i="20"/>
  <c r="Y41" i="20" s="1"/>
  <c r="AC41" i="20" s="1"/>
  <c r="S41" i="20" s="1"/>
  <c r="T41" i="20" s="1"/>
  <c r="U41" i="20" s="1"/>
  <c r="N57" i="20"/>
  <c r="Y57" i="20" s="1"/>
  <c r="AC57" i="20" s="1"/>
  <c r="S57" i="20" s="1"/>
  <c r="T57" i="20" s="1"/>
  <c r="U57" i="20" s="1"/>
  <c r="N38" i="18"/>
  <c r="Y38" i="18" s="1"/>
  <c r="AC38" i="18" s="1"/>
  <c r="S38" i="18" s="1"/>
  <c r="T38" i="18" s="1"/>
  <c r="U38" i="18" s="1"/>
  <c r="N27" i="18"/>
  <c r="Y27" i="18" s="1"/>
  <c r="AC27" i="18" s="1"/>
  <c r="S27" i="18" s="1"/>
  <c r="T27" i="18" s="1"/>
  <c r="U27" i="18" s="1"/>
  <c r="N43" i="18"/>
  <c r="Y43" i="18" s="1"/>
  <c r="AC43" i="18" s="1"/>
  <c r="S43" i="18" s="1"/>
  <c r="T43" i="18" s="1"/>
  <c r="U43" i="18" s="1"/>
  <c r="N59" i="18"/>
  <c r="Y59" i="18" s="1"/>
  <c r="AC59" i="18" s="1"/>
  <c r="S59" i="18" s="1"/>
  <c r="T59" i="18" s="1"/>
  <c r="U59" i="18" s="1"/>
  <c r="N37" i="18"/>
  <c r="Y37" i="18" s="1"/>
  <c r="AC37" i="18" s="1"/>
  <c r="S37" i="18" s="1"/>
  <c r="T37" i="18" s="1"/>
  <c r="U37" i="18" s="1"/>
  <c r="N53" i="18"/>
  <c r="Y53" i="18" s="1"/>
  <c r="AC53" i="18" s="1"/>
  <c r="S53" i="18" s="1"/>
  <c r="T53" i="18" s="1"/>
  <c r="U53" i="18" s="1"/>
  <c r="N14" i="18"/>
  <c r="N36" i="18"/>
  <c r="Y36" i="18" s="1"/>
  <c r="AC36" i="18" s="1"/>
  <c r="S36" i="18" s="1"/>
  <c r="T36" i="18" s="1"/>
  <c r="U36" i="18" s="1"/>
  <c r="N24" i="18"/>
  <c r="Y24" i="18" s="1"/>
  <c r="AC24" i="18" s="1"/>
  <c r="S24" i="18" s="1"/>
  <c r="T24" i="18" s="1"/>
  <c r="U24" i="18" s="1"/>
  <c r="N15" i="18"/>
  <c r="Y15" i="18" s="1"/>
  <c r="AC15" i="18" s="1"/>
  <c r="S15" i="18" s="1"/>
  <c r="T15" i="18" s="1"/>
  <c r="U15" i="18" s="1"/>
  <c r="N31" i="18"/>
  <c r="Y31" i="18" s="1"/>
  <c r="AC31" i="18" s="1"/>
  <c r="S31" i="18" s="1"/>
  <c r="T31" i="18" s="1"/>
  <c r="U31" i="18" s="1"/>
  <c r="N47" i="18"/>
  <c r="Y47" i="18" s="1"/>
  <c r="AC47" i="18" s="1"/>
  <c r="S47" i="18" s="1"/>
  <c r="T47" i="18" s="1"/>
  <c r="U47" i="18" s="1"/>
  <c r="N48" i="18"/>
  <c r="Y48" i="18" s="1"/>
  <c r="AC48" i="18" s="1"/>
  <c r="S48" i="18" s="1"/>
  <c r="T48" i="18" s="1"/>
  <c r="U48" i="18" s="1"/>
  <c r="N21" i="18"/>
  <c r="Y21" i="18" s="1"/>
  <c r="AC21" i="18" s="1"/>
  <c r="S21" i="18" s="1"/>
  <c r="T21" i="18" s="1"/>
  <c r="U21" i="18" s="1"/>
  <c r="N44" i="18"/>
  <c r="Y44" i="18" s="1"/>
  <c r="AC44" i="18" s="1"/>
  <c r="S44" i="18" s="1"/>
  <c r="T44" i="18" s="1"/>
  <c r="U44" i="18" s="1"/>
  <c r="N32" i="18"/>
  <c r="Y32" i="18" s="1"/>
  <c r="AC32" i="18" s="1"/>
  <c r="S32" i="18" s="1"/>
  <c r="T32" i="18" s="1"/>
  <c r="U32" i="18" s="1"/>
  <c r="N17" i="18"/>
  <c r="Y17" i="18" s="1"/>
  <c r="AC17" i="18" s="1"/>
  <c r="S17" i="18" s="1"/>
  <c r="T17" i="18" s="1"/>
  <c r="U17" i="18" s="1"/>
  <c r="N33" i="18"/>
  <c r="Y33" i="18" s="1"/>
  <c r="AC33" i="18" s="1"/>
  <c r="S33" i="18" s="1"/>
  <c r="T33" i="18" s="1"/>
  <c r="U33" i="18" s="1"/>
  <c r="N49" i="18"/>
  <c r="Y49" i="18" s="1"/>
  <c r="AC49" i="18" s="1"/>
  <c r="S49" i="18" s="1"/>
  <c r="T49" i="18" s="1"/>
  <c r="U49" i="18" s="1"/>
  <c r="N50" i="18"/>
  <c r="Y50" i="18" s="1"/>
  <c r="AC50" i="18" s="1"/>
  <c r="S50" i="18" s="1"/>
  <c r="T50" i="18" s="1"/>
  <c r="U50" i="18" s="1"/>
  <c r="N14" i="16"/>
  <c r="Y14" i="16" s="1"/>
  <c r="AC14" i="16" s="1"/>
  <c r="S14" i="16" s="1"/>
  <c r="T14" i="16" s="1"/>
  <c r="U14" i="16" s="1"/>
  <c r="N17" i="16"/>
  <c r="Y17" i="16" s="1"/>
  <c r="AC17" i="16" s="1"/>
  <c r="S17" i="16" s="1"/>
  <c r="T17" i="16" s="1"/>
  <c r="U17" i="16" s="1"/>
  <c r="N16" i="16"/>
  <c r="Y16" i="16" s="1"/>
  <c r="AC16" i="16" s="1"/>
  <c r="S16" i="16" s="1"/>
  <c r="T16" i="16" s="1"/>
  <c r="U16" i="16" s="1"/>
  <c r="N20" i="16"/>
  <c r="Y20" i="16" s="1"/>
  <c r="AC20" i="16" s="1"/>
  <c r="S20" i="16" s="1"/>
  <c r="T20" i="16" s="1"/>
  <c r="U20" i="16" s="1"/>
  <c r="N27" i="16"/>
  <c r="Y27" i="16" s="1"/>
  <c r="AC27" i="16" s="1"/>
  <c r="S27" i="16" s="1"/>
  <c r="T27" i="16" s="1"/>
  <c r="U27" i="16" s="1"/>
  <c r="N49" i="16"/>
  <c r="Y49" i="16" s="1"/>
  <c r="AC49" i="16" s="1"/>
  <c r="S49" i="16" s="1"/>
  <c r="T49" i="16" s="1"/>
  <c r="U49" i="16" s="1"/>
  <c r="N21" i="16"/>
  <c r="Y21" i="16" s="1"/>
  <c r="AC21" i="16" s="1"/>
  <c r="S21" i="16" s="1"/>
  <c r="T21" i="16" s="1"/>
  <c r="U21" i="16" s="1"/>
  <c r="N43" i="16"/>
  <c r="Y43" i="16" s="1"/>
  <c r="AC43" i="16" s="1"/>
  <c r="S43" i="16" s="1"/>
  <c r="T43" i="16" s="1"/>
  <c r="U43" i="16" s="1"/>
  <c r="N32" i="16"/>
  <c r="Y32" i="16" s="1"/>
  <c r="AC32" i="16" s="1"/>
  <c r="S32" i="16" s="1"/>
  <c r="T32" i="16" s="1"/>
  <c r="U32" i="16" s="1"/>
  <c r="N15" i="16"/>
  <c r="Y15" i="16" s="1"/>
  <c r="AC15" i="16" s="1"/>
  <c r="S15" i="16" s="1"/>
  <c r="T15" i="16" s="1"/>
  <c r="U15" i="16" s="1"/>
  <c r="N31" i="16"/>
  <c r="Y31" i="16" s="1"/>
  <c r="AC31" i="16" s="1"/>
  <c r="S31" i="16" s="1"/>
  <c r="T31" i="16" s="1"/>
  <c r="U31" i="16" s="1"/>
  <c r="N59" i="16"/>
  <c r="Y59" i="16" s="1"/>
  <c r="AC59" i="16" s="1"/>
  <c r="S59" i="16" s="1"/>
  <c r="T59" i="16" s="1"/>
  <c r="U59" i="16" s="1"/>
  <c r="N49" i="14"/>
  <c r="Y49" i="14" s="1"/>
  <c r="AC49" i="14" s="1"/>
  <c r="S49" i="14" s="1"/>
  <c r="T49" i="14" s="1"/>
  <c r="U49" i="14" s="1"/>
  <c r="L64" i="14"/>
  <c r="N29" i="14"/>
  <c r="Y29" i="14" s="1"/>
  <c r="AC29" i="14" s="1"/>
  <c r="S29" i="14" s="1"/>
  <c r="T29" i="14" s="1"/>
  <c r="U29" i="14" s="1"/>
  <c r="N45" i="14"/>
  <c r="Y45" i="14" s="1"/>
  <c r="AC45" i="14" s="1"/>
  <c r="S45" i="14" s="1"/>
  <c r="T45" i="14" s="1"/>
  <c r="U45" i="14" s="1"/>
  <c r="N23" i="14"/>
  <c r="Y23" i="14" s="1"/>
  <c r="AC23" i="14" s="1"/>
  <c r="S23" i="14" s="1"/>
  <c r="T23" i="14" s="1"/>
  <c r="U23" i="14" s="1"/>
  <c r="N61" i="14"/>
  <c r="Y61" i="14" s="1"/>
  <c r="AC61" i="14" s="1"/>
  <c r="S61" i="14" s="1"/>
  <c r="T61" i="14" s="1"/>
  <c r="U61" i="14" s="1"/>
  <c r="N33" i="14"/>
  <c r="Y33" i="14" s="1"/>
  <c r="AC33" i="14" s="1"/>
  <c r="S33" i="14" s="1"/>
  <c r="T33" i="14" s="1"/>
  <c r="U33" i="14" s="1"/>
  <c r="N55" i="14"/>
  <c r="Y55" i="14" s="1"/>
  <c r="AC55" i="14" s="1"/>
  <c r="S55" i="14" s="1"/>
  <c r="T55" i="14" s="1"/>
  <c r="U55" i="14" s="1"/>
  <c r="N24" i="10"/>
  <c r="Y24" i="10" s="1"/>
  <c r="AC24" i="10" s="1"/>
  <c r="S24" i="10" s="1"/>
  <c r="T24" i="10" s="1"/>
  <c r="U24" i="10" s="1"/>
  <c r="N34" i="10"/>
  <c r="Y34" i="10" s="1"/>
  <c r="AC34" i="10" s="1"/>
  <c r="S34" i="10" s="1"/>
  <c r="T34" i="10" s="1"/>
  <c r="U34" i="10" s="1"/>
  <c r="N30" i="10"/>
  <c r="Y30" i="10" s="1"/>
  <c r="AC30" i="10" s="1"/>
  <c r="S30" i="10" s="1"/>
  <c r="T30" i="10" s="1"/>
  <c r="U30" i="10" s="1"/>
  <c r="N15" i="10"/>
  <c r="Y15" i="10" s="1"/>
  <c r="AC15" i="10" s="1"/>
  <c r="S15" i="10" s="1"/>
  <c r="N30" i="6"/>
  <c r="Y30" i="6" s="1"/>
  <c r="AC30" i="6" s="1"/>
  <c r="S30" i="6" s="1"/>
  <c r="T30" i="6" s="1"/>
  <c r="U30" i="6" s="1"/>
  <c r="N34" i="6"/>
  <c r="Y34" i="6" s="1"/>
  <c r="AC34" i="6" s="1"/>
  <c r="S34" i="6" s="1"/>
  <c r="T34" i="6" s="1"/>
  <c r="U34" i="6" s="1"/>
  <c r="L64" i="6"/>
  <c r="N36" i="6"/>
  <c r="Y36" i="6" s="1"/>
  <c r="AC36" i="6" s="1"/>
  <c r="S36" i="6" s="1"/>
  <c r="T36" i="6" s="1"/>
  <c r="U36" i="6" s="1"/>
  <c r="N43" i="6"/>
  <c r="Y43" i="6" s="1"/>
  <c r="AC43" i="6" s="1"/>
  <c r="S43" i="6" s="1"/>
  <c r="T43" i="6" s="1"/>
  <c r="U43" i="6" s="1"/>
  <c r="N59" i="6"/>
  <c r="Y59" i="6" s="1"/>
  <c r="AC59" i="6" s="1"/>
  <c r="S59" i="6" s="1"/>
  <c r="T59" i="6" s="1"/>
  <c r="U59" i="6" s="1"/>
  <c r="N39" i="6"/>
  <c r="Y39" i="6" s="1"/>
  <c r="AC39" i="6" s="1"/>
  <c r="S39" i="6" s="1"/>
  <c r="T39" i="6" s="1"/>
  <c r="U39" i="6" s="1"/>
  <c r="N50" i="6"/>
  <c r="Y50" i="6" s="1"/>
  <c r="AC50" i="6" s="1"/>
  <c r="S50" i="6" s="1"/>
  <c r="T50" i="6" s="1"/>
  <c r="U50" i="6" s="1"/>
  <c r="N16" i="6"/>
  <c r="Y16" i="6" s="1"/>
  <c r="AC16" i="6" s="1"/>
  <c r="S16" i="6" s="1"/>
  <c r="T16" i="6" s="1"/>
  <c r="U16" i="6" s="1"/>
  <c r="N52" i="6"/>
  <c r="Y52" i="6" s="1"/>
  <c r="AC52" i="6" s="1"/>
  <c r="S52" i="6" s="1"/>
  <c r="T52" i="6" s="1"/>
  <c r="U52" i="6" s="1"/>
  <c r="H64" i="26"/>
  <c r="I13" i="26"/>
  <c r="Y14" i="26"/>
  <c r="AC14" i="26" s="1"/>
  <c r="S14" i="26" s="1"/>
  <c r="T14" i="26" s="1"/>
  <c r="U14" i="26" s="1"/>
  <c r="H64" i="24"/>
  <c r="I13" i="24"/>
  <c r="Y15" i="24"/>
  <c r="AC15" i="24" s="1"/>
  <c r="S15" i="24" s="1"/>
  <c r="T15" i="24" s="1"/>
  <c r="U15" i="24" s="1"/>
  <c r="Y14" i="22"/>
  <c r="AC14" i="22" s="1"/>
  <c r="S14" i="22" s="1"/>
  <c r="T14" i="22" s="1"/>
  <c r="H64" i="22"/>
  <c r="I13" i="22"/>
  <c r="H64" i="20"/>
  <c r="I13" i="20"/>
  <c r="I13" i="18"/>
  <c r="H64" i="18"/>
  <c r="I13" i="16"/>
  <c r="H64" i="16"/>
  <c r="I13" i="14"/>
  <c r="H64" i="14"/>
  <c r="D18" i="27"/>
  <c r="H18" i="27" s="1"/>
  <c r="H13" i="27"/>
  <c r="I13" i="10"/>
  <c r="H64" i="10"/>
  <c r="I13" i="6"/>
  <c r="H64" i="6"/>
  <c r="Y15" i="6"/>
  <c r="AC15" i="6" s="1"/>
  <c r="S15" i="6" s="1"/>
  <c r="T15" i="6" s="1"/>
  <c r="U15" i="6" s="1"/>
  <c r="B53" i="25"/>
  <c r="N43" i="12"/>
  <c r="Y43" i="12" s="1"/>
  <c r="AC43" i="12" s="1"/>
  <c r="S43" i="12" s="1"/>
  <c r="T43" i="12" s="1"/>
  <c r="U43" i="12" s="1"/>
  <c r="N27" i="12"/>
  <c r="Y27" i="12" s="1"/>
  <c r="AC27" i="12" s="1"/>
  <c r="S27" i="12" s="1"/>
  <c r="T27" i="12" s="1"/>
  <c r="U27" i="12" s="1"/>
  <c r="N25" i="12"/>
  <c r="Y25" i="12" s="1"/>
  <c r="AC25" i="12" s="1"/>
  <c r="S25" i="12" s="1"/>
  <c r="T25" i="12" s="1"/>
  <c r="U25" i="12" s="1"/>
  <c r="N33" i="12"/>
  <c r="Y33" i="12" s="1"/>
  <c r="AC33" i="12" s="1"/>
  <c r="S33" i="12" s="1"/>
  <c r="T33" i="12" s="1"/>
  <c r="U33" i="12" s="1"/>
  <c r="N15" i="12"/>
  <c r="Y15" i="12" s="1"/>
  <c r="AC15" i="12" s="1"/>
  <c r="S15" i="12" s="1"/>
  <c r="T15" i="12" s="1"/>
  <c r="U15" i="12" s="1"/>
  <c r="B47" i="23"/>
  <c r="B48" i="21"/>
  <c r="B47" i="19"/>
  <c r="N18" i="8"/>
  <c r="Y18" i="8" s="1"/>
  <c r="AC18" i="8" s="1"/>
  <c r="S18" i="8" s="1"/>
  <c r="T18" i="8" s="1"/>
  <c r="U18" i="8" s="1"/>
  <c r="N14" i="8"/>
  <c r="Y14" i="8" s="1"/>
  <c r="AC14" i="8" s="1"/>
  <c r="S14" i="8" s="1"/>
  <c r="T14" i="8" s="1"/>
  <c r="U14" i="8" s="1"/>
  <c r="N44" i="8"/>
  <c r="Y44" i="8" s="1"/>
  <c r="AC44" i="8" s="1"/>
  <c r="S44" i="8" s="1"/>
  <c r="T44" i="8" s="1"/>
  <c r="U44" i="8" s="1"/>
  <c r="N60" i="8"/>
  <c r="Y60" i="8" s="1"/>
  <c r="AC60" i="8" s="1"/>
  <c r="S60" i="8" s="1"/>
  <c r="T60" i="8" s="1"/>
  <c r="U60" i="8" s="1"/>
  <c r="N50" i="8"/>
  <c r="Y50" i="8" s="1"/>
  <c r="AC50" i="8" s="1"/>
  <c r="S50" i="8" s="1"/>
  <c r="T50" i="8" s="1"/>
  <c r="U50" i="8" s="1"/>
  <c r="N38" i="8"/>
  <c r="Y38" i="8" s="1"/>
  <c r="AC38" i="8" s="1"/>
  <c r="S38" i="8" s="1"/>
  <c r="T38" i="8" s="1"/>
  <c r="U38" i="8" s="1"/>
  <c r="N20" i="8"/>
  <c r="Y20" i="8" s="1"/>
  <c r="AC20" i="8" s="1"/>
  <c r="S20" i="8" s="1"/>
  <c r="T20" i="8" s="1"/>
  <c r="U20" i="8" s="1"/>
  <c r="N56" i="8"/>
  <c r="Y56" i="8" s="1"/>
  <c r="AC56" i="8" s="1"/>
  <c r="S56" i="8" s="1"/>
  <c r="T56" i="8" s="1"/>
  <c r="U56" i="8" s="1"/>
  <c r="N34" i="8"/>
  <c r="Y34" i="8" s="1"/>
  <c r="AC34" i="8" s="1"/>
  <c r="S34" i="8" s="1"/>
  <c r="T34" i="8" s="1"/>
  <c r="U34" i="8" s="1"/>
  <c r="N46" i="8"/>
  <c r="Y46" i="8" s="1"/>
  <c r="AC46" i="8" s="1"/>
  <c r="S46" i="8" s="1"/>
  <c r="T46" i="8" s="1"/>
  <c r="U46" i="8" s="1"/>
  <c r="N58" i="8"/>
  <c r="Y58" i="8" s="1"/>
  <c r="AC58" i="8" s="1"/>
  <c r="S58" i="8" s="1"/>
  <c r="T58" i="8" s="1"/>
  <c r="U58" i="8" s="1"/>
  <c r="N52" i="8"/>
  <c r="Y52" i="8" s="1"/>
  <c r="AC52" i="8" s="1"/>
  <c r="S52" i="8" s="1"/>
  <c r="T52" i="8" s="1"/>
  <c r="U52" i="8" s="1"/>
  <c r="N54" i="8"/>
  <c r="Y54" i="8" s="1"/>
  <c r="AC54" i="8" s="1"/>
  <c r="S54" i="8" s="1"/>
  <c r="T54" i="8" s="1"/>
  <c r="U54" i="8" s="1"/>
  <c r="B48" i="17"/>
  <c r="N51" i="12"/>
  <c r="Y51" i="12" s="1"/>
  <c r="AC51" i="12" s="1"/>
  <c r="S51" i="12" s="1"/>
  <c r="T51" i="12" s="1"/>
  <c r="U51" i="12" s="1"/>
  <c r="N59" i="12"/>
  <c r="Y59" i="12" s="1"/>
  <c r="AC59" i="12" s="1"/>
  <c r="S59" i="12" s="1"/>
  <c r="T59" i="12" s="1"/>
  <c r="U59" i="12" s="1"/>
  <c r="B47" i="15"/>
  <c r="N53" i="12"/>
  <c r="Y53" i="12" s="1"/>
  <c r="AC53" i="12" s="1"/>
  <c r="S53" i="12" s="1"/>
  <c r="T53" i="12" s="1"/>
  <c r="U53" i="12" s="1"/>
  <c r="N49" i="12"/>
  <c r="Y49" i="12" s="1"/>
  <c r="AC49" i="12" s="1"/>
  <c r="S49" i="12" s="1"/>
  <c r="T49" i="12" s="1"/>
  <c r="U49" i="12" s="1"/>
  <c r="N61" i="12"/>
  <c r="Y61" i="12" s="1"/>
  <c r="AC61" i="12" s="1"/>
  <c r="S61" i="12" s="1"/>
  <c r="T61" i="12" s="1"/>
  <c r="U61" i="12" s="1"/>
  <c r="N39" i="12"/>
  <c r="Y39" i="12" s="1"/>
  <c r="AC39" i="12" s="1"/>
  <c r="S39" i="12" s="1"/>
  <c r="T39" i="12" s="1"/>
  <c r="U39" i="12" s="1"/>
  <c r="N37" i="12"/>
  <c r="Y37" i="12" s="1"/>
  <c r="AC37" i="12" s="1"/>
  <c r="S37" i="12" s="1"/>
  <c r="T37" i="12" s="1"/>
  <c r="U37" i="12" s="1"/>
  <c r="N31" i="12"/>
  <c r="Y31" i="12" s="1"/>
  <c r="AC31" i="12" s="1"/>
  <c r="S31" i="12" s="1"/>
  <c r="T31" i="12" s="1"/>
  <c r="U31" i="12" s="1"/>
  <c r="N57" i="12"/>
  <c r="Y57" i="12" s="1"/>
  <c r="AC57" i="12" s="1"/>
  <c r="S57" i="12" s="1"/>
  <c r="T57" i="12" s="1"/>
  <c r="U57" i="12" s="1"/>
  <c r="N29" i="12"/>
  <c r="Y29" i="12" s="1"/>
  <c r="AC29" i="12" s="1"/>
  <c r="S29" i="12" s="1"/>
  <c r="T29" i="12" s="1"/>
  <c r="U29" i="12" s="1"/>
  <c r="N19" i="12"/>
  <c r="Y19" i="12" s="1"/>
  <c r="AC19" i="12" s="1"/>
  <c r="S19" i="12" s="1"/>
  <c r="T19" i="12" s="1"/>
  <c r="U19" i="12" s="1"/>
  <c r="N23" i="12"/>
  <c r="Y23" i="12" s="1"/>
  <c r="AC23" i="12" s="1"/>
  <c r="S23" i="12" s="1"/>
  <c r="T23" i="12" s="1"/>
  <c r="U23" i="12" s="1"/>
  <c r="N45" i="12"/>
  <c r="Y45" i="12" s="1"/>
  <c r="AC45" i="12" s="1"/>
  <c r="S45" i="12" s="1"/>
  <c r="T45" i="12" s="1"/>
  <c r="U45" i="12" s="1"/>
  <c r="N55" i="12"/>
  <c r="Y55" i="12" s="1"/>
  <c r="AC55" i="12" s="1"/>
  <c r="S55" i="12" s="1"/>
  <c r="T55" i="12" s="1"/>
  <c r="U55" i="12" s="1"/>
  <c r="N35" i="12"/>
  <c r="Y35" i="12" s="1"/>
  <c r="AC35" i="12" s="1"/>
  <c r="S35" i="12" s="1"/>
  <c r="T35" i="12" s="1"/>
  <c r="U35" i="12" s="1"/>
  <c r="N21" i="12"/>
  <c r="Y21" i="12" s="1"/>
  <c r="AC21" i="12" s="1"/>
  <c r="S21" i="12" s="1"/>
  <c r="T21" i="12" s="1"/>
  <c r="U21" i="12" s="1"/>
  <c r="N47" i="12"/>
  <c r="Y47" i="12" s="1"/>
  <c r="AC47" i="12" s="1"/>
  <c r="S47" i="12" s="1"/>
  <c r="T47" i="12" s="1"/>
  <c r="U47" i="12" s="1"/>
  <c r="N41" i="12"/>
  <c r="Y41" i="12" s="1"/>
  <c r="AC41" i="12" s="1"/>
  <c r="S41" i="12" s="1"/>
  <c r="T41" i="12" s="1"/>
  <c r="U41" i="12" s="1"/>
  <c r="N17" i="12"/>
  <c r="Y17" i="12" s="1"/>
  <c r="AC17" i="12" s="1"/>
  <c r="S17" i="12" s="1"/>
  <c r="T17" i="12" s="1"/>
  <c r="U17" i="12" s="1"/>
  <c r="B47" i="13"/>
  <c r="N16" i="12"/>
  <c r="Y16" i="12" s="1"/>
  <c r="AC16" i="12" s="1"/>
  <c r="S16" i="12" s="1"/>
  <c r="T16" i="12" s="1"/>
  <c r="U16" i="12" s="1"/>
  <c r="N42" i="12"/>
  <c r="Y42" i="12" s="1"/>
  <c r="AC42" i="12" s="1"/>
  <c r="S42" i="12" s="1"/>
  <c r="T42" i="12" s="1"/>
  <c r="U42" i="12" s="1"/>
  <c r="N22" i="12"/>
  <c r="Y22" i="12" s="1"/>
  <c r="AC22" i="12" s="1"/>
  <c r="S22" i="12" s="1"/>
  <c r="T22" i="12" s="1"/>
  <c r="U22" i="12" s="1"/>
  <c r="N60" i="12"/>
  <c r="Y60" i="12" s="1"/>
  <c r="AC60" i="12" s="1"/>
  <c r="S60" i="12" s="1"/>
  <c r="T60" i="12" s="1"/>
  <c r="U60" i="12" s="1"/>
  <c r="N24" i="12"/>
  <c r="Y24" i="12" s="1"/>
  <c r="AC24" i="12" s="1"/>
  <c r="S24" i="12" s="1"/>
  <c r="T24" i="12" s="1"/>
  <c r="U24" i="12" s="1"/>
  <c r="N28" i="12"/>
  <c r="Y28" i="12" s="1"/>
  <c r="AC28" i="12" s="1"/>
  <c r="S28" i="12" s="1"/>
  <c r="T28" i="12" s="1"/>
  <c r="U28" i="12" s="1"/>
  <c r="L64" i="12"/>
  <c r="N18" i="12"/>
  <c r="Y18" i="12" s="1"/>
  <c r="AC18" i="12" s="1"/>
  <c r="S18" i="12" s="1"/>
  <c r="T18" i="12" s="1"/>
  <c r="U18" i="12" s="1"/>
  <c r="N36" i="12"/>
  <c r="Y36" i="12" s="1"/>
  <c r="AC36" i="12" s="1"/>
  <c r="S36" i="12" s="1"/>
  <c r="T36" i="12" s="1"/>
  <c r="U36" i="12" s="1"/>
  <c r="N50" i="12"/>
  <c r="Y50" i="12" s="1"/>
  <c r="AC50" i="12" s="1"/>
  <c r="S50" i="12" s="1"/>
  <c r="T50" i="12" s="1"/>
  <c r="U50" i="12" s="1"/>
  <c r="N44" i="12"/>
  <c r="Y44" i="12" s="1"/>
  <c r="AC44" i="12" s="1"/>
  <c r="S44" i="12" s="1"/>
  <c r="T44" i="12" s="1"/>
  <c r="U44" i="12" s="1"/>
  <c r="N38" i="12"/>
  <c r="Y38" i="12" s="1"/>
  <c r="AC38" i="12" s="1"/>
  <c r="S38" i="12" s="1"/>
  <c r="T38" i="12" s="1"/>
  <c r="U38" i="12" s="1"/>
  <c r="N52" i="12"/>
  <c r="Y52" i="12" s="1"/>
  <c r="AC52" i="12" s="1"/>
  <c r="S52" i="12" s="1"/>
  <c r="T52" i="12" s="1"/>
  <c r="U52" i="12" s="1"/>
  <c r="H64" i="12"/>
  <c r="I13" i="12"/>
  <c r="N34" i="12"/>
  <c r="Y34" i="12" s="1"/>
  <c r="AC34" i="12" s="1"/>
  <c r="S34" i="12" s="1"/>
  <c r="T34" i="12" s="1"/>
  <c r="U34" i="12" s="1"/>
  <c r="N30" i="12"/>
  <c r="Y30" i="12" s="1"/>
  <c r="AC30" i="12" s="1"/>
  <c r="S30" i="12" s="1"/>
  <c r="T30" i="12" s="1"/>
  <c r="U30" i="12" s="1"/>
  <c r="N26" i="12"/>
  <c r="Y26" i="12" s="1"/>
  <c r="AC26" i="12" s="1"/>
  <c r="S26" i="12" s="1"/>
  <c r="T26" i="12" s="1"/>
  <c r="U26" i="12" s="1"/>
  <c r="N20" i="12"/>
  <c r="Y20" i="12" s="1"/>
  <c r="AC20" i="12" s="1"/>
  <c r="S20" i="12" s="1"/>
  <c r="T20" i="12" s="1"/>
  <c r="U20" i="12" s="1"/>
  <c r="N40" i="12"/>
  <c r="Y40" i="12" s="1"/>
  <c r="AC40" i="12" s="1"/>
  <c r="S40" i="12" s="1"/>
  <c r="T40" i="12" s="1"/>
  <c r="U40" i="12" s="1"/>
  <c r="N58" i="12"/>
  <c r="Y58" i="12" s="1"/>
  <c r="AC58" i="12" s="1"/>
  <c r="S58" i="12" s="1"/>
  <c r="T58" i="12" s="1"/>
  <c r="U58" i="12" s="1"/>
  <c r="N46" i="12"/>
  <c r="Y46" i="12" s="1"/>
  <c r="AC46" i="12" s="1"/>
  <c r="S46" i="12" s="1"/>
  <c r="T46" i="12" s="1"/>
  <c r="U46" i="12" s="1"/>
  <c r="N48" i="12"/>
  <c r="Y48" i="12" s="1"/>
  <c r="AC48" i="12" s="1"/>
  <c r="S48" i="12" s="1"/>
  <c r="T48" i="12" s="1"/>
  <c r="U48" i="12" s="1"/>
  <c r="N62" i="12"/>
  <c r="Y62" i="12" s="1"/>
  <c r="AC62" i="12" s="1"/>
  <c r="S62" i="12" s="1"/>
  <c r="T62" i="12" s="1"/>
  <c r="U62" i="12" s="1"/>
  <c r="N14" i="12"/>
  <c r="Y14" i="12" s="1"/>
  <c r="AC14" i="12" s="1"/>
  <c r="S14" i="12" s="1"/>
  <c r="T14" i="12" s="1"/>
  <c r="U14" i="12" s="1"/>
  <c r="N54" i="12"/>
  <c r="Y54" i="12" s="1"/>
  <c r="AC54" i="12" s="1"/>
  <c r="S54" i="12" s="1"/>
  <c r="T54" i="12" s="1"/>
  <c r="U54" i="12" s="1"/>
  <c r="N32" i="12"/>
  <c r="Y32" i="12" s="1"/>
  <c r="AC32" i="12" s="1"/>
  <c r="S32" i="12" s="1"/>
  <c r="T32" i="12" s="1"/>
  <c r="U32" i="12" s="1"/>
  <c r="N56" i="12"/>
  <c r="Y56" i="12" s="1"/>
  <c r="AC56" i="12" s="1"/>
  <c r="S56" i="12" s="1"/>
  <c r="T56" i="12" s="1"/>
  <c r="U56" i="12" s="1"/>
  <c r="B56" i="11"/>
  <c r="B47" i="9"/>
  <c r="N33" i="8"/>
  <c r="Y33" i="8" s="1"/>
  <c r="AC33" i="8" s="1"/>
  <c r="S33" i="8" s="1"/>
  <c r="T33" i="8" s="1"/>
  <c r="U33" i="8" s="1"/>
  <c r="N61" i="8"/>
  <c r="Y61" i="8" s="1"/>
  <c r="AC61" i="8" s="1"/>
  <c r="S61" i="8" s="1"/>
  <c r="T61" i="8" s="1"/>
  <c r="U61" i="8" s="1"/>
  <c r="N39" i="8"/>
  <c r="Y39" i="8" s="1"/>
  <c r="AC39" i="8" s="1"/>
  <c r="S39" i="8" s="1"/>
  <c r="T39" i="8" s="1"/>
  <c r="U39" i="8" s="1"/>
  <c r="N51" i="8"/>
  <c r="Y51" i="8" s="1"/>
  <c r="AC51" i="8" s="1"/>
  <c r="S51" i="8" s="1"/>
  <c r="T51" i="8" s="1"/>
  <c r="U51" i="8" s="1"/>
  <c r="N43" i="8"/>
  <c r="Y43" i="8" s="1"/>
  <c r="AC43" i="8" s="1"/>
  <c r="S43" i="8" s="1"/>
  <c r="T43" i="8" s="1"/>
  <c r="U43" i="8" s="1"/>
  <c r="N27" i="8"/>
  <c r="Y27" i="8" s="1"/>
  <c r="AC27" i="8" s="1"/>
  <c r="S27" i="8" s="1"/>
  <c r="T27" i="8" s="1"/>
  <c r="U27" i="8" s="1"/>
  <c r="N41" i="8"/>
  <c r="Y41" i="8" s="1"/>
  <c r="AC41" i="8" s="1"/>
  <c r="S41" i="8" s="1"/>
  <c r="T41" i="8" s="1"/>
  <c r="U41" i="8" s="1"/>
  <c r="N45" i="8"/>
  <c r="Y45" i="8" s="1"/>
  <c r="AC45" i="8" s="1"/>
  <c r="S45" i="8" s="1"/>
  <c r="T45" i="8" s="1"/>
  <c r="U45" i="8" s="1"/>
  <c r="N47" i="8"/>
  <c r="Y47" i="8" s="1"/>
  <c r="AC47" i="8" s="1"/>
  <c r="S47" i="8" s="1"/>
  <c r="T47" i="8" s="1"/>
  <c r="U47" i="8" s="1"/>
  <c r="N57" i="8"/>
  <c r="Y57" i="8" s="1"/>
  <c r="AC57" i="8" s="1"/>
  <c r="S57" i="8" s="1"/>
  <c r="T57" i="8" s="1"/>
  <c r="U57" i="8" s="1"/>
  <c r="N31" i="8"/>
  <c r="Y31" i="8" s="1"/>
  <c r="AC31" i="8" s="1"/>
  <c r="S31" i="8" s="1"/>
  <c r="T31" i="8" s="1"/>
  <c r="U31" i="8" s="1"/>
  <c r="N29" i="8"/>
  <c r="Y29" i="8" s="1"/>
  <c r="AC29" i="8" s="1"/>
  <c r="S29" i="8" s="1"/>
  <c r="T29" i="8" s="1"/>
  <c r="U29" i="8" s="1"/>
  <c r="N49" i="8"/>
  <c r="Y49" i="8" s="1"/>
  <c r="AC49" i="8" s="1"/>
  <c r="S49" i="8" s="1"/>
  <c r="T49" i="8" s="1"/>
  <c r="U49" i="8" s="1"/>
  <c r="L64" i="8"/>
  <c r="N37" i="8"/>
  <c r="Y37" i="8" s="1"/>
  <c r="AC37" i="8" s="1"/>
  <c r="S37" i="8" s="1"/>
  <c r="T37" i="8" s="1"/>
  <c r="U37" i="8" s="1"/>
  <c r="N35" i="8"/>
  <c r="Y35" i="8" s="1"/>
  <c r="AC35" i="8" s="1"/>
  <c r="S35" i="8" s="1"/>
  <c r="T35" i="8" s="1"/>
  <c r="U35" i="8" s="1"/>
  <c r="N19" i="8"/>
  <c r="Y19" i="8" s="1"/>
  <c r="AC19" i="8" s="1"/>
  <c r="S19" i="8" s="1"/>
  <c r="T19" i="8" s="1"/>
  <c r="U19" i="8" s="1"/>
  <c r="N23" i="8"/>
  <c r="Y23" i="8" s="1"/>
  <c r="AC23" i="8" s="1"/>
  <c r="S23" i="8" s="1"/>
  <c r="T23" i="8" s="1"/>
  <c r="U23" i="8" s="1"/>
  <c r="H64" i="8"/>
  <c r="I13" i="8"/>
  <c r="N59" i="8"/>
  <c r="Y59" i="8" s="1"/>
  <c r="AC59" i="8" s="1"/>
  <c r="S59" i="8" s="1"/>
  <c r="T59" i="8" s="1"/>
  <c r="U59" i="8" s="1"/>
  <c r="N15" i="8"/>
  <c r="N55" i="8"/>
  <c r="Y55" i="8" s="1"/>
  <c r="AC55" i="8" s="1"/>
  <c r="S55" i="8" s="1"/>
  <c r="T55" i="8" s="1"/>
  <c r="U55" i="8" s="1"/>
  <c r="N25" i="8"/>
  <c r="Y25" i="8" s="1"/>
  <c r="AC25" i="8" s="1"/>
  <c r="S25" i="8" s="1"/>
  <c r="T25" i="8" s="1"/>
  <c r="U25" i="8" s="1"/>
  <c r="N21" i="8"/>
  <c r="Y21" i="8" s="1"/>
  <c r="AC21" i="8" s="1"/>
  <c r="S21" i="8" s="1"/>
  <c r="T21" i="8" s="1"/>
  <c r="U21" i="8" s="1"/>
  <c r="N53" i="8"/>
  <c r="Y53" i="8" s="1"/>
  <c r="AC53" i="8" s="1"/>
  <c r="S53" i="8" s="1"/>
  <c r="T53" i="8" s="1"/>
  <c r="U53" i="8" s="1"/>
  <c r="N17" i="8"/>
  <c r="Y17" i="8" s="1"/>
  <c r="AC17" i="8" s="1"/>
  <c r="S17" i="8" s="1"/>
  <c r="T17" i="8" s="1"/>
  <c r="U17" i="8" s="1"/>
  <c r="N62" i="8"/>
  <c r="Y62" i="8" s="1"/>
  <c r="AC62" i="8" s="1"/>
  <c r="S62" i="8" s="1"/>
  <c r="T62" i="8" s="1"/>
  <c r="U62" i="8" s="1"/>
  <c r="N48" i="8"/>
  <c r="Y48" i="8" s="1"/>
  <c r="AC48" i="8" s="1"/>
  <c r="S48" i="8" s="1"/>
  <c r="T48" i="8" s="1"/>
  <c r="U48" i="8" s="1"/>
  <c r="N30" i="8"/>
  <c r="Y30" i="8" s="1"/>
  <c r="AC30" i="8" s="1"/>
  <c r="S30" i="8" s="1"/>
  <c r="T30" i="8" s="1"/>
  <c r="U30" i="8" s="1"/>
  <c r="N24" i="8"/>
  <c r="Y24" i="8" s="1"/>
  <c r="AC24" i="8" s="1"/>
  <c r="S24" i="8" s="1"/>
  <c r="T24" i="8" s="1"/>
  <c r="U24" i="8" s="1"/>
  <c r="N26" i="8"/>
  <c r="Y26" i="8" s="1"/>
  <c r="AC26" i="8" s="1"/>
  <c r="S26" i="8" s="1"/>
  <c r="T26" i="8" s="1"/>
  <c r="U26" i="8" s="1"/>
  <c r="N42" i="8"/>
  <c r="Y42" i="8" s="1"/>
  <c r="AC42" i="8" s="1"/>
  <c r="S42" i="8" s="1"/>
  <c r="T42" i="8" s="1"/>
  <c r="U42" i="8" s="1"/>
  <c r="N16" i="8"/>
  <c r="Y16" i="8" s="1"/>
  <c r="AC16" i="8" s="1"/>
  <c r="S16" i="8" s="1"/>
  <c r="T16" i="8" s="1"/>
  <c r="U16" i="8" s="1"/>
  <c r="N40" i="8"/>
  <c r="N32" i="8"/>
  <c r="Y32" i="8" s="1"/>
  <c r="AC32" i="8" s="1"/>
  <c r="S32" i="8" s="1"/>
  <c r="T32" i="8" s="1"/>
  <c r="U32" i="8" s="1"/>
  <c r="N28" i="8"/>
  <c r="Y28" i="8" s="1"/>
  <c r="AC28" i="8" s="1"/>
  <c r="S28" i="8" s="1"/>
  <c r="T28" i="8" s="1"/>
  <c r="U28" i="8" s="1"/>
  <c r="N22" i="8"/>
  <c r="Y22" i="8" s="1"/>
  <c r="AC22" i="8" s="1"/>
  <c r="S22" i="8" s="1"/>
  <c r="T22" i="8" s="1"/>
  <c r="U22" i="8" s="1"/>
  <c r="N36" i="8"/>
  <c r="Y36" i="8" s="1"/>
  <c r="AC36" i="8" s="1"/>
  <c r="S36" i="8" s="1"/>
  <c r="T36" i="8" s="1"/>
  <c r="U36" i="8" s="1"/>
  <c r="B47" i="7"/>
  <c r="B47" i="5"/>
  <c r="AG63" i="3"/>
  <c r="AI10" i="3"/>
  <c r="AH14" i="3"/>
  <c r="AH18" i="3"/>
  <c r="AH22" i="3"/>
  <c r="AH15" i="3"/>
  <c r="AH20" i="3"/>
  <c r="AH25" i="3"/>
  <c r="AH19" i="3"/>
  <c r="AH24" i="3"/>
  <c r="AH17" i="3"/>
  <c r="AH23" i="3"/>
  <c r="AH27" i="3"/>
  <c r="AH16" i="3"/>
  <c r="AH29" i="3"/>
  <c r="AH33" i="3"/>
  <c r="AH21" i="3"/>
  <c r="AH28" i="3"/>
  <c r="AH32" i="3"/>
  <c r="AH26" i="3"/>
  <c r="AH31" i="3"/>
  <c r="AH35" i="3"/>
  <c r="AH30" i="3"/>
  <c r="AH37" i="3"/>
  <c r="AH41" i="3"/>
  <c r="AH45" i="3"/>
  <c r="AH49" i="3"/>
  <c r="AH53" i="3"/>
  <c r="AH36" i="3"/>
  <c r="AH40" i="3"/>
  <c r="AH44" i="3"/>
  <c r="AH48" i="3"/>
  <c r="AH52" i="3"/>
  <c r="AH39" i="3"/>
  <c r="AH43" i="3"/>
  <c r="AH47" i="3"/>
  <c r="AH51" i="3"/>
  <c r="AH50" i="3"/>
  <c r="AH54" i="3"/>
  <c r="AH57" i="3"/>
  <c r="AH61" i="3"/>
  <c r="AH46" i="3"/>
  <c r="AH56" i="3"/>
  <c r="AH60" i="3"/>
  <c r="AH12" i="3"/>
  <c r="AH34" i="3"/>
  <c r="AH11" i="3"/>
  <c r="AH42" i="3"/>
  <c r="AH55" i="3"/>
  <c r="AH59" i="3"/>
  <c r="AH38" i="3"/>
  <c r="AH58" i="3"/>
  <c r="AH13" i="3"/>
  <c r="B47" i="3"/>
  <c r="AI4" i="24" l="1"/>
  <c r="AI4" i="16"/>
  <c r="AI4" i="10"/>
  <c r="AI3" i="22"/>
  <c r="AI3" i="18"/>
  <c r="AI3" i="10"/>
  <c r="AI4" i="18"/>
  <c r="AI4" i="20"/>
  <c r="AI3" i="24"/>
  <c r="AI3" i="26"/>
  <c r="U14" i="22"/>
  <c r="AI3" i="16"/>
  <c r="Y14" i="10"/>
  <c r="AC14" i="10" s="1"/>
  <c r="S14" i="10" s="1"/>
  <c r="T14" i="10" s="1"/>
  <c r="U14" i="10" s="1"/>
  <c r="H23" i="27"/>
  <c r="AI4" i="14"/>
  <c r="AI3" i="14"/>
  <c r="Y14" i="18"/>
  <c r="AC14" i="18" s="1"/>
  <c r="S14" i="18" s="1"/>
  <c r="T14" i="18" s="1"/>
  <c r="U14" i="18" s="1"/>
  <c r="AI3" i="20"/>
  <c r="AI4" i="22"/>
  <c r="Y14" i="24"/>
  <c r="AC14" i="24" s="1"/>
  <c r="S14" i="24" s="1"/>
  <c r="T14" i="24" s="1"/>
  <c r="U14" i="24" s="1"/>
  <c r="AI4" i="26"/>
  <c r="AI4" i="6"/>
  <c r="AI3" i="6"/>
  <c r="N13" i="6"/>
  <c r="I64" i="6"/>
  <c r="N13" i="10"/>
  <c r="I64" i="10"/>
  <c r="T15" i="10"/>
  <c r="U15" i="10" s="1"/>
  <c r="N13" i="14"/>
  <c r="I64" i="14"/>
  <c r="N13" i="16"/>
  <c r="I64" i="16"/>
  <c r="N13" i="18"/>
  <c r="I64" i="18"/>
  <c r="N13" i="20"/>
  <c r="I64" i="20"/>
  <c r="N13" i="22"/>
  <c r="I64" i="22"/>
  <c r="N13" i="24"/>
  <c r="I64" i="24"/>
  <c r="N13" i="26"/>
  <c r="I64" i="26"/>
  <c r="B54" i="25"/>
  <c r="B48" i="23"/>
  <c r="B49" i="21"/>
  <c r="B48" i="19"/>
  <c r="B49" i="17"/>
  <c r="B48" i="15"/>
  <c r="B48" i="13"/>
  <c r="AI3" i="12"/>
  <c r="AI4" i="12"/>
  <c r="N13" i="12"/>
  <c r="I64" i="12"/>
  <c r="B57" i="11"/>
  <c r="B48" i="9"/>
  <c r="N13" i="8"/>
  <c r="I64" i="8"/>
  <c r="AI4" i="8"/>
  <c r="Y15" i="8"/>
  <c r="AC15" i="8" s="1"/>
  <c r="S15" i="8" s="1"/>
  <c r="T15" i="8" s="1"/>
  <c r="U15" i="8" s="1"/>
  <c r="Y40" i="8"/>
  <c r="AC40" i="8" s="1"/>
  <c r="S40" i="8" s="1"/>
  <c r="T40" i="8" s="1"/>
  <c r="U40" i="8" s="1"/>
  <c r="AI3" i="8"/>
  <c r="B48" i="7"/>
  <c r="B48" i="5"/>
  <c r="AH63" i="3"/>
  <c r="AI15" i="3"/>
  <c r="AI19" i="3"/>
  <c r="AI23" i="3"/>
  <c r="AI16" i="3"/>
  <c r="AI21" i="3"/>
  <c r="AI26" i="3"/>
  <c r="AI14" i="3"/>
  <c r="AI20" i="3"/>
  <c r="AI25" i="3"/>
  <c r="AI18" i="3"/>
  <c r="AI24" i="3"/>
  <c r="AI28" i="3"/>
  <c r="AI30" i="3"/>
  <c r="AI34" i="3"/>
  <c r="AI29" i="3"/>
  <c r="AI33" i="3"/>
  <c r="AI17" i="3"/>
  <c r="AI27" i="3"/>
  <c r="AI32" i="3"/>
  <c r="AI31" i="3"/>
  <c r="AI38" i="3"/>
  <c r="AI42" i="3"/>
  <c r="AI46" i="3"/>
  <c r="AI50" i="3"/>
  <c r="AI22" i="3"/>
  <c r="AI37" i="3"/>
  <c r="AI41" i="3"/>
  <c r="AI45" i="3"/>
  <c r="AI49" i="3"/>
  <c r="AI53" i="3"/>
  <c r="AI36" i="3"/>
  <c r="AI40" i="3"/>
  <c r="AI44" i="3"/>
  <c r="AI48" i="3"/>
  <c r="AI52" i="3"/>
  <c r="AI51" i="3"/>
  <c r="AI58" i="3"/>
  <c r="AI13" i="3"/>
  <c r="AI11" i="3"/>
  <c r="AI59" i="3"/>
  <c r="AI35" i="3"/>
  <c r="AI47" i="3"/>
  <c r="AI54" i="3"/>
  <c r="AI57" i="3"/>
  <c r="AI61" i="3"/>
  <c r="AI55" i="3"/>
  <c r="AI43" i="3"/>
  <c r="AI56" i="3"/>
  <c r="AI60" i="3"/>
  <c r="AI12" i="3"/>
  <c r="AI39" i="3"/>
  <c r="B48" i="3"/>
  <c r="Y13" i="26" l="1"/>
  <c r="AI5" i="26"/>
  <c r="AI6" i="26" s="1"/>
  <c r="N64" i="26"/>
  <c r="Y13" i="24"/>
  <c r="AI5" i="24"/>
  <c r="AI6" i="24" s="1"/>
  <c r="N64" i="24"/>
  <c r="Y13" i="22"/>
  <c r="AI5" i="22"/>
  <c r="AI6" i="22" s="1"/>
  <c r="N64" i="22"/>
  <c r="Y13" i="20"/>
  <c r="AI5" i="20"/>
  <c r="AI6" i="20" s="1"/>
  <c r="N64" i="20"/>
  <c r="Y13" i="18"/>
  <c r="AI5" i="18"/>
  <c r="AI6" i="18" s="1"/>
  <c r="N64" i="18"/>
  <c r="Y13" i="16"/>
  <c r="AI5" i="16"/>
  <c r="AI6" i="16" s="1"/>
  <c r="N64" i="16"/>
  <c r="Y13" i="14"/>
  <c r="AI5" i="14"/>
  <c r="AI6" i="14" s="1"/>
  <c r="N64" i="14"/>
  <c r="Y13" i="10"/>
  <c r="AI5" i="10"/>
  <c r="AI6" i="10" s="1"/>
  <c r="N64" i="10"/>
  <c r="Y13" i="6"/>
  <c r="AI5" i="6"/>
  <c r="AI6" i="6" s="1"/>
  <c r="N64" i="6"/>
  <c r="B55" i="25"/>
  <c r="B49" i="23"/>
  <c r="B50" i="21"/>
  <c r="B49" i="19"/>
  <c r="B50" i="17"/>
  <c r="B49" i="15"/>
  <c r="B49" i="13"/>
  <c r="AI5" i="12"/>
  <c r="AI6" i="12" s="1"/>
  <c r="Y13" i="12"/>
  <c r="N64" i="12"/>
  <c r="B58" i="11"/>
  <c r="B49" i="9"/>
  <c r="AI5" i="8"/>
  <c r="AI6" i="8" s="1"/>
  <c r="N64" i="8"/>
  <c r="Y13" i="8"/>
  <c r="B49" i="7"/>
  <c r="B49" i="5"/>
  <c r="AK56" i="3"/>
  <c r="AL56" i="3"/>
  <c r="AK59" i="3"/>
  <c r="AL59" i="3"/>
  <c r="AK40" i="3"/>
  <c r="AL40" i="3"/>
  <c r="AL50" i="3"/>
  <c r="AK50" i="3"/>
  <c r="AK28" i="3"/>
  <c r="AL28" i="3"/>
  <c r="AL16" i="3"/>
  <c r="AK16" i="3"/>
  <c r="AL39" i="3"/>
  <c r="AK39" i="3"/>
  <c r="AK54" i="3"/>
  <c r="AL54" i="3"/>
  <c r="AK36" i="3"/>
  <c r="AL36" i="3"/>
  <c r="AL46" i="3"/>
  <c r="AK46" i="3"/>
  <c r="AL29" i="3"/>
  <c r="AK29" i="3"/>
  <c r="AK23" i="3"/>
  <c r="AL23" i="3"/>
  <c r="AI63" i="3"/>
  <c r="AK12" i="3"/>
  <c r="AL12" i="3"/>
  <c r="AK55" i="3"/>
  <c r="AL55" i="3"/>
  <c r="AK47" i="3"/>
  <c r="AL47" i="3"/>
  <c r="AL13" i="3"/>
  <c r="AK13" i="3"/>
  <c r="AK48" i="3"/>
  <c r="AL48" i="3"/>
  <c r="AK53" i="3"/>
  <c r="AL53" i="3"/>
  <c r="AK37" i="3"/>
  <c r="AL37" i="3"/>
  <c r="AL42" i="3"/>
  <c r="AK42" i="3"/>
  <c r="AK27" i="3"/>
  <c r="AL27" i="3"/>
  <c r="AK34" i="3"/>
  <c r="AL34" i="3"/>
  <c r="AL18" i="3"/>
  <c r="AK18" i="3"/>
  <c r="AL26" i="3"/>
  <c r="AK26" i="3"/>
  <c r="AL19" i="3"/>
  <c r="AK19" i="3"/>
  <c r="AK57" i="3"/>
  <c r="AL57" i="3"/>
  <c r="AL51" i="3"/>
  <c r="AK51" i="3"/>
  <c r="AL45" i="3"/>
  <c r="AK45" i="3"/>
  <c r="AL31" i="3"/>
  <c r="AK31" i="3"/>
  <c r="AK33" i="3"/>
  <c r="AL33" i="3"/>
  <c r="AK20" i="3"/>
  <c r="AL20" i="3"/>
  <c r="AL43" i="3"/>
  <c r="AK43" i="3"/>
  <c r="AK52" i="3"/>
  <c r="AL52" i="3"/>
  <c r="AK41" i="3"/>
  <c r="AL41" i="3"/>
  <c r="AL32" i="3"/>
  <c r="AK32" i="3"/>
  <c r="AL24" i="3"/>
  <c r="AK24" i="3"/>
  <c r="AK14" i="3"/>
  <c r="AL14" i="3"/>
  <c r="AL60" i="3"/>
  <c r="AK60" i="3"/>
  <c r="AK61" i="3"/>
  <c r="AL61" i="3"/>
  <c r="AK35" i="3"/>
  <c r="AL35" i="3"/>
  <c r="AL58" i="3"/>
  <c r="AK58" i="3"/>
  <c r="AK44" i="3"/>
  <c r="AL44" i="3"/>
  <c r="AL49" i="3"/>
  <c r="AK49" i="3"/>
  <c r="AK22" i="3"/>
  <c r="AL22" i="3"/>
  <c r="AK38" i="3"/>
  <c r="AL38" i="3"/>
  <c r="AL17" i="3"/>
  <c r="AK17" i="3"/>
  <c r="AK30" i="3"/>
  <c r="AL30" i="3"/>
  <c r="AK25" i="3"/>
  <c r="AL25" i="3"/>
  <c r="AK21" i="3"/>
  <c r="AL21" i="3"/>
  <c r="AK15" i="3"/>
  <c r="AL15" i="3"/>
  <c r="B49" i="3"/>
  <c r="AC13" i="6" l="1"/>
  <c r="Y64" i="6"/>
  <c r="AC13" i="10"/>
  <c r="Y64" i="10"/>
  <c r="AC13" i="14"/>
  <c r="Y64" i="14"/>
  <c r="AC13" i="16"/>
  <c r="Y64" i="16"/>
  <c r="AC13" i="18"/>
  <c r="Y64" i="18"/>
  <c r="AC13" i="20"/>
  <c r="Y64" i="20"/>
  <c r="AC13" i="22"/>
  <c r="Y64" i="22"/>
  <c r="AC13" i="24"/>
  <c r="Y64" i="24"/>
  <c r="AC13" i="26"/>
  <c r="Y64" i="26"/>
  <c r="B56" i="25"/>
  <c r="B50" i="23"/>
  <c r="B51" i="21"/>
  <c r="B50" i="19"/>
  <c r="B51" i="17"/>
  <c r="B50" i="15"/>
  <c r="B50" i="13"/>
  <c r="Y64" i="12"/>
  <c r="AC13" i="12"/>
  <c r="B59" i="11"/>
  <c r="B60" i="11" s="1"/>
  <c r="B61" i="11" s="1"/>
  <c r="B50" i="9"/>
  <c r="Y64" i="8"/>
  <c r="AC13" i="8"/>
  <c r="B50" i="7"/>
  <c r="B50" i="5"/>
  <c r="H17" i="4"/>
  <c r="L17" i="4"/>
  <c r="H51" i="4"/>
  <c r="I51" i="4" s="1"/>
  <c r="L51" i="4"/>
  <c r="H22" i="4"/>
  <c r="I22" i="4" s="1"/>
  <c r="L22" i="4"/>
  <c r="H39" i="4"/>
  <c r="I39" i="4" s="1"/>
  <c r="L39" i="4"/>
  <c r="L16" i="4"/>
  <c r="H16" i="4"/>
  <c r="I16" i="4" s="1"/>
  <c r="H26" i="4"/>
  <c r="I26" i="4" s="1"/>
  <c r="L26" i="4"/>
  <c r="H23" i="4"/>
  <c r="I23" i="4" s="1"/>
  <c r="L23" i="4"/>
  <c r="H45" i="4"/>
  <c r="I45" i="4" s="1"/>
  <c r="L45" i="4"/>
  <c r="L36" i="4"/>
  <c r="H36" i="4"/>
  <c r="I36" i="4" s="1"/>
  <c r="H42" i="4"/>
  <c r="I42" i="4" s="1"/>
  <c r="L42" i="4"/>
  <c r="H34" i="4"/>
  <c r="I34" i="4" s="1"/>
  <c r="L34" i="4"/>
  <c r="H58" i="4"/>
  <c r="I58" i="4" s="1"/>
  <c r="L58" i="4"/>
  <c r="H35" i="4"/>
  <c r="I35" i="4" s="1"/>
  <c r="L35" i="4"/>
  <c r="H54" i="4"/>
  <c r="I54" i="4" s="1"/>
  <c r="L54" i="4"/>
  <c r="L56" i="4"/>
  <c r="H56" i="4"/>
  <c r="I56" i="4" s="1"/>
  <c r="H47" i="4"/>
  <c r="I47" i="4" s="1"/>
  <c r="L47" i="4"/>
  <c r="H50" i="4"/>
  <c r="I50" i="4" s="1"/>
  <c r="L50" i="4"/>
  <c r="H59" i="4"/>
  <c r="I59" i="4" s="1"/>
  <c r="L59" i="4"/>
  <c r="H33" i="4"/>
  <c r="I33" i="4" s="1"/>
  <c r="L33" i="4"/>
  <c r="L32" i="4"/>
  <c r="H32" i="4"/>
  <c r="I32" i="4" s="1"/>
  <c r="L52" i="4"/>
  <c r="H52" i="4"/>
  <c r="I52" i="4" s="1"/>
  <c r="L20" i="4"/>
  <c r="H20" i="4"/>
  <c r="I20" i="4" s="1"/>
  <c r="H19" i="4"/>
  <c r="I19" i="4" s="1"/>
  <c r="L19" i="4"/>
  <c r="L24" i="4"/>
  <c r="H24" i="4"/>
  <c r="I24" i="4" s="1"/>
  <c r="H55" i="4"/>
  <c r="I55" i="4" s="1"/>
  <c r="L55" i="4"/>
  <c r="L60" i="4"/>
  <c r="H60" i="4"/>
  <c r="I60" i="4" s="1"/>
  <c r="L28" i="4"/>
  <c r="H28" i="4"/>
  <c r="I28" i="4" s="1"/>
  <c r="H38" i="4"/>
  <c r="I38" i="4" s="1"/>
  <c r="L38" i="4"/>
  <c r="H49" i="4"/>
  <c r="I49" i="4" s="1"/>
  <c r="L49" i="4"/>
  <c r="L48" i="4"/>
  <c r="H48" i="4"/>
  <c r="I48" i="4" s="1"/>
  <c r="H13" i="4"/>
  <c r="I13" i="4" s="1"/>
  <c r="L13" i="4"/>
  <c r="H30" i="4"/>
  <c r="I30" i="4" s="1"/>
  <c r="L30" i="4"/>
  <c r="L40" i="4"/>
  <c r="H40" i="4"/>
  <c r="I40" i="4" s="1"/>
  <c r="H31" i="4"/>
  <c r="I31" i="4" s="1"/>
  <c r="L31" i="4"/>
  <c r="H62" i="4"/>
  <c r="I62" i="4" s="1"/>
  <c r="L62" i="4"/>
  <c r="H15" i="4"/>
  <c r="I15" i="4" s="1"/>
  <c r="L15" i="4"/>
  <c r="H53" i="4"/>
  <c r="I53" i="4" s="1"/>
  <c r="L53" i="4"/>
  <c r="H21" i="4"/>
  <c r="I21" i="4" s="1"/>
  <c r="L21" i="4"/>
  <c r="H18" i="4"/>
  <c r="I18" i="4" s="1"/>
  <c r="L18" i="4"/>
  <c r="H61" i="4"/>
  <c r="I61" i="4" s="1"/>
  <c r="L61" i="4"/>
  <c r="H25" i="4"/>
  <c r="I25" i="4" s="1"/>
  <c r="L25" i="4"/>
  <c r="L44" i="4"/>
  <c r="H44" i="4"/>
  <c r="I44" i="4" s="1"/>
  <c r="H46" i="4"/>
  <c r="I46" i="4" s="1"/>
  <c r="L46" i="4"/>
  <c r="H27" i="4"/>
  <c r="I27" i="4" s="1"/>
  <c r="L27" i="4"/>
  <c r="H43" i="4"/>
  <c r="I43" i="4" s="1"/>
  <c r="L43" i="4"/>
  <c r="H14" i="4"/>
  <c r="I14" i="4" s="1"/>
  <c r="L14" i="4"/>
  <c r="H37" i="4"/>
  <c r="I37" i="4" s="1"/>
  <c r="L37" i="4"/>
  <c r="H29" i="4"/>
  <c r="I29" i="4" s="1"/>
  <c r="L29" i="4"/>
  <c r="H41" i="4"/>
  <c r="I41" i="4" s="1"/>
  <c r="L41" i="4"/>
  <c r="H57" i="4"/>
  <c r="I57" i="4" s="1"/>
  <c r="L57" i="4"/>
  <c r="AL63" i="3"/>
  <c r="AK63" i="3"/>
  <c r="B50" i="3"/>
  <c r="S13" i="26" l="1"/>
  <c r="AC64" i="26"/>
  <c r="S13" i="24"/>
  <c r="AC64" i="24"/>
  <c r="S13" i="22"/>
  <c r="AC64" i="22"/>
  <c r="S13" i="20"/>
  <c r="AC64" i="20"/>
  <c r="S13" i="18"/>
  <c r="AC64" i="18"/>
  <c r="S13" i="16"/>
  <c r="AC64" i="16"/>
  <c r="S13" i="14"/>
  <c r="AC64" i="14"/>
  <c r="S13" i="10"/>
  <c r="AC64" i="10"/>
  <c r="S13" i="6"/>
  <c r="AC64" i="6"/>
  <c r="B57" i="25"/>
  <c r="B51" i="23"/>
  <c r="B52" i="21"/>
  <c r="B51" i="19"/>
  <c r="B52" i="17"/>
  <c r="B51" i="15"/>
  <c r="B51" i="13"/>
  <c r="AC64" i="12"/>
  <c r="S13" i="12"/>
  <c r="B51" i="9"/>
  <c r="S13" i="8"/>
  <c r="D27" i="27" s="1"/>
  <c r="D30" i="27" s="1"/>
  <c r="D32" i="27" s="1"/>
  <c r="AC64" i="8"/>
  <c r="B51" i="7"/>
  <c r="B51" i="5"/>
  <c r="N19" i="4"/>
  <c r="Y19" i="4" s="1"/>
  <c r="I17" i="4"/>
  <c r="I64" i="4" s="1"/>
  <c r="H64" i="4"/>
  <c r="N41" i="4"/>
  <c r="Y41" i="4" s="1"/>
  <c r="N37" i="4"/>
  <c r="Y37" i="4" s="1"/>
  <c r="N43" i="4"/>
  <c r="Y43" i="4" s="1"/>
  <c r="N46" i="4"/>
  <c r="Y46" i="4" s="1"/>
  <c r="N25" i="4"/>
  <c r="Y25" i="4" s="1"/>
  <c r="N18" i="4"/>
  <c r="Y18" i="4" s="1"/>
  <c r="N53" i="4"/>
  <c r="Y53" i="4" s="1"/>
  <c r="N62" i="4"/>
  <c r="Y62" i="4" s="1"/>
  <c r="N13" i="4"/>
  <c r="N49" i="4"/>
  <c r="Y49" i="4" s="1"/>
  <c r="N55" i="4"/>
  <c r="Y55" i="4" s="1"/>
  <c r="N33" i="4"/>
  <c r="Y33" i="4" s="1"/>
  <c r="N50" i="4"/>
  <c r="Y50" i="4" s="1"/>
  <c r="L64" i="4"/>
  <c r="N35" i="4"/>
  <c r="Y35" i="4" s="1"/>
  <c r="N34" i="4"/>
  <c r="Y34" i="4" s="1"/>
  <c r="N23" i="4"/>
  <c r="Y23" i="4" s="1"/>
  <c r="N22" i="4"/>
  <c r="Y22" i="4" s="1"/>
  <c r="N17" i="4"/>
  <c r="Y17" i="4" s="1"/>
  <c r="O7" i="2" s="1"/>
  <c r="R7" i="2" s="1"/>
  <c r="S7" i="2" s="1"/>
  <c r="N44" i="4"/>
  <c r="Y44" i="4" s="1"/>
  <c r="N48" i="4"/>
  <c r="Y48" i="4" s="1"/>
  <c r="N60" i="4"/>
  <c r="Y60" i="4" s="1"/>
  <c r="N24" i="4"/>
  <c r="Y24" i="4" s="1"/>
  <c r="N20" i="4"/>
  <c r="Y20" i="4" s="1"/>
  <c r="N32" i="4"/>
  <c r="Y32" i="4" s="1"/>
  <c r="N57" i="4"/>
  <c r="Y57" i="4" s="1"/>
  <c r="N29" i="4"/>
  <c r="Y29" i="4" s="1"/>
  <c r="N14" i="4"/>
  <c r="N27" i="4"/>
  <c r="Y27" i="4" s="1"/>
  <c r="N61" i="4"/>
  <c r="N21" i="4"/>
  <c r="N15" i="4"/>
  <c r="N31" i="4"/>
  <c r="Y31" i="4" s="1"/>
  <c r="N30" i="4"/>
  <c r="Y30" i="4" s="1"/>
  <c r="N38" i="4"/>
  <c r="Y38" i="4" s="1"/>
  <c r="N59" i="4"/>
  <c r="Y59" i="4" s="1"/>
  <c r="N47" i="4"/>
  <c r="Y47" i="4" s="1"/>
  <c r="N54" i="4"/>
  <c r="Y54" i="4" s="1"/>
  <c r="N58" i="4"/>
  <c r="Y58" i="4" s="1"/>
  <c r="N42" i="4"/>
  <c r="Y42" i="4" s="1"/>
  <c r="N45" i="4"/>
  <c r="N26" i="4"/>
  <c r="Y26" i="4" s="1"/>
  <c r="N39" i="4"/>
  <c r="Y39" i="4" s="1"/>
  <c r="N51" i="4"/>
  <c r="Y51" i="4" s="1"/>
  <c r="N40" i="4"/>
  <c r="Y40" i="4" s="1"/>
  <c r="N28" i="4"/>
  <c r="Y28" i="4" s="1"/>
  <c r="N52" i="4"/>
  <c r="Y52" i="4" s="1"/>
  <c r="N56" i="4"/>
  <c r="Y56" i="4" s="1"/>
  <c r="N36" i="4"/>
  <c r="Y36" i="4" s="1"/>
  <c r="N16" i="4"/>
  <c r="Y16" i="4" s="1"/>
  <c r="B51" i="3"/>
  <c r="C33" i="27"/>
  <c r="AC16" i="4" l="1"/>
  <c r="O6" i="2"/>
  <c r="R6" i="2" s="1"/>
  <c r="S6" i="2" s="1"/>
  <c r="AC36" i="4"/>
  <c r="O26" i="2"/>
  <c r="R26" i="2" s="1"/>
  <c r="S26" i="2" s="1"/>
  <c r="AC56" i="4"/>
  <c r="S56" i="4" s="1"/>
  <c r="O46" i="2"/>
  <c r="R46" i="2" s="1"/>
  <c r="S46" i="2" s="1"/>
  <c r="AC52" i="4"/>
  <c r="O42" i="2"/>
  <c r="R42" i="2" s="1"/>
  <c r="S42" i="2" s="1"/>
  <c r="AC28" i="4"/>
  <c r="S28" i="4" s="1"/>
  <c r="O18" i="2"/>
  <c r="AC40" i="4"/>
  <c r="O30" i="2"/>
  <c r="AC51" i="4"/>
  <c r="O41" i="2"/>
  <c r="AC39" i="4"/>
  <c r="O29" i="2"/>
  <c r="AC26" i="4"/>
  <c r="O16" i="2"/>
  <c r="R16" i="2" s="1"/>
  <c r="S16" i="2" s="1"/>
  <c r="AC42" i="4"/>
  <c r="O32" i="2"/>
  <c r="R32" i="2" s="1"/>
  <c r="S32" i="2" s="1"/>
  <c r="AC58" i="4"/>
  <c r="O48" i="2"/>
  <c r="R48" i="2" s="1"/>
  <c r="S48" i="2" s="1"/>
  <c r="AC54" i="4"/>
  <c r="O44" i="2"/>
  <c r="R44" i="2" s="1"/>
  <c r="S44" i="2" s="1"/>
  <c r="AC47" i="4"/>
  <c r="O37" i="2"/>
  <c r="AC59" i="4"/>
  <c r="O49" i="2"/>
  <c r="R49" i="2" s="1"/>
  <c r="S49" i="2" s="1"/>
  <c r="AC38" i="4"/>
  <c r="O28" i="2"/>
  <c r="R28" i="2" s="1"/>
  <c r="S28" i="2" s="1"/>
  <c r="AC30" i="4"/>
  <c r="S30" i="4" s="1"/>
  <c r="O20" i="2"/>
  <c r="R20" i="2" s="1"/>
  <c r="S20" i="2" s="1"/>
  <c r="AC31" i="4"/>
  <c r="O21" i="2"/>
  <c r="AC27" i="4"/>
  <c r="S27" i="4" s="1"/>
  <c r="O17" i="2"/>
  <c r="AC29" i="4"/>
  <c r="O19" i="2"/>
  <c r="R19" i="2" s="1"/>
  <c r="S19" i="2" s="1"/>
  <c r="AC57" i="4"/>
  <c r="S57" i="4" s="1"/>
  <c r="O47" i="2"/>
  <c r="R47" i="2" s="1"/>
  <c r="S47" i="2" s="1"/>
  <c r="AC32" i="4"/>
  <c r="S32" i="4" s="1"/>
  <c r="O22" i="2"/>
  <c r="R22" i="2" s="1"/>
  <c r="S22" i="2" s="1"/>
  <c r="AC20" i="4"/>
  <c r="S20" i="4" s="1"/>
  <c r="O10" i="2"/>
  <c r="R10" i="2" s="1"/>
  <c r="S10" i="2" s="1"/>
  <c r="AC24" i="4"/>
  <c r="S24" i="4" s="1"/>
  <c r="O14" i="2"/>
  <c r="AC60" i="4"/>
  <c r="S60" i="4" s="1"/>
  <c r="O50" i="2"/>
  <c r="R50" i="2" s="1"/>
  <c r="S50" i="2" s="1"/>
  <c r="AC48" i="4"/>
  <c r="S48" i="4" s="1"/>
  <c r="O38" i="2"/>
  <c r="R38" i="2" s="1"/>
  <c r="S38" i="2" s="1"/>
  <c r="AC44" i="4"/>
  <c r="S44" i="4" s="1"/>
  <c r="O34" i="2"/>
  <c r="AC22" i="4"/>
  <c r="S22" i="4" s="1"/>
  <c r="O12" i="2"/>
  <c r="R12" i="2" s="1"/>
  <c r="S12" i="2" s="1"/>
  <c r="AC23" i="4"/>
  <c r="S23" i="4" s="1"/>
  <c r="O13" i="2"/>
  <c r="AC34" i="4"/>
  <c r="S34" i="4" s="1"/>
  <c r="O24" i="2"/>
  <c r="R24" i="2" s="1"/>
  <c r="S24" i="2" s="1"/>
  <c r="AC35" i="4"/>
  <c r="S35" i="4" s="1"/>
  <c r="O25" i="2"/>
  <c r="AC50" i="4"/>
  <c r="S50" i="4" s="1"/>
  <c r="O40" i="2"/>
  <c r="R40" i="2" s="1"/>
  <c r="S40" i="2" s="1"/>
  <c r="AC33" i="4"/>
  <c r="S33" i="4" s="1"/>
  <c r="O23" i="2"/>
  <c r="R23" i="2" s="1"/>
  <c r="S23" i="2" s="1"/>
  <c r="AC55" i="4"/>
  <c r="S55" i="4" s="1"/>
  <c r="O45" i="2"/>
  <c r="R45" i="2" s="1"/>
  <c r="S45" i="2" s="1"/>
  <c r="AC49" i="4"/>
  <c r="S49" i="4" s="1"/>
  <c r="O39" i="2"/>
  <c r="R39" i="2" s="1"/>
  <c r="S39" i="2" s="1"/>
  <c r="AC62" i="4"/>
  <c r="S62" i="4" s="1"/>
  <c r="O52" i="2"/>
  <c r="R52" i="2" s="1"/>
  <c r="S52" i="2" s="1"/>
  <c r="AC53" i="4"/>
  <c r="S53" i="4" s="1"/>
  <c r="O43" i="2"/>
  <c r="R43" i="2" s="1"/>
  <c r="S43" i="2" s="1"/>
  <c r="AC18" i="4"/>
  <c r="S18" i="4" s="1"/>
  <c r="O8" i="2"/>
  <c r="R8" i="2" s="1"/>
  <c r="S8" i="2" s="1"/>
  <c r="AC25" i="4"/>
  <c r="S25" i="4" s="1"/>
  <c r="O15" i="2"/>
  <c r="R15" i="2" s="1"/>
  <c r="S15" i="2" s="1"/>
  <c r="AC46" i="4"/>
  <c r="S46" i="4" s="1"/>
  <c r="O36" i="2"/>
  <c r="R36" i="2" s="1"/>
  <c r="S36" i="2" s="1"/>
  <c r="AC43" i="4"/>
  <c r="S43" i="4" s="1"/>
  <c r="O33" i="2"/>
  <c r="AC37" i="4"/>
  <c r="O27" i="2"/>
  <c r="R27" i="2" s="1"/>
  <c r="S27" i="2" s="1"/>
  <c r="AC41" i="4"/>
  <c r="S41" i="4" s="1"/>
  <c r="O31" i="2"/>
  <c r="R31" i="2" s="1"/>
  <c r="S31" i="2" s="1"/>
  <c r="AC19" i="4"/>
  <c r="O9" i="2"/>
  <c r="T13" i="6"/>
  <c r="S64" i="6"/>
  <c r="AL7" i="6" s="1"/>
  <c r="T13" i="10"/>
  <c r="S64" i="10"/>
  <c r="AL7" i="10" s="1"/>
  <c r="T13" i="14"/>
  <c r="S64" i="14"/>
  <c r="AL7" i="14" s="1"/>
  <c r="T13" i="16"/>
  <c r="S64" i="16"/>
  <c r="AL7" i="16" s="1"/>
  <c r="T13" i="18"/>
  <c r="S64" i="18"/>
  <c r="AL7" i="18" s="1"/>
  <c r="T13" i="20"/>
  <c r="S64" i="20"/>
  <c r="AL7" i="20" s="1"/>
  <c r="T13" i="22"/>
  <c r="S64" i="22"/>
  <c r="AL7" i="22" s="1"/>
  <c r="T13" i="24"/>
  <c r="S64" i="24"/>
  <c r="AL7" i="24" s="1"/>
  <c r="T13" i="26"/>
  <c r="S64" i="26"/>
  <c r="AL7" i="26" s="1"/>
  <c r="B58" i="25"/>
  <c r="B52" i="23"/>
  <c r="B53" i="21"/>
  <c r="B52" i="19"/>
  <c r="B53" i="17"/>
  <c r="B52" i="15"/>
  <c r="B52" i="13"/>
  <c r="S64" i="12"/>
  <c r="AL7" i="12" s="1"/>
  <c r="T13" i="12"/>
  <c r="B52" i="9"/>
  <c r="S64" i="8"/>
  <c r="AL7" i="8" s="1"/>
  <c r="T13" i="8"/>
  <c r="AI4" i="4"/>
  <c r="B52" i="7"/>
  <c r="B52" i="5"/>
  <c r="AI5" i="4"/>
  <c r="Y13" i="4"/>
  <c r="O3" i="2" s="1"/>
  <c r="R3" i="2" s="1"/>
  <c r="S3" i="2" s="1"/>
  <c r="AC17" i="4"/>
  <c r="N64" i="4"/>
  <c r="Y15" i="4"/>
  <c r="Y14" i="4"/>
  <c r="AI3" i="4"/>
  <c r="S51" i="4"/>
  <c r="S59" i="4"/>
  <c r="S37" i="4"/>
  <c r="S40" i="4"/>
  <c r="S47" i="4"/>
  <c r="S42" i="4"/>
  <c r="S52" i="4"/>
  <c r="S39" i="4"/>
  <c r="S58" i="4"/>
  <c r="S38" i="4"/>
  <c r="Y21" i="4"/>
  <c r="S29" i="4"/>
  <c r="S36" i="4"/>
  <c r="Y45" i="4"/>
  <c r="S31" i="4"/>
  <c r="S19" i="4"/>
  <c r="S16" i="4"/>
  <c r="S26" i="4"/>
  <c r="S54" i="4"/>
  <c r="Y61" i="4"/>
  <c r="B52" i="3"/>
  <c r="T64" i="26" l="1"/>
  <c r="U13" i="26"/>
  <c r="U64" i="26" s="1"/>
  <c r="T64" i="22"/>
  <c r="U13" i="22"/>
  <c r="U64" i="22" s="1"/>
  <c r="T64" i="18"/>
  <c r="U13" i="18"/>
  <c r="U64" i="18" s="1"/>
  <c r="T64" i="14"/>
  <c r="U13" i="14"/>
  <c r="U64" i="14" s="1"/>
  <c r="T64" i="6"/>
  <c r="U13" i="6"/>
  <c r="U64" i="6" s="1"/>
  <c r="T64" i="24"/>
  <c r="U13" i="24"/>
  <c r="U64" i="24" s="1"/>
  <c r="T64" i="20"/>
  <c r="U13" i="20"/>
  <c r="U64" i="20" s="1"/>
  <c r="T64" i="16"/>
  <c r="U13" i="16"/>
  <c r="U64" i="16" s="1"/>
  <c r="T64" i="10"/>
  <c r="U13" i="10"/>
  <c r="U64" i="10" s="1"/>
  <c r="AC61" i="4"/>
  <c r="S61" i="4" s="1"/>
  <c r="O51" i="2"/>
  <c r="R51" i="2" s="1"/>
  <c r="S51" i="2" s="1"/>
  <c r="T54" i="4"/>
  <c r="U54" i="4" s="1"/>
  <c r="T44" i="2"/>
  <c r="U44" i="2" s="1"/>
  <c r="T26" i="4"/>
  <c r="U26" i="4" s="1"/>
  <c r="T16" i="2"/>
  <c r="U16" i="2" s="1"/>
  <c r="T16" i="4"/>
  <c r="U16" i="4" s="1"/>
  <c r="T6" i="2"/>
  <c r="U6" i="2" s="1"/>
  <c r="T19" i="4"/>
  <c r="U19" i="4" s="1"/>
  <c r="T9" i="2"/>
  <c r="T31" i="4"/>
  <c r="U31" i="4" s="1"/>
  <c r="T21" i="2"/>
  <c r="AC45" i="4"/>
  <c r="S45" i="4" s="1"/>
  <c r="O35" i="2"/>
  <c r="R35" i="2" s="1"/>
  <c r="S35" i="2" s="1"/>
  <c r="T36" i="4"/>
  <c r="U36" i="4" s="1"/>
  <c r="T26" i="2"/>
  <c r="U26" i="2" s="1"/>
  <c r="T29" i="4"/>
  <c r="U29" i="4" s="1"/>
  <c r="T19" i="2"/>
  <c r="U19" i="2" s="1"/>
  <c r="AC21" i="4"/>
  <c r="O11" i="2"/>
  <c r="R11" i="2" s="1"/>
  <c r="S11" i="2" s="1"/>
  <c r="T38" i="4"/>
  <c r="U38" i="4" s="1"/>
  <c r="T28" i="2"/>
  <c r="U28" i="2" s="1"/>
  <c r="T58" i="4"/>
  <c r="U58" i="4" s="1"/>
  <c r="T48" i="2"/>
  <c r="U48" i="2" s="1"/>
  <c r="T39" i="4"/>
  <c r="U39" i="4" s="1"/>
  <c r="T29" i="2"/>
  <c r="T52" i="4"/>
  <c r="U52" i="4" s="1"/>
  <c r="T42" i="2"/>
  <c r="U42" i="2" s="1"/>
  <c r="T42" i="4"/>
  <c r="U42" i="4" s="1"/>
  <c r="T32" i="2"/>
  <c r="U32" i="2" s="1"/>
  <c r="T47" i="4"/>
  <c r="U47" i="4" s="1"/>
  <c r="T37" i="2"/>
  <c r="T40" i="4"/>
  <c r="U40" i="4" s="1"/>
  <c r="T30" i="2"/>
  <c r="T37" i="4"/>
  <c r="U37" i="4" s="1"/>
  <c r="T27" i="2"/>
  <c r="U27" i="2" s="1"/>
  <c r="T59" i="4"/>
  <c r="U59" i="4" s="1"/>
  <c r="T49" i="2"/>
  <c r="U49" i="2" s="1"/>
  <c r="T51" i="4"/>
  <c r="U51" i="4" s="1"/>
  <c r="T41" i="2"/>
  <c r="AC14" i="4"/>
  <c r="S14" i="4" s="1"/>
  <c r="O4" i="2"/>
  <c r="R4" i="2" s="1"/>
  <c r="S4" i="2" s="1"/>
  <c r="AC15" i="4"/>
  <c r="S15" i="4" s="1"/>
  <c r="O5" i="2"/>
  <c r="AW6" i="26"/>
  <c r="AL3" i="26"/>
  <c r="AW6" i="24"/>
  <c r="AL3" i="24"/>
  <c r="AW6" i="22"/>
  <c r="AL3" i="22"/>
  <c r="AW6" i="20"/>
  <c r="AL3" i="20"/>
  <c r="AW6" i="18"/>
  <c r="AL3" i="18"/>
  <c r="AW6" i="16"/>
  <c r="AL3" i="16"/>
  <c r="AW6" i="14"/>
  <c r="AL3" i="14"/>
  <c r="AL3" i="10"/>
  <c r="AW6" i="10"/>
  <c r="AW6" i="6"/>
  <c r="AL3" i="6"/>
  <c r="R9" i="2"/>
  <c r="S9" i="2" s="1"/>
  <c r="T41" i="4"/>
  <c r="U41" i="4" s="1"/>
  <c r="T31" i="2"/>
  <c r="U31" i="2" s="1"/>
  <c r="R33" i="2"/>
  <c r="S33" i="2" s="1"/>
  <c r="T43" i="4"/>
  <c r="U43" i="4" s="1"/>
  <c r="T33" i="2"/>
  <c r="T46" i="4"/>
  <c r="U46" i="4" s="1"/>
  <c r="T36" i="2"/>
  <c r="U36" i="2" s="1"/>
  <c r="T25" i="4"/>
  <c r="U25" i="4" s="1"/>
  <c r="T15" i="2"/>
  <c r="U15" i="2" s="1"/>
  <c r="T18" i="4"/>
  <c r="U18" i="4" s="1"/>
  <c r="T8" i="2"/>
  <c r="U8" i="2" s="1"/>
  <c r="T53" i="4"/>
  <c r="U53" i="4" s="1"/>
  <c r="T43" i="2"/>
  <c r="U43" i="2" s="1"/>
  <c r="T62" i="4"/>
  <c r="U62" i="4" s="1"/>
  <c r="T52" i="2"/>
  <c r="U52" i="2" s="1"/>
  <c r="T49" i="4"/>
  <c r="U49" i="4" s="1"/>
  <c r="T39" i="2"/>
  <c r="U39" i="2" s="1"/>
  <c r="T55" i="4"/>
  <c r="U55" i="4" s="1"/>
  <c r="T45" i="2"/>
  <c r="U45" i="2" s="1"/>
  <c r="T33" i="4"/>
  <c r="U33" i="4" s="1"/>
  <c r="T23" i="2"/>
  <c r="U23" i="2" s="1"/>
  <c r="T50" i="4"/>
  <c r="U50" i="4" s="1"/>
  <c r="T40" i="2"/>
  <c r="U40" i="2" s="1"/>
  <c r="R25" i="2"/>
  <c r="S25" i="2" s="1"/>
  <c r="T35" i="4"/>
  <c r="U35" i="4" s="1"/>
  <c r="T25" i="2"/>
  <c r="T34" i="4"/>
  <c r="U34" i="4" s="1"/>
  <c r="T24" i="2"/>
  <c r="U24" i="2" s="1"/>
  <c r="R13" i="2"/>
  <c r="S13" i="2" s="1"/>
  <c r="T23" i="4"/>
  <c r="U23" i="4" s="1"/>
  <c r="T13" i="2"/>
  <c r="T22" i="4"/>
  <c r="U22" i="4" s="1"/>
  <c r="T12" i="2"/>
  <c r="U12" i="2" s="1"/>
  <c r="R34" i="2"/>
  <c r="S34" i="2" s="1"/>
  <c r="T44" i="4"/>
  <c r="U44" i="4" s="1"/>
  <c r="T34" i="2"/>
  <c r="T48" i="4"/>
  <c r="U48" i="4" s="1"/>
  <c r="T38" i="2"/>
  <c r="U38" i="2" s="1"/>
  <c r="T60" i="4"/>
  <c r="U60" i="4" s="1"/>
  <c r="T50" i="2"/>
  <c r="U50" i="2" s="1"/>
  <c r="R14" i="2"/>
  <c r="S14" i="2" s="1"/>
  <c r="T24" i="4"/>
  <c r="U24" i="4" s="1"/>
  <c r="T14" i="2"/>
  <c r="T20" i="4"/>
  <c r="U20" i="4" s="1"/>
  <c r="T10" i="2"/>
  <c r="U10" i="2" s="1"/>
  <c r="T32" i="4"/>
  <c r="U32" i="4" s="1"/>
  <c r="T22" i="2"/>
  <c r="U22" i="2" s="1"/>
  <c r="T57" i="4"/>
  <c r="U57" i="4" s="1"/>
  <c r="T47" i="2"/>
  <c r="U47" i="2" s="1"/>
  <c r="R17" i="2"/>
  <c r="S17" i="2" s="1"/>
  <c r="T27" i="4"/>
  <c r="U27" i="4" s="1"/>
  <c r="T17" i="2"/>
  <c r="R21" i="2"/>
  <c r="S21" i="2" s="1"/>
  <c r="U21" i="2" s="1"/>
  <c r="T30" i="4"/>
  <c r="U30" i="4" s="1"/>
  <c r="T20" i="2"/>
  <c r="U20" i="2" s="1"/>
  <c r="R37" i="2"/>
  <c r="S37" i="2" s="1"/>
  <c r="R29" i="2"/>
  <c r="S29" i="2" s="1"/>
  <c r="R41" i="2"/>
  <c r="S41" i="2" s="1"/>
  <c r="R30" i="2"/>
  <c r="S30" i="2" s="1"/>
  <c r="U30" i="2" s="1"/>
  <c r="R18" i="2"/>
  <c r="S18" i="2" s="1"/>
  <c r="T28" i="4"/>
  <c r="U28" i="4" s="1"/>
  <c r="T18" i="2"/>
  <c r="T56" i="4"/>
  <c r="U56" i="4" s="1"/>
  <c r="T46" i="2"/>
  <c r="U46" i="2" s="1"/>
  <c r="AC13" i="4"/>
  <c r="B59" i="25"/>
  <c r="B60" i="25" s="1"/>
  <c r="B61" i="25" s="1"/>
  <c r="B53" i="23"/>
  <c r="B54" i="21"/>
  <c r="B53" i="19"/>
  <c r="B54" i="17"/>
  <c r="B53" i="15"/>
  <c r="B53" i="13"/>
  <c r="T64" i="12"/>
  <c r="U13" i="12"/>
  <c r="U64" i="12" s="1"/>
  <c r="AW6" i="12"/>
  <c r="AL3" i="12"/>
  <c r="B53" i="9"/>
  <c r="AW6" i="8"/>
  <c r="AL3" i="8"/>
  <c r="T64" i="8"/>
  <c r="U13" i="8"/>
  <c r="U64" i="8" s="1"/>
  <c r="B53" i="7"/>
  <c r="B53" i="5"/>
  <c r="Y64" i="4"/>
  <c r="S17" i="4"/>
  <c r="AI6" i="4"/>
  <c r="S21" i="4"/>
  <c r="B53" i="3"/>
  <c r="U29" i="2" l="1"/>
  <c r="U34" i="2"/>
  <c r="AC64" i="4"/>
  <c r="U14" i="2"/>
  <c r="U13" i="2"/>
  <c r="U18" i="2"/>
  <c r="U37" i="2"/>
  <c r="U33" i="2"/>
  <c r="U41" i="2"/>
  <c r="U17" i="2"/>
  <c r="U25" i="2"/>
  <c r="U9" i="2"/>
  <c r="T45" i="4"/>
  <c r="U45" i="4" s="1"/>
  <c r="T35" i="2"/>
  <c r="U35" i="2" s="1"/>
  <c r="T61" i="4"/>
  <c r="U61" i="4" s="1"/>
  <c r="T51" i="2"/>
  <c r="U51" i="2" s="1"/>
  <c r="T21" i="4"/>
  <c r="U21" i="4" s="1"/>
  <c r="T11" i="2"/>
  <c r="U11" i="2" s="1"/>
  <c r="T17" i="4"/>
  <c r="U17" i="4" s="1"/>
  <c r="T7" i="2"/>
  <c r="U7" i="2" s="1"/>
  <c r="S13" i="4"/>
  <c r="T3" i="2" s="1"/>
  <c r="U3" i="2" s="1"/>
  <c r="R5" i="2"/>
  <c r="S5" i="2" s="1"/>
  <c r="T15" i="4"/>
  <c r="U15" i="4" s="1"/>
  <c r="T5" i="2"/>
  <c r="T14" i="4"/>
  <c r="U14" i="4" s="1"/>
  <c r="T4" i="2"/>
  <c r="U4" i="2" s="1"/>
  <c r="B54" i="23"/>
  <c r="B55" i="21"/>
  <c r="B54" i="19"/>
  <c r="B55" i="17"/>
  <c r="B54" i="15"/>
  <c r="B54" i="13"/>
  <c r="B54" i="9"/>
  <c r="B54" i="7"/>
  <c r="B54" i="5"/>
  <c r="B54" i="3"/>
  <c r="S64" i="4" l="1"/>
  <c r="AL7" i="4" s="1"/>
  <c r="AL3" i="4" s="1"/>
  <c r="U5" i="2"/>
  <c r="T13" i="4"/>
  <c r="B55" i="23"/>
  <c r="B56" i="21"/>
  <c r="B55" i="19"/>
  <c r="B56" i="17"/>
  <c r="B55" i="15"/>
  <c r="B55" i="13"/>
  <c r="B55" i="9"/>
  <c r="B55" i="7"/>
  <c r="B55" i="5"/>
  <c r="B55" i="3"/>
  <c r="AW6" i="4" l="1"/>
  <c r="U13" i="4"/>
  <c r="U64" i="4" s="1"/>
  <c r="T64" i="4"/>
  <c r="B56" i="23"/>
  <c r="B57" i="21"/>
  <c r="B56" i="19"/>
  <c r="B57" i="17"/>
  <c r="B56" i="15"/>
  <c r="B56" i="13"/>
  <c r="B56" i="9"/>
  <c r="B56" i="7"/>
  <c r="B56" i="5"/>
  <c r="B56" i="3"/>
  <c r="B57" i="23" l="1"/>
  <c r="B58" i="21"/>
  <c r="B57" i="19"/>
  <c r="B58" i="17"/>
  <c r="B57" i="15"/>
  <c r="B57" i="13"/>
  <c r="B57" i="9"/>
  <c r="B57" i="7"/>
  <c r="B57" i="5"/>
  <c r="B57" i="3"/>
  <c r="B58" i="23" l="1"/>
  <c r="B59" i="21"/>
  <c r="B60" i="21" s="1"/>
  <c r="B61" i="21" s="1"/>
  <c r="B58" i="19"/>
  <c r="B59" i="17"/>
  <c r="B60" i="17" s="1"/>
  <c r="B61" i="17" s="1"/>
  <c r="B58" i="15"/>
  <c r="B58" i="13"/>
  <c r="B58" i="9"/>
  <c r="B58" i="7"/>
  <c r="B58" i="5"/>
  <c r="B58" i="3"/>
  <c r="B59" i="23" l="1"/>
  <c r="B60" i="23" s="1"/>
  <c r="B61" i="23" s="1"/>
  <c r="B59" i="19"/>
  <c r="B60" i="19" s="1"/>
  <c r="B61" i="19" s="1"/>
  <c r="B59" i="15"/>
  <c r="B60" i="15" s="1"/>
  <c r="B61" i="15" s="1"/>
  <c r="B59" i="13"/>
  <c r="B60" i="13" s="1"/>
  <c r="B61" i="13" s="1"/>
  <c r="B59" i="9"/>
  <c r="B60" i="9" s="1"/>
  <c r="B61" i="9" s="1"/>
  <c r="B59" i="7"/>
  <c r="B60" i="7" s="1"/>
  <c r="B61" i="7" s="1"/>
  <c r="B61" i="5"/>
  <c r="B59" i="5"/>
  <c r="B60" i="5" s="1"/>
  <c r="B59" i="3"/>
  <c r="B60" i="3" s="1"/>
  <c r="B61" i="3" s="1"/>
</calcChain>
</file>

<file path=xl/comments1.xml><?xml version="1.0" encoding="utf-8"?>
<comments xmlns="http://schemas.openxmlformats.org/spreadsheetml/2006/main">
  <authors>
    <author>hongsonvn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Y/N?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Y/N?</t>
        </r>
      </text>
    </comment>
  </commentList>
</comments>
</file>

<file path=xl/comments10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11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12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13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14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2.xml><?xml version="1.0" encoding="utf-8"?>
<comments xmlns="http://schemas.openxmlformats.org/spreadsheetml/2006/main">
  <authors>
    <author>hongsonvn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Y/N?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loại hợp đồng là "Không xác định thời hạn" thì cột này để trống</t>
        </r>
      </text>
    </comment>
  </commentList>
</comments>
</file>

<file path=xl/comments3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4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5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6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7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8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comments9.xml><?xml version="1.0" encoding="utf-8"?>
<comments xmlns="http://schemas.openxmlformats.org/spreadsheetml/2006/main">
  <authors>
    <author>hongsonvn</author>
  </authors>
  <commentList>
    <comment ref="AI6" authorId="0" shapeId="0">
      <text>
        <r>
          <rPr>
            <b/>
            <sz val="9"/>
            <color indexed="81"/>
            <rFont val="Tahoma"/>
            <family val="2"/>
          </rPr>
          <t>hongsonvn:</t>
        </r>
        <r>
          <rPr>
            <sz val="9"/>
            <color indexed="81"/>
            <rFont val="Tahoma"/>
            <family val="2"/>
          </rPr>
          <t xml:space="preserve">
Nếu ô này màu đỏ thì kiểm tra lại công thức</t>
        </r>
      </text>
    </comment>
  </commentList>
</comments>
</file>

<file path=xl/sharedStrings.xml><?xml version="1.0" encoding="utf-8"?>
<sst xmlns="http://schemas.openxmlformats.org/spreadsheetml/2006/main" count="2232" uniqueCount="435">
  <si>
    <t>CÔNG TY CỔ PHẦN QUỐC TẾ VIETRANS MIỀN BẮC</t>
  </si>
  <si>
    <t>Địa chỉ: P. 303, số 33 ngõ 30 phố Hoa Lâm, P. Việt Hưng, Q. Long Biên, Hà Nội</t>
  </si>
  <si>
    <t xml:space="preserve">Bộ phận: </t>
  </si>
  <si>
    <t>Năm</t>
  </si>
  <si>
    <t>Giám đốc</t>
  </si>
  <si>
    <t>Trần Quang Trung</t>
  </si>
  <si>
    <t>Bùi Thị Nhung</t>
  </si>
  <si>
    <t>Vũ Thị Thu Phương</t>
  </si>
  <si>
    <t>NGÀY LỄ</t>
  </si>
  <si>
    <t>Tết Âm lịch</t>
  </si>
  <si>
    <t>Nghỉ bù Tết DL</t>
  </si>
  <si>
    <t>Nghỉ bù 30/4</t>
  </si>
  <si>
    <t>Nghỉ 1/5</t>
  </si>
  <si>
    <t>Nghỉ 2/9</t>
  </si>
  <si>
    <t>Giảm trừ phụ thuộc:</t>
  </si>
  <si>
    <t>Giảm trừ bản thân:</t>
  </si>
  <si>
    <t>Tiền ăn max:</t>
  </si>
  <si>
    <t>STT</t>
  </si>
  <si>
    <t>Họ và tên</t>
  </si>
  <si>
    <t>Chức vụ</t>
  </si>
  <si>
    <t>Bộ phận</t>
  </si>
  <si>
    <t>Lương CB</t>
  </si>
  <si>
    <t>Hệ số</t>
  </si>
  <si>
    <t>Tiền ăn (ngày):</t>
  </si>
  <si>
    <t>Xăng xe</t>
  </si>
  <si>
    <t>Điện thoại</t>
  </si>
  <si>
    <t>Nhà ở</t>
  </si>
  <si>
    <t>Người phụ thuộc</t>
  </si>
  <si>
    <t>Tham gia Bảo hiểm</t>
  </si>
  <si>
    <t>Công đoàn cơ sở:</t>
  </si>
  <si>
    <t>N</t>
  </si>
  <si>
    <t>Nộp KPCĐ:</t>
  </si>
  <si>
    <t>TỶ LỆ TRÍCH BẢO HIỂM, CÔNG ĐOÀN</t>
  </si>
  <si>
    <t>TRỪ VÀO LƯƠNG</t>
  </si>
  <si>
    <t>TÍNH VÀO CHI PHÍ</t>
  </si>
  <si>
    <t>BHXH:</t>
  </si>
  <si>
    <t>BHYT:</t>
  </si>
  <si>
    <t>BHTN:</t>
  </si>
  <si>
    <t>TK chi phí</t>
  </si>
  <si>
    <t>Mai Văn Khương</t>
  </si>
  <si>
    <t>P. Giám đốc</t>
  </si>
  <si>
    <t>TT</t>
  </si>
  <si>
    <t>Nguyễn Thị Thu Trang</t>
  </si>
  <si>
    <t>TP. Dịch vụ</t>
  </si>
  <si>
    <t>Nguyễn Thành Nam</t>
  </si>
  <si>
    <t>KTT</t>
  </si>
  <si>
    <t>Khương Mai Phương</t>
  </si>
  <si>
    <t>Nhân viên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</si>
  <si>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</si>
  <si>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</si>
  <si>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</si>
  <si>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</si>
  <si>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</si>
  <si>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</si>
  <si>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</si>
  <si>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</si>
  <si>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</si>
  <si>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</si>
  <si>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</si>
  <si>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</si>
  <si>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</si>
  <si>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</si>
  <si>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</si>
  <si>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</si>
  <si>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</si>
  <si>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</si>
  <si>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</si>
  <si>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</si>
  <si>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</si>
  <si>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</si>
  <si>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</si>
  <si>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</si>
  <si>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</si>
  <si>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</si>
  <si>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</si>
  <si>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</si>
  <si>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</si>
  <si>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</si>
  <si>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</si>
  <si>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</si>
  <si>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</si>
  <si>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</si>
  <si>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</si>
  <si>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</si>
  <si>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</si>
  <si>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</si>
  <si>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</si>
  <si>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</si>
  <si>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</si>
  <si>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</si>
  <si>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</si>
  <si>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</si>
  <si>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</si>
  <si>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Tổng</t>
  </si>
  <si>
    <t>Y</t>
  </si>
  <si>
    <t>BIỂU THUẾ THU NHẬP CÁ NHÂN</t>
  </si>
  <si>
    <t>Bậc</t>
  </si>
  <si>
    <t>Thu nhập tính thuế</t>
  </si>
  <si>
    <t>Thuế suất</t>
  </si>
  <si>
    <t>Tính số thuế phải nộp</t>
  </si>
  <si>
    <t>&gt; 80,000,000</t>
  </si>
  <si>
    <t>Giỗ Tổ</t>
  </si>
  <si>
    <t>Cách 1</t>
  </si>
  <si>
    <t>Cách 2</t>
  </si>
  <si>
    <t xml:space="preserve">          Giám đốc:</t>
  </si>
  <si>
    <t xml:space="preserve">          Thủ quỹ:</t>
  </si>
  <si>
    <t xml:space="preserve">          Người lập biểu:</t>
  </si>
  <si>
    <t>18,15 trđ + 35% TNTT trên 80 trđ</t>
  </si>
  <si>
    <t xml:space="preserve">  9,75 trđ + 30% TNTT trên 52 trđ</t>
  </si>
  <si>
    <t xml:space="preserve">  4,75 trđ + 25% TNTT trên 32 trđ</t>
  </si>
  <si>
    <t xml:space="preserve">  1,95 trđ + 20% TNTT trên 18 trđ</t>
  </si>
  <si>
    <t xml:space="preserve">  0,75 trđ + 15% TNTT trên 10 trđ</t>
  </si>
  <si>
    <t xml:space="preserve">  0,25 trđ + 10% TNTT trên 5 trđ</t>
  </si>
  <si>
    <t xml:space="preserve">       0 trđ + 5% TNTT</t>
  </si>
  <si>
    <t>10% TNTT - 0,25 trđ</t>
  </si>
  <si>
    <t>15% TNTT - 0,75 trđ</t>
  </si>
  <si>
    <t>20% TNTT - 1,65 trđ</t>
  </si>
  <si>
    <t>25% TNTT - 3,25 trđ</t>
  </si>
  <si>
    <t>30% TNTT - 5,85 trđ</t>
  </si>
  <si>
    <t>35% TNTT - 9,85 trđ</t>
  </si>
  <si>
    <t xml:space="preserve">  5% TNTT</t>
  </si>
  <si>
    <t>BẢNG CHẤM CÔNG</t>
  </si>
  <si>
    <t>Số công nghỉ việc, ngừng việc hưởng 100% lương</t>
  </si>
  <si>
    <t>Số công nghỉ việc, ngừng việc hưởng ....% lương</t>
  </si>
  <si>
    <t>Số công hưởng BHXH</t>
  </si>
  <si>
    <t>Từ 01/06/2017: 17,5%</t>
  </si>
  <si>
    <t>In đến hết tháng 5, rồi sửa lại giá trị ô E28: 17,5%</t>
  </si>
  <si>
    <t>Số công hưởng 
lương sản phẩm</t>
  </si>
  <si>
    <t>Số công hưởng
 lương thời gian</t>
  </si>
  <si>
    <t>Tổng cộng</t>
  </si>
  <si>
    <t>HỌ VÀ TÊN</t>
  </si>
  <si>
    <t>NGẠCH BẬC LƯƠNG HOẶC CẤP BẬC CHỨC VỤ</t>
  </si>
  <si>
    <t>NGÀY TRONG THÁNG</t>
  </si>
  <si>
    <t>QUY RA CÔNG</t>
  </si>
  <si>
    <t>Month</t>
  </si>
  <si>
    <t>Người chấm công</t>
  </si>
  <si>
    <t>Phụ trách bộ phận</t>
  </si>
  <si>
    <t>Người duyệt</t>
  </si>
  <si>
    <t>(Ký, họ tên)</t>
  </si>
  <si>
    <t>Mẫu số 01a-LĐTL</t>
  </si>
  <si>
    <t>(Ban hành theo Thông tư số 133/2016/TT-BTC</t>
  </si>
  <si>
    <t>ngày 26/08/2016 của Bộ Tài chính)</t>
  </si>
  <si>
    <t>Row height</t>
  </si>
  <si>
    <t>Print</t>
  </si>
  <si>
    <t>Mẫu số 02-LĐTL</t>
  </si>
  <si>
    <t>BẢNG THANH TOÁN TIỀN LƯƠNG</t>
  </si>
  <si>
    <t>Bậc lương</t>
  </si>
  <si>
    <t>Lương sản phẩm</t>
  </si>
  <si>
    <t>Lương thời gian</t>
  </si>
  <si>
    <t>Nghỉ việc, ngừng việc hưởng .....% lương</t>
  </si>
  <si>
    <t>Tiền ăn trưa</t>
  </si>
  <si>
    <t>Phụ cấp khác</t>
  </si>
  <si>
    <t>Tổng số</t>
  </si>
  <si>
    <t>Tạm ứng kỳ I</t>
  </si>
  <si>
    <t>Các khoản phải khấu trừ vào lương</t>
  </si>
  <si>
    <t>Số SP</t>
  </si>
  <si>
    <t>Số tiền</t>
  </si>
  <si>
    <t>Số công</t>
  </si>
  <si>
    <t>Tiền lương</t>
  </si>
  <si>
    <t>BHXH</t>
  </si>
  <si>
    <t>BHYT</t>
  </si>
  <si>
    <t>BHTN</t>
  </si>
  <si>
    <t>Thuế TNCN phải nộp</t>
  </si>
  <si>
    <t>Cộng</t>
  </si>
  <si>
    <t>A</t>
  </si>
  <si>
    <t>B</t>
  </si>
  <si>
    <t>Thuế TNCN</t>
  </si>
  <si>
    <t>TNCT</t>
  </si>
  <si>
    <t>Người PT</t>
  </si>
  <si>
    <t>Gia cảnh</t>
  </si>
  <si>
    <t>BH được trừ</t>
  </si>
  <si>
    <t>TNTT</t>
  </si>
  <si>
    <t>Tính lương</t>
  </si>
  <si>
    <t>Có</t>
  </si>
  <si>
    <t>Nợ</t>
  </si>
  <si>
    <t>TK_CHIPHI</t>
  </si>
  <si>
    <t>Bảo hiểm trừ vào lương</t>
  </si>
  <si>
    <t>Trích bảo hiểm tính vào chi phí</t>
  </si>
  <si>
    <t>KPCĐ</t>
  </si>
  <si>
    <t>CBCNV</t>
  </si>
  <si>
    <t>DN</t>
  </si>
  <si>
    <t>ĐỊNH KHOẢN</t>
  </si>
  <si>
    <t>THUẾ TNCN</t>
  </si>
  <si>
    <t>SỐ ĐÓNG BẢO HIỂM, TNCN, KPCĐ</t>
  </si>
  <si>
    <t>Tổng số tiền (viết bằng chữ):</t>
  </si>
  <si>
    <t>Kế toán trưởng</t>
  </si>
  <si>
    <t>Người lập biểu</t>
  </si>
  <si>
    <t>Ghi chú</t>
  </si>
  <si>
    <t>Thuế TNCN đã khấu trừ</t>
  </si>
  <si>
    <t>Thuế TNCN còn phải nộp</t>
  </si>
  <si>
    <t>BẢNG LƯƠNG CÁ NHÂN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</si>
  <si>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</si>
  <si>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</si>
  <si>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</si>
  <si>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</si>
  <si>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</si>
  <si>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</si>
  <si>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</si>
  <si>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</si>
  <si>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</si>
  <si>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</si>
  <si>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</si>
  <si>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</si>
  <si>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Tháng</t>
  </si>
  <si>
    <t>Họ và tên:</t>
  </si>
  <si>
    <t>Chức vụ:</t>
  </si>
  <si>
    <t>Nội dung</t>
  </si>
  <si>
    <t>Đi làm</t>
  </si>
  <si>
    <t>% lương</t>
  </si>
  <si>
    <t>Mức lương</t>
  </si>
  <si>
    <t>Thành tiền</t>
  </si>
  <si>
    <t>Lương cơ bản + Phụ cấp</t>
  </si>
  <si>
    <t>1.1</t>
  </si>
  <si>
    <t>Lương</t>
  </si>
  <si>
    <t>a</t>
  </si>
  <si>
    <t>Số công làm việc</t>
  </si>
  <si>
    <t>b</t>
  </si>
  <si>
    <t>Nghỉ lễ hưởng lương</t>
  </si>
  <si>
    <t>c</t>
  </si>
  <si>
    <t>Công làm ngày CN</t>
  </si>
  <si>
    <t>d</t>
  </si>
  <si>
    <t>Công làm ngày lễ</t>
  </si>
  <si>
    <t>1.2</t>
  </si>
  <si>
    <t>Phụ cấp</t>
  </si>
  <si>
    <t>Tiền ăn</t>
  </si>
  <si>
    <t>Tiền xăng</t>
  </si>
  <si>
    <t>e</t>
  </si>
  <si>
    <t>Khác</t>
  </si>
  <si>
    <t>Giảm trừ</t>
  </si>
  <si>
    <t>Công đoàn</t>
  </si>
  <si>
    <t>BHXH, BHYT, BHTN</t>
  </si>
  <si>
    <t>2.1</t>
  </si>
  <si>
    <t>2.2</t>
  </si>
  <si>
    <t>2.3</t>
  </si>
  <si>
    <t>2.4</t>
  </si>
  <si>
    <t>Số người phụ thuộc:</t>
  </si>
  <si>
    <t>Mức đóng bảo hiểm:</t>
  </si>
  <si>
    <t>NLĐ đóng:</t>
  </si>
  <si>
    <t>Tổng lương thực hưởng (1)-(2):</t>
  </si>
  <si>
    <t>Số tiền:</t>
  </si>
  <si>
    <t>Bằng chữ:</t>
  </si>
  <si>
    <t>Người nhận</t>
  </si>
  <si>
    <t xml:space="preserve">          Kế toán trưởng</t>
  </si>
  <si>
    <t xml:space="preserve">          Ngày ..... tháng ..... năm ........</t>
  </si>
  <si>
    <t xml:space="preserve">        Người lập biểu</t>
  </si>
  <si>
    <t xml:space="preserve">        (Ký, họ tên)</t>
  </si>
  <si>
    <t xml:space="preserve">          (Ký, họ tên)</t>
  </si>
  <si>
    <t xml:space="preserve">          Phụ trách bộ phận/KTT:</t>
  </si>
  <si>
    <t>HƯỚNG DẪN:</t>
  </si>
  <si>
    <t xml:space="preserve"> - Nhập số năm vào ô B10. VD: 2017</t>
  </si>
  <si>
    <t xml:space="preserve"> - Nhập thông tin DN vào ô A1; A2; A3</t>
  </si>
  <si>
    <t xml:space="preserve"> - Nhập thông tin đối tượng vào ô C5; C6; C7; C8</t>
  </si>
  <si>
    <t xml:space="preserve"> - Nhập các ngày lễ trong năm vào khung "NGÀY LỄ". </t>
  </si>
  <si>
    <t xml:space="preserve">   Nếu ngày lễ trùng với ngày Chủ nhật, thì nhập ngày nghỉ bù.</t>
  </si>
  <si>
    <t xml:space="preserve">   VD: Nếu ngày 01/01/2017 là ngày CN thì nhập vào khung "NGÀY LỄ" là ngày 02/01/2017</t>
  </si>
  <si>
    <t xml:space="preserve"> - Nếu có sự thay đổi chính sách về giảm trừ, số tiền ăn tối đa được trừ thì nhập vào ô E12; E13; E14</t>
  </si>
  <si>
    <t xml:space="preserve"> - Nhập số tiền ăn (ngày) vào ô E15</t>
  </si>
  <si>
    <t xml:space="preserve"> - Ô E18: Công đoàn cơ sở (thể hiện có hay không việc thu tiền KPCĐ của CBCNV)</t>
  </si>
  <si>
    <t xml:space="preserve">   + Có thành lập Công đoàn cơ sở: Nhập "Y"</t>
  </si>
  <si>
    <t xml:space="preserve">   + Không thành lập Công đoàn cơ sở: Nhập "N"</t>
  </si>
  <si>
    <t xml:space="preserve"> - Ô E19: DN có nộp KPCĐ hay không (theo Luật là bắt buộc phải nộp, tuy nhiên vẫn có DN không nộp)</t>
  </si>
  <si>
    <t xml:space="preserve">   + Có nộp KPCĐ: Nhập "Y"</t>
  </si>
  <si>
    <t xml:space="preserve">   + Không nộp KPCĐ: Nhập "N"</t>
  </si>
  <si>
    <t xml:space="preserve"> - Nếu có sự thay đổi chính sách về Tỷ lệ trích BHXH, KPCĐ, bậc thuế TNCN thì nhập vào khung:</t>
  </si>
  <si>
    <t xml:space="preserve">    "TỶ LỆ TRÍCH BẢO HIỂM, CÔNG ĐOÀN"; "BIỂU THUẾ THU NHẬP CÁ NHÂN"</t>
  </si>
  <si>
    <t>Sheet "Infor"</t>
  </si>
  <si>
    <t>Sheet "Danh_Sach"</t>
  </si>
  <si>
    <t>Ban giám đốc</t>
  </si>
  <si>
    <t>P. Dịch vụ</t>
  </si>
  <si>
    <t>P. Kế toán</t>
  </si>
  <si>
    <t>P. Kinh doanh</t>
  </si>
  <si>
    <t xml:space="preserve"> - Nhập dữ liệu từ cột B đến cột L</t>
  </si>
  <si>
    <t xml:space="preserve"> - Nhập danh sách CBCNV: toàn bộ CBCNV làm trong 12 tháng</t>
  </si>
  <si>
    <t>Sheet "BCC_" các tháng</t>
  </si>
  <si>
    <t xml:space="preserve"> - Xóa những số thứ tự tại cột A mà không phát sinh CBCNV</t>
  </si>
  <si>
    <t xml:space="preserve"> - Chấm lại công nếu cần</t>
  </si>
  <si>
    <t xml:space="preserve"> - Tại cột AQ của sheet"BCC_" và cột X của sheet "TTL_" lọc chữ "Print" để tiến hành in</t>
  </si>
  <si>
    <t xml:space="preserve"> - Tại sheet "PHIEU_LUONG": chọn Tháng tại ô K1; số thứ tự tại ô K2 để in phiếu lương của từng CBCNV theo tháng</t>
  </si>
  <si>
    <t xml:space="preserve"> - Tại sheet "Danh_Sach", từ cột O đến cột U là số liệu thuế TNCN của cả năm</t>
  </si>
  <si>
    <t>Định khoản</t>
  </si>
  <si>
    <t xml:space="preserve"> - Tại các sheet "TTL_", vùng AG1:AU8 là định khoản lương và các khoản trích theo lương</t>
  </si>
  <si>
    <t>Lưu ý</t>
  </si>
  <si>
    <t xml:space="preserve"> - Không xóa dòng ở các sheet</t>
  </si>
  <si>
    <t xml:space="preserve"> - Danh sách để tối đa 50 người</t>
  </si>
  <si>
    <t xml:space="preserve"> - Nếu danh sách lớn hơn 50 người thì thêm dòng ở các sheet, copy công thức tương ứng từ dòng trên xuống dòng vừa thêm</t>
  </si>
  <si>
    <t>Chiều cao dòng</t>
  </si>
  <si>
    <t>CỘNG HÒA XÃ HỘI CHỦ NGHĨA VIỆT NAM</t>
  </si>
  <si>
    <t>Độc lập - Tự do - Hạnh phúc</t>
  </si>
  <si>
    <t xml:space="preserve"> ------------------*****------------------ </t>
  </si>
  <si>
    <t>HỢP ĐỒNG LAO ĐỘNG</t>
  </si>
  <si>
    <t>(Ban hành theo Nghị định số 44/2013/NĐ-CP ngày 10/05/2013 của Chính phủ)</t>
  </si>
  <si>
    <t>Chúng tôi, một bên là Ông:</t>
  </si>
  <si>
    <r>
      <t xml:space="preserve">Quốc tịch: </t>
    </r>
    <r>
      <rPr>
        <b/>
        <sz val="12"/>
        <rFont val="Times New Roman"/>
        <family val="1"/>
        <charset val="163"/>
      </rPr>
      <t>Việt Nam</t>
    </r>
  </si>
  <si>
    <t>Đại diện cho:</t>
  </si>
  <si>
    <t xml:space="preserve">Điện thoại: </t>
  </si>
  <si>
    <t xml:space="preserve">Giới tính: </t>
  </si>
  <si>
    <t>Số CMND:</t>
  </si>
  <si>
    <t>Ngày cấp:</t>
  </si>
  <si>
    <t>Nơi cấp:</t>
  </si>
  <si>
    <t>Nơi đăng ký hộ khẩu thường trú:</t>
  </si>
  <si>
    <t>Chỗ ở hiện nay:</t>
  </si>
  <si>
    <t>Thỏa thuận ký kết hợp đồng lao động và cam kết làm đúng những điều khoản sau đây:</t>
  </si>
  <si>
    <t>Điều 1: Công việc và địa điểm làm việc</t>
  </si>
  <si>
    <t>1. Công việc:</t>
  </si>
  <si>
    <t xml:space="preserve"> - Chức vụ:</t>
  </si>
  <si>
    <t xml:space="preserve"> - Công việc phải làm:</t>
  </si>
  <si>
    <t>+</t>
  </si>
  <si>
    <t>Xây dựng các kế hoạch kinh doanh</t>
  </si>
  <si>
    <t>Thực hiện các chiến lược kinh doanh theo chủ trương của Ban lãnh đạo công ty</t>
  </si>
  <si>
    <t>Quản lý và phát triển nhân sự phòng kinh doanh.</t>
  </si>
  <si>
    <t>Thực hiện các yêu cầu khác theo yêu cầu của Ban giám đốc.</t>
  </si>
  <si>
    <t>2. Địa điểm làm việc:</t>
  </si>
  <si>
    <t>Điều 2: Thời hạn của hợp đồng</t>
  </si>
  <si>
    <t xml:space="preserve"> - Loại hợp đồng lao động:</t>
  </si>
  <si>
    <t>Điều 3: Thời giờ làm việc, thời giờ nghỉ ngơi</t>
  </si>
  <si>
    <t>1. Thời giờ làm việc:</t>
  </si>
  <si>
    <t xml:space="preserve"> - Trong ngày:</t>
  </si>
  <si>
    <t xml:space="preserve"> - Trong tuần:</t>
  </si>
  <si>
    <t>2. Thời giờ nghỉ:</t>
  </si>
  <si>
    <t>Điều 4: Nghĩa vụ và quyền lợi của người lao động</t>
  </si>
  <si>
    <t>1. Quyền lợi:</t>
  </si>
  <si>
    <t xml:space="preserve"> - Mức lương chính:</t>
  </si>
  <si>
    <t>đ/tháng</t>
  </si>
  <si>
    <t xml:space="preserve"> - Phụ cấp:</t>
  </si>
  <si>
    <t>Trách nhiệm:</t>
  </si>
  <si>
    <t>Ăn trưa:</t>
  </si>
  <si>
    <t>đ/ngày</t>
  </si>
  <si>
    <t>Điện thoại:</t>
  </si>
  <si>
    <t>Xăng xe:</t>
  </si>
  <si>
    <t xml:space="preserve"> - Hỗ trợ:</t>
  </si>
  <si>
    <t>Nhà ở:</t>
  </si>
  <si>
    <t xml:space="preserve"> - Tiền thưởng, lễ, tết: Được hưởng theo quy chế lương thưởng chung của toàn công ty.</t>
  </si>
  <si>
    <t xml:space="preserve"> - Hình thức trả lương: theo thời gian</t>
  </si>
  <si>
    <t xml:space="preserve"> - Được trả lương vào ngày cuối tháng</t>
  </si>
  <si>
    <t xml:space="preserve"> - Chế độ nâng lương: 1 năm 1 lần căn cứ vào kết quả thực hiện công việc của người lao động</t>
  </si>
  <si>
    <t xml:space="preserve"> - Bảo hiểm xã hội, bảo hiểm y tế, bảo hiểm thất nghiệp: được tham gia bảo hiểm theo quy định của Luật bảo</t>
  </si>
  <si>
    <t>hiểm về mức tham gia và tỷ lệ đóng.</t>
  </si>
  <si>
    <t xml:space="preserve"> - Các khoản bổ sung, phúc lợi khác: Hàng năm người lao động được thi thăm quan, du lịch, nghỉ mát, quà sinh</t>
  </si>
  <si>
    <t>nhật theo quy định của công ty.</t>
  </si>
  <si>
    <t>2. Nghĩa vụ:</t>
  </si>
  <si>
    <t xml:space="preserve"> - Hoàn thành những công việc đã cam kết trong hợp đồng lao động</t>
  </si>
  <si>
    <t xml:space="preserve"> - Chấp hành lệnh điều hành sản xuất - kinh doanh, nội quy kỷ luật lao động, an toàn lao động</t>
  </si>
  <si>
    <t xml:space="preserve"> - Bồi thường vi phạm và vật chất: theo quy định của công ty và pháp luật hiện hành.</t>
  </si>
  <si>
    <t>Điều 5: Nghĩa vụ và quyền hạn của Người sử dụng lao động</t>
  </si>
  <si>
    <t>1. Nghĩa vụ:</t>
  </si>
  <si>
    <t xml:space="preserve"> - Bảo đảm việc làm và thực hiện đầy đủ những điều đã cam kết trong hợp đồng lao động</t>
  </si>
  <si>
    <t xml:space="preserve"> - Thanh toán đầy đủ, đúng thời hạn các chế độ và quyền lợi cho người lao động theo hợp đồng lao động,</t>
  </si>
  <si>
    <t>thỏa ước lao động tập thể (nếu có)</t>
  </si>
  <si>
    <t>2. Quyền hạn:</t>
  </si>
  <si>
    <t xml:space="preserve"> - Điều hành Người lao động hoàn thành công việc theo hợp đồng (bố trí, điều chuyển, tạm ngừng việc…)</t>
  </si>
  <si>
    <t xml:space="preserve"> - Tạm hoãn, chấm dứt hợp đồng lao động, kỷ luật người lao động theo quy định của pháp luật, thỏa ước</t>
  </si>
  <si>
    <t>lao động tập thể (nếu có) và nội quy lao động của doanh nghiệp</t>
  </si>
  <si>
    <t>Điều 6: Điều khoản thi hành</t>
  </si>
  <si>
    <t xml:space="preserve"> - Những vấn đề về lao động không ghi trong hợp đồng lao động này thì áp dụng quy định của thỏa ước tập</t>
  </si>
  <si>
    <t>thể, trường hợp chưa có thỏa ước của tập thể thì áp dụng quy định của pháp luật lao động</t>
  </si>
  <si>
    <t xml:space="preserve"> - Hợp đồng lao động được lập thành 02 (hai) bản có giá trị ngang nhau, mỗi bên giữ 01 (một) bản và có hiệu</t>
  </si>
  <si>
    <t>lực từ ngày</t>
  </si>
  <si>
    <t>Khi hai bên ký kết phụ lục hợp đồng lao động thì nội dung của phụ lục hợp</t>
  </si>
  <si>
    <t>đồng lao động cũng có giá trị như các nội dung của bản hợp đồng lao động này.</t>
  </si>
  <si>
    <t>NGƯỜI LAO ĐỘNG</t>
  </si>
  <si>
    <t>NGƯỜI SỬ DỤNG LAO ĐỘNG</t>
  </si>
  <si>
    <t>(Ký, ghi rõ họ tên)</t>
  </si>
  <si>
    <t>(Ký, ghi rõ họ tên, đóng dấu)</t>
  </si>
  <si>
    <t xml:space="preserve">MST: </t>
  </si>
  <si>
    <t>0107 863 506</t>
  </si>
  <si>
    <t>Giới tính</t>
  </si>
  <si>
    <t>Ngày sinh</t>
  </si>
  <si>
    <t>Nơi đăng ký HKTT</t>
  </si>
  <si>
    <t>Chỗ ở hiện nay</t>
  </si>
  <si>
    <t>Hợp đồng lao động</t>
  </si>
  <si>
    <t>Thời gian làm việc</t>
  </si>
  <si>
    <t>Thời gian nghỉ</t>
  </si>
  <si>
    <t>Mức lương chính</t>
  </si>
  <si>
    <t>Hỗ trợ</t>
  </si>
  <si>
    <t>Số</t>
  </si>
  <si>
    <t>Ngày cấp</t>
  </si>
  <si>
    <t>Nơi cấp</t>
  </si>
  <si>
    <t>Ngày tháng</t>
  </si>
  <si>
    <t>Loại hợp đồng</t>
  </si>
  <si>
    <t>Từ ngày</t>
  </si>
  <si>
    <t>Đến ngày</t>
  </si>
  <si>
    <t>Trong ngày</t>
  </si>
  <si>
    <t>Trong tuần</t>
  </si>
  <si>
    <t>Trách nhiệm</t>
  </si>
  <si>
    <t>Ăn trưa</t>
  </si>
  <si>
    <t>Nam</t>
  </si>
  <si>
    <t>0132875070</t>
  </si>
  <si>
    <t>CA Hà Nội</t>
  </si>
  <si>
    <t>Số 111 Nguyễn Trãi, Thanh Xuân, Hà Nội</t>
  </si>
  <si>
    <t>Số 555 Trung Kính, Cầu Giấy, Hà Nội</t>
  </si>
  <si>
    <t>01/HDDLD2016-Cty</t>
  </si>
  <si>
    <t>01 năm</t>
  </si>
  <si>
    <t>8h/ngày. Sáng từ 7h30 đến 11h30; Chiều từ 1h30 đến 5h30</t>
  </si>
  <si>
    <t>6 ngày/tuần, từ thứ 2 đến thứ 7</t>
  </si>
  <si>
    <t>Nghỉ hàng năm, nghỉ lễ, tết, nghỉ việc riêng: Theo quy định của Luật lao động</t>
  </si>
  <si>
    <t>TRẦN QUANG TRUNG</t>
  </si>
  <si>
    <t>03 năm</t>
  </si>
  <si>
    <t xml:space="preserve"> - Từ cột W đến cột AR là thông tin để làm Hợp đồng lao động</t>
  </si>
  <si>
    <t>Lưu ý: Sửa công việc phải làm tại Điều 1 của HĐLĐ</t>
  </si>
  <si>
    <t>02/HDDLD2016-Cty</t>
  </si>
  <si>
    <t>Từ tháng 09/2016 trở về trước: 680,000</t>
  </si>
  <si>
    <t>BẢN CAM KẾT</t>
  </si>
  <si>
    <t xml:space="preserve">(Áp dụng cho cá nhân chưa đến mức thu nhập chịu thuế TNCN) </t>
  </si>
  <si>
    <t>Kính gửi:</t>
  </si>
  <si>
    <t>1.</t>
  </si>
  <si>
    <t>Tên tôi là:</t>
  </si>
  <si>
    <t>MST TNCN</t>
  </si>
  <si>
    <t>0734017407</t>
  </si>
  <si>
    <t>2.</t>
  </si>
  <si>
    <t>Mã số thuế:</t>
  </si>
  <si>
    <t>3.</t>
  </si>
  <si>
    <t>Số CMND/hộ chiếu:</t>
  </si>
  <si>
    <t>CMND/CCDC/Hộ chiếu</t>
  </si>
  <si>
    <t>4.</t>
  </si>
  <si>
    <t>Địa chỉ cư trú:</t>
  </si>
  <si>
    <t>5.</t>
  </si>
  <si>
    <t>Tên tổ chức, cá nhân trả thu nhập:</t>
  </si>
  <si>
    <t>nhưng ước tính tổng thu nhập không quá</t>
  </si>
  <si>
    <t>đ</t>
  </si>
  <si>
    <t>thuế TNCN.</t>
  </si>
  <si>
    <t>nên không đến mức phải nộp</t>
  </si>
  <si>
    <t>Tôi cam đoan số liệu khai trên là đúng và chịu trách nhiệm trước pháp luật về những số</t>
  </si>
  <si>
    <t>liệu đã khai./.</t>
  </si>
  <si>
    <t>Hà Nội, ngày ..... tháng ..... năm .....</t>
  </si>
  <si>
    <t>CÁ NHÂN CAM KẾT</t>
  </si>
  <si>
    <t>GIẤY ỦY QUYỀN</t>
  </si>
  <si>
    <t>QUYẾT TOÁN THUẾ THU NHẬP CÁ NHÂN</t>
  </si>
  <si>
    <t xml:space="preserve">Quốc tịch: </t>
  </si>
  <si>
    <t>Việt Nam</t>
  </si>
  <si>
    <t>X</t>
  </si>
  <si>
    <t xml:space="preserve">và có thu nhập vãng lai ở các nơi khác bình quân tháng trong năm không quá 10 triệu đồng /tháng đã được đơn vị trả thu nhập khấu trừ tại nguồn. </t>
  </si>
  <si>
    <t>Trường hợp cơ quan thuế kiểm tra phát hiện tôi có thu nhập chịu thuế ở nơi khác</t>
  </si>
  <si>
    <t>thì tôi hoàn toàn chịu trách nhiệm trước pháp luật./.</t>
  </si>
  <si>
    <t>NGƯỜI ỦY QUYỀN</t>
  </si>
  <si>
    <t xml:space="preserve"> - Liên hệ: Sơn: 0941 444 222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</si>
</sst>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&quot;Tháng &quot;mm&quot; năm &quot;yyyy"/>
    <numFmt numFmtId="167" formatCode="dd"/>
    <numFmt numFmtId="168" formatCode="_-* #,##0.0_-;\-* #,##0.0_-;_-* &quot;-&quot;??_-;_-@_-"/>
    <numFmt numFmtId="169" formatCode="#,##0_ ;\-#,##0\ "/>
    <numFmt numFmtId="170" formatCode="&quot;Ngày &quot;dd&quot; tháng &quot;mm&quot; năm &quot;yyyy"/>
    <numFmt numFmtId="171" formatCode="&quot;Số: TTL&quot;mm&quot;/&quot;yy"/>
    <numFmt numFmtId="172" formatCode="&quot;Sinh ngày &quot;dd&quot; tháng &quot;mm&quot; năm &quot;yyyy"/>
    <numFmt numFmtId="173" formatCode="&quot; - Bắt đầu từ ngày: &quot;dd&quot; tháng &quot;mm&quot; năm &quot;yyyy"/>
    <numFmt numFmtId="174" formatCode="&quot;đến hết ngày &quot;dd&quot; tháng &quot;mm&quot; năm &quot;yyyy"/>
    <numFmt numFmtId="175" formatCode="dd&quot; tháng &quot;mm&quot; năm &quot;yyyy&quot;.&quot;"/>
    <numFmt numFmtId="176" formatCode="&quot;ngày &quot;dd&quot; tháng &quot;mm&quot; năm &quot;yyyy&quot;.&quot;"/>
    <numFmt numFmtId="177" formatCode="#,##0;[Red]#,##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 Narrow"/>
      <family val="2"/>
    </font>
    <font>
      <b/>
      <i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sz val="11.5"/>
      <name val="Times New Roman"/>
      <family val="1"/>
      <charset val="163"/>
    </font>
    <font>
      <b/>
      <sz val="10"/>
      <name val="Arial"/>
      <family val="2"/>
      <charset val="163"/>
    </font>
    <font>
      <b/>
      <sz val="11"/>
      <color rgb="FFFF0000"/>
      <name val="Calibri"/>
      <family val="2"/>
      <scheme val="minor"/>
    </font>
    <font>
      <b/>
      <sz val="17"/>
      <color theme="1"/>
      <name val="Times New Roman"/>
      <family val="1"/>
    </font>
    <font>
      <b/>
      <i/>
      <sz val="17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.5"/>
      <color theme="1"/>
      <name val="Times New Roman"/>
      <family val="1"/>
    </font>
    <font>
      <sz val="13.5"/>
      <color theme="1"/>
      <name val="Times New Roman"/>
      <family val="1"/>
    </font>
    <font>
      <b/>
      <i/>
      <u/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b/>
      <i/>
      <sz val="14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4" fillId="0" borderId="0"/>
  </cellStyleXfs>
  <cellXfs count="2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1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/>
    <xf numFmtId="164" fontId="3" fillId="0" borderId="3" xfId="1" applyNumberFormat="1" applyFont="1" applyBorder="1"/>
    <xf numFmtId="164" fontId="3" fillId="0" borderId="0" xfId="0" applyNumberFormat="1" applyFont="1"/>
    <xf numFmtId="0" fontId="4" fillId="0" borderId="0" xfId="0" applyFont="1" applyFill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/>
    </xf>
    <xf numFmtId="165" fontId="3" fillId="0" borderId="3" xfId="0" applyNumberFormat="1" applyFont="1" applyBorder="1"/>
    <xf numFmtId="164" fontId="0" fillId="0" borderId="0" xfId="1" applyNumberFormat="1" applyFont="1"/>
    <xf numFmtId="43" fontId="0" fillId="0" borderId="0" xfId="1" applyNumberFormat="1" applyFont="1"/>
    <xf numFmtId="0" fontId="0" fillId="0" borderId="0" xfId="1" applyNumberFormat="1" applyFont="1"/>
    <xf numFmtId="0" fontId="2" fillId="4" borderId="0" xfId="0" applyFont="1" applyFill="1"/>
    <xf numFmtId="164" fontId="2" fillId="4" borderId="0" xfId="1" applyNumberFormat="1" applyFont="1" applyFill="1"/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1" applyNumberFormat="1" applyFont="1" applyAlignment="1">
      <alignment horizontal="center"/>
    </xf>
    <xf numFmtId="0" fontId="2" fillId="4" borderId="0" xfId="1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/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/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horizontal="center" textRotation="90"/>
    </xf>
    <xf numFmtId="167" fontId="14" fillId="0" borderId="1" xfId="0" applyNumberFormat="1" applyFont="1" applyBorder="1"/>
    <xf numFmtId="169" fontId="14" fillId="0" borderId="19" xfId="1" applyNumberFormat="1" applyFont="1" applyBorder="1" applyAlignment="1">
      <alignment horizontal="right" vertical="center"/>
    </xf>
    <xf numFmtId="169" fontId="14" fillId="0" borderId="20" xfId="1" applyNumberFormat="1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69" fontId="11" fillId="0" borderId="22" xfId="1" applyNumberFormat="1" applyFont="1" applyBorder="1" applyAlignment="1">
      <alignment horizontal="right" vertical="center"/>
    </xf>
    <xf numFmtId="169" fontId="11" fillId="0" borderId="23" xfId="1" applyNumberFormat="1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169" fontId="11" fillId="0" borderId="25" xfId="1" applyNumberFormat="1" applyFont="1" applyBorder="1" applyAlignment="1">
      <alignment horizontal="right" vertical="center"/>
    </xf>
    <xf numFmtId="169" fontId="11" fillId="0" borderId="26" xfId="1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169" fontId="11" fillId="0" borderId="28" xfId="1" applyNumberFormat="1" applyFont="1" applyBorder="1" applyAlignment="1">
      <alignment horizontal="right" vertical="center"/>
    </xf>
    <xf numFmtId="169" fontId="11" fillId="0" borderId="29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9" fillId="0" borderId="0" xfId="1" applyNumberFormat="1" applyFont="1"/>
    <xf numFmtId="0" fontId="9" fillId="0" borderId="0" xfId="0" applyNumberFormat="1" applyFont="1"/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6" fontId="12" fillId="0" borderId="0" xfId="0" applyNumberFormat="1" applyFont="1" applyAlignment="1">
      <alignment horizontal="centerContinuous"/>
    </xf>
    <xf numFmtId="0" fontId="14" fillId="0" borderId="1" xfId="0" applyFont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9" fillId="0" borderId="0" xfId="0" applyNumberFormat="1" applyFont="1"/>
    <xf numFmtId="164" fontId="8" fillId="0" borderId="0" xfId="1" applyNumberFormat="1" applyFont="1"/>
    <xf numFmtId="0" fontId="9" fillId="0" borderId="0" xfId="1" applyNumberFormat="1" applyFont="1"/>
    <xf numFmtId="0" fontId="8" fillId="0" borderId="0" xfId="1" applyNumberFormat="1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9" fillId="7" borderId="0" xfId="0" applyFont="1" applyFill="1" applyAlignment="1">
      <alignment horizontal="centerContinuous"/>
    </xf>
    <xf numFmtId="0" fontId="9" fillId="8" borderId="0" xfId="0" applyFont="1" applyFill="1" applyAlignment="1">
      <alignment horizontal="centerContinuous"/>
    </xf>
    <xf numFmtId="0" fontId="9" fillId="9" borderId="0" xfId="0" applyFont="1" applyFill="1" applyAlignment="1">
      <alignment horizontal="centerContinuous"/>
    </xf>
    <xf numFmtId="0" fontId="9" fillId="5" borderId="0" xfId="0" applyFont="1" applyFill="1" applyAlignment="1">
      <alignment horizontal="centerContinuous"/>
    </xf>
    <xf numFmtId="0" fontId="9" fillId="10" borderId="0" xfId="0" applyFont="1" applyFill="1" applyAlignment="1">
      <alignment horizontal="centerContinuous"/>
    </xf>
    <xf numFmtId="0" fontId="9" fillId="11" borderId="0" xfId="0" applyFont="1" applyFill="1" applyAlignment="1">
      <alignment horizontal="left"/>
    </xf>
    <xf numFmtId="164" fontId="9" fillId="11" borderId="0" xfId="1" applyNumberFormat="1" applyFont="1" applyFill="1"/>
    <xf numFmtId="0" fontId="9" fillId="12" borderId="0" xfId="0" applyFont="1" applyFill="1" applyAlignment="1">
      <alignment horizontal="left"/>
    </xf>
    <xf numFmtId="164" fontId="9" fillId="12" borderId="0" xfId="1" applyNumberFormat="1" applyFont="1" applyFill="1"/>
    <xf numFmtId="0" fontId="9" fillId="13" borderId="0" xfId="0" applyFont="1" applyFill="1" applyAlignment="1">
      <alignment horizontal="left"/>
    </xf>
    <xf numFmtId="164" fontId="9" fillId="13" borderId="0" xfId="1" applyNumberFormat="1" applyFont="1" applyFill="1"/>
    <xf numFmtId="0" fontId="9" fillId="14" borderId="0" xfId="0" applyFont="1" applyFill="1" applyAlignment="1">
      <alignment horizontal="left"/>
    </xf>
    <xf numFmtId="164" fontId="9" fillId="14" borderId="0" xfId="1" applyNumberFormat="1" applyFont="1" applyFill="1"/>
    <xf numFmtId="0" fontId="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170" fontId="16" fillId="0" borderId="0" xfId="0" applyNumberFormat="1" applyFont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19" xfId="0" applyFont="1" applyBorder="1"/>
    <xf numFmtId="164" fontId="14" fillId="0" borderId="19" xfId="1" applyNumberFormat="1" applyFont="1" applyBorder="1"/>
    <xf numFmtId="168" fontId="14" fillId="0" borderId="19" xfId="1" applyNumberFormat="1" applyFont="1" applyBorder="1"/>
    <xf numFmtId="164" fontId="14" fillId="0" borderId="20" xfId="1" applyNumberFormat="1" applyFont="1" applyBorder="1"/>
    <xf numFmtId="0" fontId="11" fillId="0" borderId="21" xfId="0" applyFont="1" applyBorder="1"/>
    <xf numFmtId="0" fontId="11" fillId="0" borderId="22" xfId="0" applyFont="1" applyBorder="1"/>
    <xf numFmtId="164" fontId="11" fillId="0" borderId="22" xfId="1" applyNumberFormat="1" applyFont="1" applyBorder="1"/>
    <xf numFmtId="168" fontId="11" fillId="0" borderId="22" xfId="1" applyNumberFormat="1" applyFont="1" applyBorder="1"/>
    <xf numFmtId="164" fontId="11" fillId="0" borderId="23" xfId="1" applyNumberFormat="1" applyFont="1" applyBorder="1"/>
    <xf numFmtId="0" fontId="11" fillId="0" borderId="24" xfId="0" applyFont="1" applyBorder="1"/>
    <xf numFmtId="0" fontId="11" fillId="0" borderId="25" xfId="0" applyFont="1" applyBorder="1"/>
    <xf numFmtId="164" fontId="11" fillId="0" borderId="25" xfId="1" applyNumberFormat="1" applyFont="1" applyBorder="1"/>
    <xf numFmtId="168" fontId="11" fillId="0" borderId="25" xfId="1" applyNumberFormat="1" applyFont="1" applyBorder="1"/>
    <xf numFmtId="164" fontId="11" fillId="0" borderId="26" xfId="1" applyNumberFormat="1" applyFont="1" applyBorder="1"/>
    <xf numFmtId="0" fontId="11" fillId="0" borderId="27" xfId="0" applyFont="1" applyBorder="1"/>
    <xf numFmtId="0" fontId="11" fillId="0" borderId="28" xfId="0" applyFont="1" applyBorder="1"/>
    <xf numFmtId="164" fontId="11" fillId="0" borderId="28" xfId="1" applyNumberFormat="1" applyFont="1" applyBorder="1"/>
    <xf numFmtId="168" fontId="11" fillId="0" borderId="28" xfId="1" applyNumberFormat="1" applyFont="1" applyBorder="1"/>
    <xf numFmtId="164" fontId="11" fillId="0" borderId="29" xfId="1" applyNumberFormat="1" applyFont="1" applyBorder="1"/>
    <xf numFmtId="171" fontId="9" fillId="0" borderId="0" xfId="0" applyNumberFormat="1" applyFont="1" applyAlignment="1">
      <alignment horizontal="centerContinuous"/>
    </xf>
    <xf numFmtId="164" fontId="0" fillId="0" borderId="0" xfId="0" applyNumberFormat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2" fillId="15" borderId="0" xfId="0" applyFont="1" applyFill="1" applyAlignment="1">
      <alignment horizontal="center" vertical="center" wrapText="1"/>
    </xf>
    <xf numFmtId="0" fontId="19" fillId="1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0" xfId="0" applyFont="1" applyBorder="1"/>
    <xf numFmtId="0" fontId="4" fillId="0" borderId="3" xfId="0" applyFont="1" applyBorder="1"/>
    <xf numFmtId="168" fontId="3" fillId="0" borderId="1" xfId="1" applyNumberFormat="1" applyFont="1" applyBorder="1"/>
    <xf numFmtId="168" fontId="3" fillId="0" borderId="10" xfId="1" applyNumberFormat="1" applyFont="1" applyBorder="1"/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168" fontId="4" fillId="0" borderId="10" xfId="1" applyNumberFormat="1" applyFont="1" applyBorder="1"/>
    <xf numFmtId="164" fontId="3" fillId="0" borderId="10" xfId="1" applyNumberFormat="1" applyFont="1" applyBorder="1"/>
    <xf numFmtId="9" fontId="3" fillId="0" borderId="1" xfId="1" applyNumberFormat="1" applyFont="1" applyBorder="1"/>
    <xf numFmtId="164" fontId="4" fillId="0" borderId="2" xfId="1" applyNumberFormat="1" applyFont="1" applyBorder="1"/>
    <xf numFmtId="164" fontId="3" fillId="0" borderId="1" xfId="1" applyNumberFormat="1" applyFont="1" applyBorder="1" applyAlignment="1">
      <alignment horizontal="centerContinuous"/>
    </xf>
    <xf numFmtId="164" fontId="4" fillId="0" borderId="1" xfId="1" applyNumberFormat="1" applyFont="1" applyBorder="1" applyAlignment="1">
      <alignment horizontal="centerContinuous"/>
    </xf>
    <xf numFmtId="0" fontId="3" fillId="0" borderId="4" xfId="0" applyFont="1" applyBorder="1"/>
    <xf numFmtId="0" fontId="3" fillId="0" borderId="3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8" xfId="0" applyFont="1" applyBorder="1"/>
    <xf numFmtId="0" fontId="3" fillId="0" borderId="34" xfId="0" applyFont="1" applyBorder="1"/>
    <xf numFmtId="164" fontId="3" fillId="0" borderId="0" xfId="1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21" fillId="0" borderId="0" xfId="0" applyFont="1"/>
    <xf numFmtId="0" fontId="12" fillId="0" borderId="0" xfId="0" applyFont="1" applyAlignment="1">
      <alignment horizontal="centerContinuous"/>
    </xf>
    <xf numFmtId="0" fontId="22" fillId="0" borderId="0" xfId="0" applyFont="1"/>
    <xf numFmtId="0" fontId="12" fillId="0" borderId="0" xfId="0" applyFont="1" applyAlignment="1">
      <alignment horizontal="right"/>
    </xf>
    <xf numFmtId="0" fontId="23" fillId="13" borderId="0" xfId="0" applyFont="1" applyFill="1" applyAlignment="1">
      <alignment horizontal="left"/>
    </xf>
    <xf numFmtId="0" fontId="23" fillId="13" borderId="0" xfId="0" applyFont="1" applyFill="1"/>
    <xf numFmtId="0" fontId="20" fillId="0" borderId="0" xfId="0" applyFont="1" applyAlignment="1">
      <alignment horizontal="center"/>
    </xf>
    <xf numFmtId="0" fontId="4" fillId="4" borderId="0" xfId="0" applyFont="1" applyFill="1"/>
    <xf numFmtId="0" fontId="4" fillId="15" borderId="0" xfId="0" applyFont="1" applyFill="1"/>
    <xf numFmtId="0" fontId="3" fillId="15" borderId="0" xfId="0" applyFont="1" applyFill="1"/>
    <xf numFmtId="0" fontId="3" fillId="4" borderId="0" xfId="0" applyFont="1" applyFill="1"/>
    <xf numFmtId="0" fontId="25" fillId="0" borderId="0" xfId="2" applyFont="1"/>
    <xf numFmtId="0" fontId="26" fillId="0" borderId="0" xfId="2" applyFont="1" applyAlignment="1">
      <alignment horizontal="centerContinuous"/>
    </xf>
    <xf numFmtId="0" fontId="25" fillId="0" borderId="0" xfId="2" applyFont="1" applyAlignment="1">
      <alignment horizontal="centerContinuous"/>
    </xf>
    <xf numFmtId="0" fontId="26" fillId="0" borderId="0" xfId="2" applyFont="1"/>
    <xf numFmtId="0" fontId="27" fillId="0" borderId="0" xfId="2" applyFont="1" applyAlignment="1">
      <alignment horizontal="centerContinuous"/>
    </xf>
    <xf numFmtId="0" fontId="28" fillId="0" borderId="0" xfId="2" applyFont="1" applyAlignment="1">
      <alignment horizontal="centerContinuous"/>
    </xf>
    <xf numFmtId="0" fontId="29" fillId="0" borderId="0" xfId="2" applyFont="1" applyAlignment="1">
      <alignment horizontal="centerContinuous"/>
    </xf>
    <xf numFmtId="0" fontId="25" fillId="0" borderId="0" xfId="2" applyFont="1" applyAlignment="1">
      <alignment horizontal="right"/>
    </xf>
    <xf numFmtId="0" fontId="26" fillId="0" borderId="0" xfId="2" applyFont="1" applyAlignment="1">
      <alignment horizontal="left"/>
    </xf>
    <xf numFmtId="0" fontId="24" fillId="0" borderId="0" xfId="2" applyAlignment="1">
      <alignment horizontal="left"/>
    </xf>
    <xf numFmtId="172" fontId="25" fillId="0" borderId="0" xfId="2" applyNumberFormat="1" applyFont="1" applyAlignment="1">
      <alignment horizontal="left"/>
    </xf>
    <xf numFmtId="0" fontId="25" fillId="0" borderId="0" xfId="2" applyFont="1" applyAlignment="1">
      <alignment horizontal="left"/>
    </xf>
    <xf numFmtId="14" fontId="26" fillId="0" borderId="0" xfId="2" applyNumberFormat="1" applyFont="1" applyAlignment="1">
      <alignment horizontal="left"/>
    </xf>
    <xf numFmtId="0" fontId="26" fillId="0" borderId="0" xfId="2" applyFont="1" applyAlignment="1">
      <alignment vertical="center"/>
    </xf>
    <xf numFmtId="0" fontId="29" fillId="0" borderId="0" xfId="2" applyFont="1"/>
    <xf numFmtId="0" fontId="29" fillId="0" borderId="0" xfId="2" applyFont="1" applyAlignment="1">
      <alignment vertical="center"/>
    </xf>
    <xf numFmtId="0" fontId="30" fillId="0" borderId="0" xfId="2" applyFont="1"/>
    <xf numFmtId="14" fontId="26" fillId="0" borderId="0" xfId="2" applyNumberFormat="1" applyFont="1"/>
    <xf numFmtId="0" fontId="26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49" fontId="4" fillId="0" borderId="0" xfId="0" applyNumberFormat="1" applyFont="1"/>
    <xf numFmtId="14" fontId="0" fillId="0" borderId="0" xfId="0" applyNumberFormat="1"/>
    <xf numFmtId="14" fontId="2" fillId="4" borderId="0" xfId="0" applyNumberFormat="1" applyFont="1" applyFill="1"/>
    <xf numFmtId="49" fontId="0" fillId="0" borderId="0" xfId="0" applyNumberFormat="1"/>
    <xf numFmtId="49" fontId="2" fillId="4" borderId="0" xfId="0" applyNumberFormat="1" applyFont="1" applyFill="1"/>
    <xf numFmtId="176" fontId="25" fillId="0" borderId="0" xfId="2" applyNumberFormat="1" applyFont="1" applyAlignment="1"/>
    <xf numFmtId="176" fontId="24" fillId="0" borderId="0" xfId="2" applyNumberFormat="1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Continuous" vertical="center" wrapText="1"/>
    </xf>
    <xf numFmtId="0" fontId="19" fillId="2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36" fillId="0" borderId="0" xfId="0" applyNumberFormat="1" applyFont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8" fillId="0" borderId="0" xfId="0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39" fillId="0" borderId="0" xfId="0" applyNumberFormat="1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Continuous" vertical="center"/>
    </xf>
    <xf numFmtId="0" fontId="36" fillId="0" borderId="0" xfId="0" applyFont="1"/>
    <xf numFmtId="0" fontId="36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7" fontId="39" fillId="0" borderId="0" xfId="1" applyNumberFormat="1" applyFont="1" applyAlignment="1">
      <alignment horizontal="right" vertical="center"/>
    </xf>
    <xf numFmtId="14" fontId="41" fillId="0" borderId="0" xfId="0" applyNumberFormat="1" applyFont="1" applyAlignment="1">
      <alignment horizontal="left" vertical="center"/>
    </xf>
    <xf numFmtId="41" fontId="26" fillId="0" borderId="0" xfId="2" applyNumberFormat="1" applyFont="1" applyAlignment="1">
      <alignment horizontal="right"/>
    </xf>
    <xf numFmtId="0" fontId="31" fillId="0" borderId="0" xfId="2" applyFont="1" applyAlignment="1">
      <alignment horizontal="right"/>
    </xf>
    <xf numFmtId="172" fontId="25" fillId="0" borderId="0" xfId="2" applyNumberFormat="1" applyFont="1" applyAlignment="1">
      <alignment horizontal="left"/>
    </xf>
    <xf numFmtId="0" fontId="24" fillId="0" borderId="0" xfId="2" applyAlignment="1">
      <alignment horizontal="left"/>
    </xf>
    <xf numFmtId="173" fontId="25" fillId="0" borderId="0" xfId="2" applyNumberFormat="1" applyFont="1" applyAlignment="1">
      <alignment horizontal="left"/>
    </xf>
    <xf numFmtId="173" fontId="24" fillId="0" borderId="0" xfId="2" applyNumberFormat="1" applyAlignment="1">
      <alignment horizontal="left"/>
    </xf>
    <xf numFmtId="174" fontId="25" fillId="0" borderId="0" xfId="2" applyNumberFormat="1" applyFont="1" applyAlignment="1">
      <alignment horizontal="left"/>
    </xf>
    <xf numFmtId="175" fontId="25" fillId="0" borderId="0" xfId="2" applyNumberFormat="1" applyFont="1" applyAlignment="1">
      <alignment horizontal="left"/>
    </xf>
    <xf numFmtId="175" fontId="24" fillId="0" borderId="0" xfId="2" applyNumberFormat="1" applyAlignment="1">
      <alignment horizontal="left"/>
    </xf>
    <xf numFmtId="176" fontId="25" fillId="0" borderId="0" xfId="2" applyNumberFormat="1" applyFont="1" applyAlignment="1">
      <alignment horizontal="left"/>
    </xf>
    <xf numFmtId="164" fontId="3" fillId="0" borderId="1" xfId="1" applyNumberFormat="1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right" vertical="center"/>
    </xf>
    <xf numFmtId="168" fontId="3" fillId="0" borderId="1" xfId="1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206188</xdr:colOff>
      <xdr:row>0</xdr:row>
      <xdr:rowOff>53789</xdr:rowOff>
    </xdr:from>
    <xdr:to>
      <xdr:col>21</xdr:col>
      <xdr:colOff>206188</xdr:colOff>
      <xdr:row>2</xdr:row>
      <xdr:rowOff>242047</xdr:rowOff>
    </xdr:to>
    <xdr:sp macro="" textlink="">
      <xdr:nvSpPr>
        <xdr:cNvPr id="2" name="Rectangle 1"/>
        <xdr:cNvSpPr/>
      </xdr:nvSpPr>
      <xdr:spPr>
        <a:xfrm>
          <a:off x="4303059" y="53789"/>
          <a:ext cx="2043953" cy="81578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1">
              <a:solidFill>
                <a:sysClr val="windowText" lastClr="000000"/>
              </a:solidFill>
              <a:latin typeface="Arial Narrow" panose="020B0606020202030204" pitchFamily="34" charset="0"/>
            </a:rPr>
            <a:t>Mẫu số: 02/CK-TNCN</a:t>
          </a:r>
        </a:p>
        <a:p>
          <a:pPr algn="ctr"/>
          <a:r>
            <a:rPr lang="vi-VN" sz="1100" i="1">
              <a:solidFill>
                <a:sysClr val="windowText" lastClr="000000"/>
              </a:solidFill>
            </a:rPr>
            <a:t>(Ban hành kèm theo Thông tư</a:t>
          </a:r>
          <a:endParaRPr lang="en-US" sz="1100" i="1">
            <a:solidFill>
              <a:sysClr val="windowText" lastClr="000000"/>
            </a:solidFill>
          </a:endParaRPr>
        </a:p>
        <a:p>
          <a:pPr algn="ctr"/>
          <a:r>
            <a:rPr lang="en-GB" sz="1100" i="1">
              <a:solidFill>
                <a:sysClr val="windowText" lastClr="000000"/>
              </a:solidFill>
              <a:latin typeface="Arial Narrow" panose="020B0606020202030204" pitchFamily="34" charset="0"/>
            </a:rPr>
            <a:t>số</a:t>
          </a:r>
          <a:r>
            <a:rPr lang="en-GB" sz="1100" i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</a:t>
          </a:r>
          <a:r>
            <a:rPr lang="en-GB" sz="1100" i="1">
              <a:solidFill>
                <a:sysClr val="windowText" lastClr="000000"/>
              </a:solidFill>
              <a:latin typeface="Arial Narrow" panose="020B0606020202030204" pitchFamily="34" charset="0"/>
            </a:rPr>
            <a:t>92/2015/TT-BTC ngày</a:t>
          </a:r>
        </a:p>
        <a:p>
          <a:pPr algn="ctr"/>
          <a:r>
            <a:rPr lang="en-GB" sz="1100" i="1">
              <a:solidFill>
                <a:sysClr val="windowText" lastClr="000000"/>
              </a:solidFill>
              <a:latin typeface="Arial Narrow" panose="020B0606020202030204" pitchFamily="34" charset="0"/>
            </a:rPr>
            <a:t>15/6/2015 của Bộ Tài chính)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224119</xdr:colOff>
      <xdr:row>0</xdr:row>
      <xdr:rowOff>53789</xdr:rowOff>
    </xdr:from>
    <xdr:to>
      <xdr:col>19</xdr:col>
      <xdr:colOff>179296</xdr:colOff>
      <xdr:row>2</xdr:row>
      <xdr:rowOff>242047</xdr:rowOff>
    </xdr:to>
    <xdr:sp macro="" textlink="">
      <xdr:nvSpPr>
        <xdr:cNvPr id="2" name="Rectangle 1"/>
        <xdr:cNvSpPr/>
      </xdr:nvSpPr>
      <xdr:spPr>
        <a:xfrm>
          <a:off x="4267201" y="53789"/>
          <a:ext cx="2043954" cy="81578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1">
              <a:solidFill>
                <a:sysClr val="windowText" lastClr="000000"/>
              </a:solidFill>
              <a:latin typeface="Arial Narrow" panose="020B0606020202030204" pitchFamily="34" charset="0"/>
            </a:rPr>
            <a:t>Mẫu số: 02/UQ-QTT-TNCN</a:t>
          </a:r>
        </a:p>
        <a:p>
          <a:pPr algn="ctr"/>
          <a:r>
            <a:rPr lang="vi-VN" sz="1100" i="1">
              <a:solidFill>
                <a:sysClr val="windowText" lastClr="000000"/>
              </a:solidFill>
            </a:rPr>
            <a:t>(Ban hành kèm theo Thông tư</a:t>
          </a:r>
          <a:endParaRPr lang="en-US" sz="1100" i="1">
            <a:solidFill>
              <a:sysClr val="windowText" lastClr="000000"/>
            </a:solidFill>
          </a:endParaRPr>
        </a:p>
        <a:p>
          <a:pPr algn="ctr"/>
          <a:r>
            <a:rPr lang="en-GB" sz="1100" i="1">
              <a:solidFill>
                <a:sysClr val="windowText" lastClr="000000"/>
              </a:solidFill>
              <a:latin typeface="Arial Narrow" panose="020B0606020202030204" pitchFamily="34" charset="0"/>
            </a:rPr>
            <a:t>số</a:t>
          </a:r>
          <a:r>
            <a:rPr lang="en-GB" sz="1100" i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</a:t>
          </a:r>
          <a:r>
            <a:rPr lang="en-GB" sz="1100" i="1">
              <a:solidFill>
                <a:sysClr val="windowText" lastClr="000000"/>
              </a:solidFill>
              <a:latin typeface="Arial Narrow" panose="020B0606020202030204" pitchFamily="34" charset="0"/>
            </a:rPr>
            <a:t>92/2015/TT-BTC ngày</a:t>
          </a:r>
        </a:p>
        <a:p>
          <a:pPr algn="ctr"/>
          <a:r>
            <a:rPr lang="en-GB" sz="1100" i="1">
              <a:solidFill>
                <a:sysClr val="windowText" lastClr="000000"/>
              </a:solidFill>
              <a:latin typeface="Arial Narrow" panose="020B0606020202030204" pitchFamily="34" charset="0"/>
            </a:rPr>
            <a:t>15/6/2015 của Bộ Tài chính)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DLD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TUP\OFFICE\DocSo3loaifont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ngs/AppData/Roaming/Microsoft/AddIns/DocSo3loaifon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"/>
      <sheetName val="HĐLĐ 2016"/>
    </sheetNames>
    <sheetDataSet>
      <sheetData sheetId="0">
        <row r="11">
          <cell r="A11">
            <v>1</v>
          </cell>
          <cell r="B11" t="str">
            <v>Nguyễn Văn A</v>
          </cell>
          <cell r="C11" t="str">
            <v>Nam</v>
          </cell>
          <cell r="D11">
            <v>32874</v>
          </cell>
          <cell r="E11" t="str">
            <v>0132875070</v>
          </cell>
          <cell r="F11">
            <v>40179</v>
          </cell>
          <cell r="G11" t="str">
            <v>CA Hà Nội</v>
          </cell>
          <cell r="H11" t="str">
            <v>Số 111 Nguyễn Trãi, Thanh Xuân, Hà Nội</v>
          </cell>
          <cell r="I11" t="str">
            <v>Số 555 Trung Kính, Cầu Giấy, Hà Nội</v>
          </cell>
          <cell r="J11" t="str">
            <v>Trưởng phòng Kinh doanh</v>
          </cell>
          <cell r="K11" t="str">
            <v>01/HDDLD2016-Cty</v>
          </cell>
          <cell r="L11">
            <v>42370</v>
          </cell>
          <cell r="M11" t="str">
            <v>01 năm</v>
          </cell>
          <cell r="N11">
            <v>42370</v>
          </cell>
          <cell r="O11">
            <v>42735</v>
          </cell>
          <cell r="P11" t="str">
            <v>8h/ngày. Sáng từ 7h30 đến 11h30; Chiều từ 1h30 đến 5h30</v>
          </cell>
          <cell r="Q11" t="str">
            <v>6 ngày/tuần, từ thứ 2 đến thứ 7</v>
          </cell>
          <cell r="R11" t="str">
            <v>Nghỉ hàng năm, nghỉ lễ, tết, nghỉ việc riêng: Theo quy định của Luật lao động</v>
          </cell>
          <cell r="S11">
            <v>4000000</v>
          </cell>
          <cell r="T11">
            <v>2000000</v>
          </cell>
          <cell r="U11">
            <v>40000</v>
          </cell>
          <cell r="V11">
            <v>700000</v>
          </cell>
          <cell r="W11">
            <v>500000</v>
          </cell>
          <cell r="X11">
            <v>1500000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ocSo3loaifont"/>
    </sheetNames>
    <definedNames>
      <definedName name="DocSo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docso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topLeftCell="A22" workbookViewId="0">
      <selection activeCell="J39" sqref="J39"/>
    </sheetView>
  </sheetViews>
  <sheetFormatPr defaultColWidth="8.88671875" defaultRowHeight="18" customHeight="1" x14ac:dyDescent="0.25"/>
  <cols>
    <col min="1" max="1" width="11.6640625" style="1" customWidth="1"/>
    <col min="2" max="2" width="13.88671875" style="1" customWidth="1"/>
    <col min="3" max="3" width="6.5546875" style="1" customWidth="1"/>
    <col min="4" max="4" width="17.6640625" style="1" customWidth="1"/>
    <col min="5" max="5" width="12.109375" style="1" customWidth="1"/>
    <col min="6" max="6" width="14.6640625" style="1" customWidth="1"/>
    <col min="7" max="7" width="13.88671875" style="1" customWidth="1"/>
    <col min="8" max="8" width="19.21875" style="1" customWidth="1"/>
    <col min="9" max="9" width="21.88671875" style="1" customWidth="1"/>
    <col min="10" max="10" width="15.109375" style="1" bestFit="1" customWidth="1"/>
    <col min="11" max="12" width="8.88671875" style="1"/>
    <col min="13" max="13" width="12.44140625" style="1" customWidth="1"/>
    <col min="14" max="14" width="11.33203125" style="1" customWidth="1"/>
    <col min="15" max="16384" width="8.88671875" style="1"/>
  </cols>
  <sheetData>
    <row r="1" spans="1:17" ht="18" customHeight="1" x14ac:dyDescent="0.25">
      <c r="A1" s="2" t="s">
        <v>0</v>
      </c>
      <c r="J1" s="176" t="s">
        <v>248</v>
      </c>
      <c r="K1" s="179"/>
      <c r="L1" s="179"/>
      <c r="M1" s="179"/>
      <c r="N1" s="179"/>
      <c r="O1" s="179"/>
      <c r="P1" s="179"/>
      <c r="Q1" s="179"/>
    </row>
    <row r="2" spans="1:17" ht="18" customHeight="1" x14ac:dyDescent="0.3">
      <c r="A2" s="3" t="s">
        <v>1</v>
      </c>
      <c r="J2" s="177" t="s">
        <v>265</v>
      </c>
      <c r="K2" s="178"/>
    </row>
    <row r="3" spans="1:17" ht="18" customHeight="1" x14ac:dyDescent="0.25">
      <c r="A3" s="2" t="s">
        <v>2</v>
      </c>
      <c r="J3" s="1" t="s">
        <v>250</v>
      </c>
    </row>
    <row r="4" spans="1:17" ht="18" customHeight="1" x14ac:dyDescent="0.25">
      <c r="A4" s="2" t="s">
        <v>363</v>
      </c>
      <c r="B4" s="201" t="s">
        <v>364</v>
      </c>
      <c r="J4" s="1" t="s">
        <v>251</v>
      </c>
    </row>
    <row r="5" spans="1:17" ht="18" customHeight="1" x14ac:dyDescent="0.25">
      <c r="J5" s="1" t="s">
        <v>249</v>
      </c>
    </row>
    <row r="6" spans="1:17" ht="18" customHeight="1" x14ac:dyDescent="0.25">
      <c r="A6" s="4" t="s">
        <v>104</v>
      </c>
      <c r="B6" s="33"/>
      <c r="C6" s="5" t="s">
        <v>5</v>
      </c>
      <c r="D6" s="5"/>
      <c r="J6" s="1" t="s">
        <v>252</v>
      </c>
    </row>
    <row r="7" spans="1:17" ht="18" customHeight="1" x14ac:dyDescent="0.25">
      <c r="A7" s="4" t="s">
        <v>247</v>
      </c>
      <c r="B7" s="33"/>
      <c r="C7" s="5" t="s">
        <v>6</v>
      </c>
      <c r="D7" s="5"/>
      <c r="J7" s="1" t="s">
        <v>253</v>
      </c>
    </row>
    <row r="8" spans="1:17" ht="18" customHeight="1" x14ac:dyDescent="0.25">
      <c r="A8" s="4" t="s">
        <v>105</v>
      </c>
      <c r="B8" s="33"/>
      <c r="C8" s="5" t="s">
        <v>7</v>
      </c>
      <c r="D8" s="5"/>
      <c r="J8" s="1" t="s">
        <v>254</v>
      </c>
    </row>
    <row r="9" spans="1:17" ht="18" customHeight="1" x14ac:dyDescent="0.25">
      <c r="A9" s="4" t="s">
        <v>106</v>
      </c>
      <c r="B9" s="33"/>
      <c r="C9" s="5" t="s">
        <v>7</v>
      </c>
      <c r="D9" s="5"/>
      <c r="J9" s="1" t="s">
        <v>255</v>
      </c>
    </row>
    <row r="10" spans="1:17" ht="18" customHeight="1" x14ac:dyDescent="0.25">
      <c r="J10" s="1" t="s">
        <v>256</v>
      </c>
    </row>
    <row r="11" spans="1:17" ht="18" customHeight="1" x14ac:dyDescent="0.25">
      <c r="A11" s="34" t="s">
        <v>3</v>
      </c>
      <c r="B11" s="35">
        <v>2017</v>
      </c>
      <c r="J11" s="1" t="s">
        <v>257</v>
      </c>
    </row>
    <row r="12" spans="1:17" ht="18" customHeight="1" x14ac:dyDescent="0.25">
      <c r="J12" s="1" t="s">
        <v>258</v>
      </c>
    </row>
    <row r="13" spans="1:17" ht="18" customHeight="1" x14ac:dyDescent="0.25">
      <c r="A13" s="6" t="s">
        <v>8</v>
      </c>
      <c r="B13" s="7"/>
      <c r="D13" s="4" t="s">
        <v>15</v>
      </c>
      <c r="E13" s="12">
        <v>9000000</v>
      </c>
      <c r="J13" s="1" t="s">
        <v>259</v>
      </c>
    </row>
    <row r="14" spans="1:17" ht="18" customHeight="1" x14ac:dyDescent="0.25">
      <c r="A14" s="8">
        <v>42737</v>
      </c>
      <c r="B14" s="9" t="s">
        <v>10</v>
      </c>
      <c r="D14" s="4" t="s">
        <v>14</v>
      </c>
      <c r="E14" s="12">
        <v>3600000</v>
      </c>
      <c r="J14" s="1" t="s">
        <v>260</v>
      </c>
    </row>
    <row r="15" spans="1:17" ht="18" customHeight="1" x14ac:dyDescent="0.25">
      <c r="A15" s="8">
        <v>42761</v>
      </c>
      <c r="B15" s="9" t="s">
        <v>9</v>
      </c>
      <c r="D15" s="4" t="s">
        <v>16</v>
      </c>
      <c r="E15" s="12">
        <v>730000</v>
      </c>
      <c r="F15" s="1" t="s">
        <v>400</v>
      </c>
      <c r="J15" s="1" t="s">
        <v>261</v>
      </c>
    </row>
    <row r="16" spans="1:17" ht="18" customHeight="1" x14ac:dyDescent="0.25">
      <c r="A16" s="8">
        <f>A15+1</f>
        <v>42762</v>
      </c>
      <c r="B16" s="9" t="s">
        <v>9</v>
      </c>
      <c r="D16" s="4" t="s">
        <v>23</v>
      </c>
      <c r="E16" s="12">
        <v>40000</v>
      </c>
      <c r="J16" s="1" t="s">
        <v>262</v>
      </c>
    </row>
    <row r="17" spans="1:21" ht="18" customHeight="1" x14ac:dyDescent="0.25">
      <c r="A17" s="8">
        <f>A16+1</f>
        <v>42763</v>
      </c>
      <c r="B17" s="9" t="s">
        <v>9</v>
      </c>
      <c r="E17" s="13"/>
      <c r="J17" s="1" t="s">
        <v>263</v>
      </c>
    </row>
    <row r="18" spans="1:21" ht="18" customHeight="1" x14ac:dyDescent="0.25">
      <c r="A18" s="8">
        <f t="shared" ref="A18:A21" si="0">A17+1</f>
        <v>42764</v>
      </c>
      <c r="B18" s="9" t="s">
        <v>9</v>
      </c>
      <c r="D18" s="4" t="s">
        <v>29</v>
      </c>
      <c r="E18" s="5" t="s">
        <v>30</v>
      </c>
      <c r="J18" s="1" t="s">
        <v>264</v>
      </c>
    </row>
    <row r="19" spans="1:21" ht="18" customHeight="1" x14ac:dyDescent="0.25">
      <c r="A19" s="8">
        <f t="shared" si="0"/>
        <v>42765</v>
      </c>
      <c r="B19" s="9" t="s">
        <v>9</v>
      </c>
      <c r="D19" s="4" t="s">
        <v>31</v>
      </c>
      <c r="E19" s="5" t="s">
        <v>30</v>
      </c>
      <c r="J19" s="177" t="s">
        <v>266</v>
      </c>
      <c r="K19" s="178"/>
    </row>
    <row r="20" spans="1:21" ht="18" customHeight="1" x14ac:dyDescent="0.25">
      <c r="A20" s="8">
        <f t="shared" si="0"/>
        <v>42766</v>
      </c>
      <c r="B20" s="9" t="s">
        <v>9</v>
      </c>
      <c r="J20" s="1" t="s">
        <v>272</v>
      </c>
    </row>
    <row r="21" spans="1:21" ht="18" customHeight="1" x14ac:dyDescent="0.25">
      <c r="A21" s="8">
        <f t="shared" si="0"/>
        <v>42767</v>
      </c>
      <c r="B21" s="9" t="s">
        <v>9</v>
      </c>
      <c r="J21" s="1" t="s">
        <v>271</v>
      </c>
    </row>
    <row r="22" spans="1:21" ht="18" customHeight="1" x14ac:dyDescent="0.25">
      <c r="A22" s="8">
        <v>42831</v>
      </c>
      <c r="B22" s="9" t="s">
        <v>101</v>
      </c>
      <c r="J22" s="1" t="s">
        <v>397</v>
      </c>
    </row>
    <row r="23" spans="1:21" ht="18" customHeight="1" x14ac:dyDescent="0.25">
      <c r="A23" s="8">
        <v>42854</v>
      </c>
      <c r="B23" s="9" t="s">
        <v>11</v>
      </c>
      <c r="J23" s="177" t="s">
        <v>273</v>
      </c>
      <c r="K23" s="178"/>
    </row>
    <row r="24" spans="1:21" ht="18" customHeight="1" x14ac:dyDescent="0.25">
      <c r="A24" s="8">
        <v>42856</v>
      </c>
      <c r="B24" s="9" t="s">
        <v>12</v>
      </c>
      <c r="J24" s="1" t="s">
        <v>274</v>
      </c>
    </row>
    <row r="25" spans="1:21" ht="18" customHeight="1" x14ac:dyDescent="0.25">
      <c r="A25" s="8">
        <v>42980</v>
      </c>
      <c r="B25" s="9" t="s">
        <v>13</v>
      </c>
      <c r="J25" s="1" t="s">
        <v>275</v>
      </c>
    </row>
    <row r="26" spans="1:21" ht="18" customHeight="1" x14ac:dyDescent="0.25">
      <c r="A26" s="8"/>
      <c r="B26" s="9"/>
      <c r="J26" s="177" t="s">
        <v>143</v>
      </c>
      <c r="K26" s="178"/>
    </row>
    <row r="27" spans="1:21" ht="18" customHeight="1" x14ac:dyDescent="0.25">
      <c r="A27" s="8"/>
      <c r="B27" s="9"/>
      <c r="J27" s="1" t="s">
        <v>276</v>
      </c>
    </row>
    <row r="28" spans="1:21" ht="18" customHeight="1" x14ac:dyDescent="0.25">
      <c r="A28" s="8"/>
      <c r="B28" s="9"/>
      <c r="J28" s="1" t="s">
        <v>277</v>
      </c>
      <c r="K28" s="2"/>
      <c r="L28" s="2"/>
      <c r="M28" s="2"/>
      <c r="N28" s="2"/>
      <c r="O28" s="2"/>
      <c r="P28" s="2"/>
      <c r="T28" s="2"/>
      <c r="U28" s="2"/>
    </row>
    <row r="29" spans="1:21" ht="18" customHeight="1" x14ac:dyDescent="0.25">
      <c r="A29" s="10"/>
      <c r="B29" s="11"/>
      <c r="J29" s="177" t="s">
        <v>279</v>
      </c>
      <c r="K29" s="178"/>
      <c r="Q29" s="2"/>
      <c r="R29" s="2"/>
      <c r="S29" s="2"/>
    </row>
    <row r="30" spans="1:21" ht="18" customHeight="1" x14ac:dyDescent="0.25">
      <c r="J30" s="1" t="s">
        <v>280</v>
      </c>
    </row>
    <row r="31" spans="1:21" ht="18" customHeight="1" x14ac:dyDescent="0.25">
      <c r="A31" s="15" t="s">
        <v>32</v>
      </c>
      <c r="B31" s="16"/>
      <c r="C31" s="16"/>
      <c r="D31" s="16"/>
      <c r="E31" s="17"/>
      <c r="F31" s="14"/>
      <c r="J31" s="177" t="s">
        <v>166</v>
      </c>
      <c r="K31" s="178"/>
    </row>
    <row r="32" spans="1:21" s="2" customFormat="1" ht="18" customHeight="1" x14ac:dyDescent="0.25">
      <c r="A32" s="18" t="s">
        <v>33</v>
      </c>
      <c r="B32" s="19"/>
      <c r="D32" s="18" t="s">
        <v>34</v>
      </c>
      <c r="E32" s="19"/>
      <c r="J32" s="1" t="s">
        <v>278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 customHeight="1" x14ac:dyDescent="0.25">
      <c r="A33" s="4" t="s">
        <v>35</v>
      </c>
      <c r="B33" s="20">
        <v>0.08</v>
      </c>
      <c r="D33" s="4" t="s">
        <v>35</v>
      </c>
      <c r="E33" s="20">
        <v>0.18</v>
      </c>
      <c r="F33" s="1" t="s">
        <v>125</v>
      </c>
      <c r="H33" s="1" t="s">
        <v>126</v>
      </c>
      <c r="J33" s="177" t="s">
        <v>281</v>
      </c>
      <c r="K33" s="178"/>
    </row>
    <row r="34" spans="1:21" ht="18" customHeight="1" x14ac:dyDescent="0.25">
      <c r="A34" s="4" t="s">
        <v>36</v>
      </c>
      <c r="B34" s="20">
        <v>1.4999999999999999E-2</v>
      </c>
      <c r="D34" s="4" t="s">
        <v>36</v>
      </c>
      <c r="E34" s="20">
        <v>0.03</v>
      </c>
      <c r="J34" s="1" t="s">
        <v>282</v>
      </c>
    </row>
    <row r="35" spans="1:21" ht="18" customHeight="1" x14ac:dyDescent="0.25">
      <c r="A35" s="4" t="s">
        <v>37</v>
      </c>
      <c r="B35" s="20">
        <v>0.01</v>
      </c>
      <c r="D35" s="4" t="s">
        <v>37</v>
      </c>
      <c r="E35" s="20">
        <v>0.01</v>
      </c>
      <c r="J35" s="1" t="s">
        <v>283</v>
      </c>
      <c r="K35" s="32"/>
      <c r="L35" s="32"/>
      <c r="M35" s="32"/>
      <c r="N35" s="32"/>
      <c r="O35" s="32"/>
      <c r="P35" s="32"/>
      <c r="T35" s="32"/>
      <c r="U35" s="32"/>
    </row>
    <row r="36" spans="1:21" ht="18" customHeight="1" x14ac:dyDescent="0.25">
      <c r="A36" s="4" t="str">
        <f>IF(E18="N","","KPCĐ")</f>
        <v/>
      </c>
      <c r="B36" s="20" t="str">
        <f>IF(E18="N","",1%)</f>
        <v/>
      </c>
      <c r="D36" s="4" t="str">
        <f>IF(E19="N","","KPCĐ")</f>
        <v/>
      </c>
      <c r="E36" s="20" t="str">
        <f>IF(E19="N","",2%)</f>
        <v/>
      </c>
      <c r="J36" s="1" t="s">
        <v>284</v>
      </c>
      <c r="K36" s="32"/>
      <c r="L36" s="32"/>
      <c r="M36" s="32"/>
      <c r="N36" s="32"/>
      <c r="O36" s="32"/>
      <c r="P36" s="32"/>
      <c r="Q36" s="32"/>
      <c r="R36" s="32"/>
      <c r="S36" s="32"/>
    </row>
    <row r="38" spans="1:21" ht="18" customHeight="1" x14ac:dyDescent="0.25">
      <c r="A38" s="36" t="s">
        <v>95</v>
      </c>
      <c r="B38" s="37"/>
      <c r="C38" s="37"/>
      <c r="D38" s="37"/>
      <c r="E38" s="37"/>
      <c r="F38" s="37"/>
      <c r="G38" s="37"/>
      <c r="J38" s="1" t="s">
        <v>434</v>
      </c>
    </row>
    <row r="39" spans="1:21" s="32" customFormat="1" ht="18" customHeight="1" x14ac:dyDescent="0.3">
      <c r="A39" s="245" t="s">
        <v>96</v>
      </c>
      <c r="B39" s="245" t="s">
        <v>97</v>
      </c>
      <c r="C39" s="245" t="s">
        <v>98</v>
      </c>
      <c r="D39" s="245" t="s">
        <v>99</v>
      </c>
      <c r="E39" s="245"/>
      <c r="F39" s="245"/>
      <c r="G39" s="245"/>
    </row>
    <row r="40" spans="1:21" s="32" customFormat="1" ht="13.8" x14ac:dyDescent="0.3">
      <c r="A40" s="245"/>
      <c r="B40" s="245"/>
      <c r="C40" s="245"/>
      <c r="D40" s="245" t="s">
        <v>102</v>
      </c>
      <c r="E40" s="245"/>
      <c r="F40" s="245" t="s">
        <v>103</v>
      </c>
      <c r="G40" s="245"/>
    </row>
    <row r="41" spans="1:21" ht="18" customHeight="1" x14ac:dyDescent="0.25">
      <c r="A41" s="38">
        <v>1</v>
      </c>
      <c r="B41" s="39">
        <v>5000000</v>
      </c>
      <c r="C41" s="40">
        <v>0.05</v>
      </c>
      <c r="D41" s="41" t="s">
        <v>113</v>
      </c>
      <c r="E41" s="41"/>
      <c r="F41" s="4" t="s">
        <v>120</v>
      </c>
      <c r="G41" s="5"/>
      <c r="J41" s="134"/>
      <c r="M41" s="13"/>
    </row>
    <row r="42" spans="1:21" ht="18" customHeight="1" x14ac:dyDescent="0.25">
      <c r="A42" s="38">
        <f>A41+1</f>
        <v>2</v>
      </c>
      <c r="B42" s="39">
        <v>10000000</v>
      </c>
      <c r="C42" s="40">
        <v>0.1</v>
      </c>
      <c r="D42" s="41" t="s">
        <v>112</v>
      </c>
      <c r="E42" s="41"/>
      <c r="F42" s="41" t="s">
        <v>114</v>
      </c>
      <c r="G42" s="41"/>
      <c r="J42" s="134"/>
      <c r="M42" s="13"/>
      <c r="N42" s="134"/>
    </row>
    <row r="43" spans="1:21" ht="18" customHeight="1" x14ac:dyDescent="0.25">
      <c r="A43" s="38">
        <f t="shared" ref="A43:A47" si="1">A42+1</f>
        <v>3</v>
      </c>
      <c r="B43" s="39">
        <v>18000000</v>
      </c>
      <c r="C43" s="40">
        <v>0.15</v>
      </c>
      <c r="D43" s="41" t="s">
        <v>111</v>
      </c>
      <c r="E43" s="41"/>
      <c r="F43" s="41" t="s">
        <v>115</v>
      </c>
      <c r="G43" s="41"/>
      <c r="J43" s="134"/>
      <c r="M43" s="13"/>
      <c r="N43" s="134"/>
    </row>
    <row r="44" spans="1:21" ht="18" customHeight="1" x14ac:dyDescent="0.25">
      <c r="A44" s="38">
        <f t="shared" si="1"/>
        <v>4</v>
      </c>
      <c r="B44" s="39">
        <v>32000000</v>
      </c>
      <c r="C44" s="40">
        <v>0.2</v>
      </c>
      <c r="D44" s="41" t="s">
        <v>110</v>
      </c>
      <c r="E44" s="41"/>
      <c r="F44" s="41" t="s">
        <v>116</v>
      </c>
      <c r="G44" s="41"/>
      <c r="J44" s="134"/>
      <c r="M44" s="13"/>
      <c r="N44" s="134"/>
    </row>
    <row r="45" spans="1:21" ht="18" customHeight="1" x14ac:dyDescent="0.25">
      <c r="A45" s="38">
        <f t="shared" si="1"/>
        <v>5</v>
      </c>
      <c r="B45" s="39">
        <v>52000000</v>
      </c>
      <c r="C45" s="40">
        <v>0.25</v>
      </c>
      <c r="D45" s="41" t="s">
        <v>109</v>
      </c>
      <c r="E45" s="41"/>
      <c r="F45" s="41" t="s">
        <v>117</v>
      </c>
      <c r="G45" s="41"/>
      <c r="J45" s="134"/>
      <c r="M45" s="13"/>
      <c r="N45" s="134"/>
    </row>
    <row r="46" spans="1:21" ht="18" customHeight="1" x14ac:dyDescent="0.25">
      <c r="A46" s="38">
        <f t="shared" si="1"/>
        <v>6</v>
      </c>
      <c r="B46" s="39">
        <v>80000000</v>
      </c>
      <c r="C46" s="40">
        <v>0.3</v>
      </c>
      <c r="D46" s="41" t="s">
        <v>108</v>
      </c>
      <c r="E46" s="41"/>
      <c r="F46" s="41" t="s">
        <v>118</v>
      </c>
      <c r="G46" s="41"/>
      <c r="J46" s="134"/>
      <c r="M46" s="13"/>
      <c r="N46" s="134"/>
    </row>
    <row r="47" spans="1:21" ht="18" customHeight="1" x14ac:dyDescent="0.25">
      <c r="A47" s="38">
        <f t="shared" si="1"/>
        <v>7</v>
      </c>
      <c r="B47" s="42" t="s">
        <v>100</v>
      </c>
      <c r="C47" s="40">
        <v>0.35</v>
      </c>
      <c r="D47" s="41" t="s">
        <v>107</v>
      </c>
      <c r="E47" s="41"/>
      <c r="F47" s="41" t="s">
        <v>119</v>
      </c>
      <c r="G47" s="41"/>
      <c r="J47" s="135"/>
      <c r="M47" s="13"/>
      <c r="N47" s="134"/>
    </row>
    <row r="48" spans="1:21" ht="18" customHeight="1" x14ac:dyDescent="0.25">
      <c r="N48" s="134"/>
    </row>
  </sheetData>
  <mergeCells count="6">
    <mergeCell ref="A39:A40"/>
    <mergeCell ref="B39:B40"/>
    <mergeCell ref="C39:C40"/>
    <mergeCell ref="D39:G39"/>
    <mergeCell ref="D40:E40"/>
    <mergeCell ref="F40:G40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53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0.109375" style="44" customWidth="1"/>
    <col min="39" max="39" width="8.88671875" style="44"/>
    <col min="40" max="40" width="7.5546875" style="44" customWidth="1"/>
    <col min="41" max="41" width="8.88671875" style="44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2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2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192507701</v>
      </c>
      <c r="AJ3" s="90" t="s">
        <v>174</v>
      </c>
      <c r="AK3" s="91">
        <v>334</v>
      </c>
      <c r="AL3" s="86">
        <f>SUM(AL4:AL8)</f>
        <v>12435895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2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86972312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2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63858462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42767</v>
      </c>
      <c r="S6" s="92"/>
      <c r="V6" s="79">
        <f t="shared" si="0"/>
        <v>2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343338475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98395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2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98395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BBC_2!B7</f>
        <v>42767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2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2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2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2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2</v>
      </c>
      <c r="W12" s="79">
        <v>15</v>
      </c>
      <c r="X12" s="44" t="s">
        <v>143</v>
      </c>
    </row>
    <row r="13" spans="1:49" ht="15" customHeight="1" x14ac:dyDescent="0.3">
      <c r="A13" s="44">
        <f>+IF(BBC_2!A12="","",BBC_2!A12)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IF(A13="","",VLOOKUP(A13,BCC_2,37,0)+VLOOKUP(A13,BCC_2,38,0))</f>
        <v>24</v>
      </c>
      <c r="I13" s="119">
        <f>IF(A13="","",ROUND(D13*E13*H13/26,0))</f>
        <v>13846154</v>
      </c>
      <c r="J13" s="118"/>
      <c r="K13" s="118"/>
      <c r="L13" s="119">
        <f>IF(A13="","",VLOOKUP(A13,BCC_2,37,0)*Infor!$E$16)</f>
        <v>920000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18566154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55558</v>
      </c>
      <c r="T13" s="119">
        <f>IF(A13="","",SUM(P13:S13))</f>
        <v>580558</v>
      </c>
      <c r="U13" s="121">
        <f>IF(A13="","",N13-O13-T13)</f>
        <v>17985596</v>
      </c>
      <c r="V13" s="79">
        <f t="shared" si="0"/>
        <v>2</v>
      </c>
      <c r="W13" s="79">
        <v>15</v>
      </c>
      <c r="X13" s="79" t="str">
        <f>IF(A13="","","Print")</f>
        <v>Print</v>
      </c>
      <c r="Y13" s="78">
        <f>IF(A13="","",N13-IF(L13&gt;Infor!$E$15,Infor!$E$15,TTL_2!L13))</f>
        <v>17836154</v>
      </c>
      <c r="Z13" s="78">
        <f t="shared" ref="Z13:Z62" si="8">IF(A13="","",VLOOKUP(A13,DANH_SACH,11,0))</f>
        <v>2</v>
      </c>
      <c r="AA13" s="78">
        <f>IF(A13="","",Infor!$E$13+Infor!$E$14*TTL_2!Z13)</f>
        <v>16200000</v>
      </c>
      <c r="AB13" s="78">
        <f>SUM(P13:R13)</f>
        <v>525000</v>
      </c>
      <c r="AC13" s="78">
        <f>IF(A13="","",IF(Y13-AA13-AB13&gt;0,Y13-AA13-AB13,0))</f>
        <v>1111154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+IF(BBC_2!A13="","",BBC_2!A13)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24</v>
      </c>
      <c r="I14" s="124">
        <f t="shared" ref="I14:I62" si="11">IF(A14="","",ROUND(D14*E14*H14/26,0))</f>
        <v>10384615</v>
      </c>
      <c r="J14" s="123"/>
      <c r="K14" s="123"/>
      <c r="L14" s="124">
        <f>IF(A14="","",VLOOKUP(A14,BCC_2,37,0)*Infor!$E$16)</f>
        <v>920000</v>
      </c>
      <c r="M14" s="124">
        <f t="shared" si="7"/>
        <v>3000000</v>
      </c>
      <c r="N14" s="124">
        <f t="shared" ref="N14:N62" si="12">IF(A14="","",G14+I14+K14+L14+M14)</f>
        <v>14304615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25106</v>
      </c>
      <c r="T14" s="124">
        <f t="shared" ref="T14:T62" si="13">IF(A14="","",SUM(P14:S14))</f>
        <v>497606</v>
      </c>
      <c r="U14" s="126">
        <f t="shared" ref="U14:U62" si="14">IF(A14="","",N14-O14-T14)</f>
        <v>13807009</v>
      </c>
      <c r="V14" s="79">
        <f t="shared" si="0"/>
        <v>2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IF(A14="","",N14-IF(L14&gt;Infor!$E$15,Infor!$E$15,TTL_2!L14))</f>
        <v>13574615</v>
      </c>
      <c r="Z14" s="78">
        <f t="shared" si="8"/>
        <v>1</v>
      </c>
      <c r="AA14" s="78">
        <f>IF(A14="","",Infor!$E$13+Infor!$E$14*TTL_2!Z14)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502115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+IF(BBC_2!A14="","",BBC_2!A14)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24</v>
      </c>
      <c r="I15" s="124">
        <f t="shared" si="11"/>
        <v>7384615</v>
      </c>
      <c r="J15" s="123"/>
      <c r="K15" s="123"/>
      <c r="L15" s="124">
        <f>IF(A15="","",VLOOKUP(A15,BCC_2,37,0)*Infor!$E$16)</f>
        <v>920000</v>
      </c>
      <c r="M15" s="124">
        <f t="shared" si="7"/>
        <v>2200000</v>
      </c>
      <c r="N15" s="124">
        <f t="shared" si="12"/>
        <v>10504615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17731</v>
      </c>
      <c r="T15" s="124">
        <f t="shared" si="13"/>
        <v>437731</v>
      </c>
      <c r="U15" s="126">
        <f t="shared" si="14"/>
        <v>10066884</v>
      </c>
      <c r="V15" s="79">
        <f t="shared" si="0"/>
        <v>2</v>
      </c>
      <c r="W15" s="79">
        <v>15</v>
      </c>
      <c r="X15" s="79" t="str">
        <f t="shared" si="15"/>
        <v>Print</v>
      </c>
      <c r="Y15" s="78">
        <f>IF(A15="","",N15-IF(L15&gt;Infor!$E$15,Infor!$E$15,TTL_2!L15))</f>
        <v>9774615</v>
      </c>
      <c r="Z15" s="78">
        <f t="shared" si="8"/>
        <v>0</v>
      </c>
      <c r="AA15" s="78">
        <f>IF(A15="","",Infor!$E$13+Infor!$E$14*TTL_2!Z15)</f>
        <v>9000000</v>
      </c>
      <c r="AB15" s="78">
        <f t="shared" si="16"/>
        <v>420000</v>
      </c>
      <c r="AC15" s="78">
        <f t="shared" si="17"/>
        <v>354615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+IF(BBC_2!A15="","",BBC_2!A15)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24</v>
      </c>
      <c r="I16" s="124">
        <f t="shared" si="11"/>
        <v>7384615</v>
      </c>
      <c r="J16" s="123"/>
      <c r="K16" s="123"/>
      <c r="L16" s="124">
        <f>IF(A16="","",VLOOKUP(A16,BCC_2,37,0)*Infor!$E$16)</f>
        <v>920000</v>
      </c>
      <c r="M16" s="124">
        <f t="shared" si="7"/>
        <v>2200000</v>
      </c>
      <c r="N16" s="124">
        <f t="shared" si="12"/>
        <v>10504615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10084615</v>
      </c>
      <c r="V16" s="79">
        <f t="shared" si="0"/>
        <v>2</v>
      </c>
      <c r="W16" s="79">
        <v>15</v>
      </c>
      <c r="X16" s="79" t="str">
        <f t="shared" si="15"/>
        <v>Print</v>
      </c>
      <c r="Y16" s="78">
        <f>IF(A16="","",N16-IF(L16&gt;Infor!$E$15,Infor!$E$15,TTL_2!L16))</f>
        <v>9774615</v>
      </c>
      <c r="Z16" s="78">
        <f t="shared" si="8"/>
        <v>2</v>
      </c>
      <c r="AA16" s="78">
        <f>IF(A16="","",Infor!$E$13+Infor!$E$14*TTL_2!Z16)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+IF(BBC_2!A16="","",BBC_2!A16)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24</v>
      </c>
      <c r="I17" s="124">
        <f t="shared" si="11"/>
        <v>5538462</v>
      </c>
      <c r="J17" s="123"/>
      <c r="K17" s="123"/>
      <c r="L17" s="124">
        <f>IF(A17="","",VLOOKUP(A17,BCC_2,37,0)*Infor!$E$16)</f>
        <v>920000</v>
      </c>
      <c r="M17" s="124">
        <f t="shared" si="7"/>
        <v>1600000</v>
      </c>
      <c r="N17" s="124">
        <f t="shared" si="12"/>
        <v>8058462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7638462</v>
      </c>
      <c r="V17" s="79">
        <f t="shared" si="0"/>
        <v>2</v>
      </c>
      <c r="W17" s="79">
        <v>15</v>
      </c>
      <c r="X17" s="79" t="str">
        <f t="shared" si="15"/>
        <v>Print</v>
      </c>
      <c r="Y17" s="78">
        <f>IF(A17="","",N17-IF(L17&gt;Infor!$E$15,Infor!$E$15,TTL_2!L17))</f>
        <v>7328462</v>
      </c>
      <c r="Z17" s="78">
        <f t="shared" si="8"/>
        <v>1</v>
      </c>
      <c r="AA17" s="78">
        <f>IF(A17="","",Infor!$E$13+Infor!$E$14*TTL_2!Z17)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+IF(BBC_2!A17="","",BBC_2!A17)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24</v>
      </c>
      <c r="I18" s="124">
        <f t="shared" si="11"/>
        <v>5538462</v>
      </c>
      <c r="J18" s="123"/>
      <c r="K18" s="123"/>
      <c r="L18" s="124">
        <f>IF(A18="","",VLOOKUP(A18,BCC_2,37,0)*Infor!$E$16)</f>
        <v>920000</v>
      </c>
      <c r="M18" s="124">
        <f t="shared" si="7"/>
        <v>1600000</v>
      </c>
      <c r="N18" s="124">
        <f t="shared" si="12"/>
        <v>8058462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8058462</v>
      </c>
      <c r="V18" s="79">
        <f t="shared" si="0"/>
        <v>2</v>
      </c>
      <c r="W18" s="79">
        <v>15</v>
      </c>
      <c r="X18" s="79" t="str">
        <f t="shared" si="15"/>
        <v>Print</v>
      </c>
      <c r="Y18" s="78">
        <f>IF(A18="","",N18-IF(L18&gt;Infor!$E$15,Infor!$E$15,TTL_2!L18))</f>
        <v>7328462</v>
      </c>
      <c r="Z18" s="78">
        <f t="shared" si="8"/>
        <v>1</v>
      </c>
      <c r="AA18" s="78">
        <f>IF(A18="","",Infor!$E$13+Infor!$E$14*TTL_2!Z18)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+IF(BBC_2!A18="","",BBC_2!A18)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24</v>
      </c>
      <c r="I19" s="124">
        <f t="shared" si="11"/>
        <v>3692308</v>
      </c>
      <c r="J19" s="123"/>
      <c r="K19" s="123"/>
      <c r="L19" s="124">
        <f>IF(A19="","",VLOOKUP(A19,BCC_2,37,0)*Infor!$E$16)</f>
        <v>920000</v>
      </c>
      <c r="M19" s="124">
        <f t="shared" si="7"/>
        <v>1600000</v>
      </c>
      <c r="N19" s="124">
        <f t="shared" si="12"/>
        <v>6212308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6212308</v>
      </c>
      <c r="V19" s="79">
        <f t="shared" si="0"/>
        <v>2</v>
      </c>
      <c r="W19" s="79">
        <v>15</v>
      </c>
      <c r="X19" s="79" t="str">
        <f t="shared" si="15"/>
        <v>Print</v>
      </c>
      <c r="Y19" s="78">
        <f>IF(A19="","",N19-IF(L19&gt;Infor!$E$15,Infor!$E$15,TTL_2!L19))</f>
        <v>5482308</v>
      </c>
      <c r="Z19" s="78">
        <f t="shared" si="8"/>
        <v>2</v>
      </c>
      <c r="AA19" s="78">
        <f>IF(A19="","",Infor!$E$13+Infor!$E$14*TTL_2!Z19)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+IF(BBC_2!A19="","",BBC_2!A19)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24</v>
      </c>
      <c r="I20" s="124">
        <f t="shared" si="11"/>
        <v>3692308</v>
      </c>
      <c r="J20" s="123"/>
      <c r="K20" s="123"/>
      <c r="L20" s="124">
        <f>IF(A20="","",VLOOKUP(A20,BCC_2,37,0)*Infor!$E$16)</f>
        <v>920000</v>
      </c>
      <c r="M20" s="124">
        <f t="shared" si="7"/>
        <v>1600000</v>
      </c>
      <c r="N20" s="124">
        <f t="shared" si="12"/>
        <v>6212308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6212308</v>
      </c>
      <c r="V20" s="79">
        <f t="shared" si="0"/>
        <v>2</v>
      </c>
      <c r="W20" s="79">
        <v>15</v>
      </c>
      <c r="X20" s="79" t="str">
        <f t="shared" si="15"/>
        <v>Print</v>
      </c>
      <c r="Y20" s="78">
        <f>IF(A20="","",N20-IF(L20&gt;Infor!$E$15,Infor!$E$15,TTL_2!L20))</f>
        <v>5482308</v>
      </c>
      <c r="Z20" s="78">
        <f t="shared" si="8"/>
        <v>0</v>
      </c>
      <c r="AA20" s="78">
        <f>IF(A20="","",Infor!$E$13+Infor!$E$14*TTL_2!Z20)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+IF(BBC_2!A20="","",BBC_2!A20)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24</v>
      </c>
      <c r="I21" s="124">
        <f t="shared" si="11"/>
        <v>3692308</v>
      </c>
      <c r="J21" s="123"/>
      <c r="K21" s="123"/>
      <c r="L21" s="124">
        <f>IF(A21="","",VLOOKUP(A21,BCC_2,37,0)*Infor!$E$16)</f>
        <v>920000</v>
      </c>
      <c r="M21" s="124">
        <f t="shared" si="7"/>
        <v>1600000</v>
      </c>
      <c r="N21" s="124">
        <f t="shared" si="12"/>
        <v>6212308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6212308</v>
      </c>
      <c r="V21" s="79">
        <f t="shared" si="0"/>
        <v>2</v>
      </c>
      <c r="W21" s="79">
        <v>15</v>
      </c>
      <c r="X21" s="79" t="str">
        <f t="shared" si="15"/>
        <v>Print</v>
      </c>
      <c r="Y21" s="78">
        <f>IF(A21="","",N21-IF(L21&gt;Infor!$E$15,Infor!$E$15,TTL_2!L21))</f>
        <v>5482308</v>
      </c>
      <c r="Z21" s="78">
        <f t="shared" si="8"/>
        <v>2</v>
      </c>
      <c r="AA21" s="78">
        <f>IF(A21="","",Infor!$E$13+Infor!$E$14*TTL_2!Z21)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+IF(BBC_2!A21="","",BBC_2!A21)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24</v>
      </c>
      <c r="I22" s="124">
        <f t="shared" si="11"/>
        <v>3692308</v>
      </c>
      <c r="J22" s="123"/>
      <c r="K22" s="123"/>
      <c r="L22" s="124">
        <f>IF(A22="","",VLOOKUP(A22,BCC_2,37,0)*Infor!$E$16)</f>
        <v>920000</v>
      </c>
      <c r="M22" s="124">
        <f t="shared" si="7"/>
        <v>1600000</v>
      </c>
      <c r="N22" s="124">
        <f t="shared" si="12"/>
        <v>6212308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6212308</v>
      </c>
      <c r="V22" s="79">
        <f t="shared" si="0"/>
        <v>2</v>
      </c>
      <c r="W22" s="79">
        <v>15</v>
      </c>
      <c r="X22" s="79" t="str">
        <f t="shared" si="15"/>
        <v>Print</v>
      </c>
      <c r="Y22" s="78">
        <f>IF(A22="","",N22-IF(L22&gt;Infor!$E$15,Infor!$E$15,TTL_2!L22))</f>
        <v>5482308</v>
      </c>
      <c r="Z22" s="78">
        <f t="shared" si="8"/>
        <v>1</v>
      </c>
      <c r="AA22" s="78">
        <f>IF(A22="","",Infor!$E$13+Infor!$E$14*TTL_2!Z22)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+IF(BBC_2!A22="","",BBC_2!A22)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24</v>
      </c>
      <c r="I23" s="124">
        <f t="shared" si="11"/>
        <v>3692308</v>
      </c>
      <c r="J23" s="123"/>
      <c r="K23" s="123"/>
      <c r="L23" s="124">
        <f>IF(A23="","",VLOOKUP(A23,BCC_2,37,0)*Infor!$E$16)</f>
        <v>920000</v>
      </c>
      <c r="M23" s="124">
        <f t="shared" si="7"/>
        <v>1600000</v>
      </c>
      <c r="N23" s="124">
        <f t="shared" si="12"/>
        <v>6212308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6212308</v>
      </c>
      <c r="V23" s="79">
        <f t="shared" si="0"/>
        <v>2</v>
      </c>
      <c r="W23" s="79">
        <v>15</v>
      </c>
      <c r="X23" s="79" t="str">
        <f t="shared" si="15"/>
        <v>Print</v>
      </c>
      <c r="Y23" s="78">
        <f>IF(A23="","",N23-IF(L23&gt;Infor!$E$15,Infor!$E$15,TTL_2!L23))</f>
        <v>5482308</v>
      </c>
      <c r="Z23" s="78">
        <f t="shared" si="8"/>
        <v>0</v>
      </c>
      <c r="AA23" s="78">
        <f>IF(A23="","",Infor!$E$13+Infor!$E$14*TTL_2!Z23)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+IF(BBC_2!A23="","",BBC_2!A23)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24</v>
      </c>
      <c r="I24" s="124">
        <f t="shared" si="11"/>
        <v>3692308</v>
      </c>
      <c r="J24" s="123"/>
      <c r="K24" s="123"/>
      <c r="L24" s="124">
        <f>IF(A24="","",VLOOKUP(A24,BCC_2,37,0)*Infor!$E$16)</f>
        <v>920000</v>
      </c>
      <c r="M24" s="124">
        <f t="shared" si="7"/>
        <v>1600000</v>
      </c>
      <c r="N24" s="124">
        <f t="shared" si="12"/>
        <v>6212308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5792308</v>
      </c>
      <c r="V24" s="79">
        <f t="shared" si="0"/>
        <v>2</v>
      </c>
      <c r="W24" s="79">
        <v>15</v>
      </c>
      <c r="X24" s="79" t="str">
        <f t="shared" si="15"/>
        <v>Print</v>
      </c>
      <c r="Y24" s="78">
        <f>IF(A24="","",N24-IF(L24&gt;Infor!$E$15,Infor!$E$15,TTL_2!L24))</f>
        <v>5482308</v>
      </c>
      <c r="Z24" s="78">
        <f t="shared" si="8"/>
        <v>2</v>
      </c>
      <c r="AA24" s="78">
        <f>IF(A24="","",Infor!$E$13+Infor!$E$14*TTL_2!Z24)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+IF(BBC_2!A24="","",BBC_2!A24)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24</v>
      </c>
      <c r="I25" s="124">
        <f t="shared" si="11"/>
        <v>3692308</v>
      </c>
      <c r="J25" s="123"/>
      <c r="K25" s="123"/>
      <c r="L25" s="124">
        <f>IF(A25="","",VLOOKUP(A25,BCC_2,37,0)*Infor!$E$16)</f>
        <v>920000</v>
      </c>
      <c r="M25" s="124">
        <f t="shared" si="7"/>
        <v>1600000</v>
      </c>
      <c r="N25" s="124">
        <f t="shared" si="12"/>
        <v>6212308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6212308</v>
      </c>
      <c r="V25" s="79">
        <f t="shared" si="0"/>
        <v>2</v>
      </c>
      <c r="W25" s="79">
        <v>15</v>
      </c>
      <c r="X25" s="79" t="str">
        <f t="shared" si="15"/>
        <v>Print</v>
      </c>
      <c r="Y25" s="78">
        <f>IF(A25="","",N25-IF(L25&gt;Infor!$E$15,Infor!$E$15,TTL_2!L25))</f>
        <v>5482308</v>
      </c>
      <c r="Z25" s="78">
        <f t="shared" si="8"/>
        <v>1</v>
      </c>
      <c r="AA25" s="78">
        <f>IF(A25="","",Infor!$E$13+Infor!$E$14*TTL_2!Z25)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+IF(BBC_2!A25="","",BBC_2!A25)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24</v>
      </c>
      <c r="I26" s="124">
        <f t="shared" si="11"/>
        <v>3692308</v>
      </c>
      <c r="J26" s="123"/>
      <c r="K26" s="123"/>
      <c r="L26" s="124">
        <f>IF(A26="","",VLOOKUP(A26,BCC_2,37,0)*Infor!$E$16)</f>
        <v>920000</v>
      </c>
      <c r="M26" s="124">
        <f t="shared" si="7"/>
        <v>1600000</v>
      </c>
      <c r="N26" s="124">
        <f t="shared" si="12"/>
        <v>6212308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6212308</v>
      </c>
      <c r="V26" s="79">
        <f t="shared" si="0"/>
        <v>2</v>
      </c>
      <c r="W26" s="79">
        <v>15</v>
      </c>
      <c r="X26" s="79" t="str">
        <f t="shared" si="15"/>
        <v>Print</v>
      </c>
      <c r="Y26" s="78">
        <f>IF(A26="","",N26-IF(L26&gt;Infor!$E$15,Infor!$E$15,TTL_2!L26))</f>
        <v>5482308</v>
      </c>
      <c r="Z26" s="78">
        <f t="shared" si="8"/>
        <v>1</v>
      </c>
      <c r="AA26" s="78">
        <f>IF(A26="","",Infor!$E$13+Infor!$E$14*TTL_2!Z26)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+IF(BBC_2!A26="","",BBC_2!A26)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24</v>
      </c>
      <c r="I27" s="124">
        <f t="shared" si="11"/>
        <v>3692308</v>
      </c>
      <c r="J27" s="123"/>
      <c r="K27" s="123"/>
      <c r="L27" s="124">
        <f>IF(A27="","",VLOOKUP(A27,BCC_2,37,0)*Infor!$E$16)</f>
        <v>920000</v>
      </c>
      <c r="M27" s="124">
        <f t="shared" si="7"/>
        <v>1600000</v>
      </c>
      <c r="N27" s="124">
        <f t="shared" si="12"/>
        <v>6212308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5792308</v>
      </c>
      <c r="V27" s="79">
        <f t="shared" si="0"/>
        <v>2</v>
      </c>
      <c r="W27" s="79">
        <v>15</v>
      </c>
      <c r="X27" s="79" t="str">
        <f t="shared" si="15"/>
        <v>Print</v>
      </c>
      <c r="Y27" s="78">
        <f>IF(A27="","",N27-IF(L27&gt;Infor!$E$15,Infor!$E$15,TTL_2!L27))</f>
        <v>5482308</v>
      </c>
      <c r="Z27" s="78">
        <f t="shared" si="8"/>
        <v>2</v>
      </c>
      <c r="AA27" s="78">
        <f>IF(A27="","",Infor!$E$13+Infor!$E$14*TTL_2!Z27)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+IF(BBC_2!A27="","",BBC_2!A27)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24</v>
      </c>
      <c r="I28" s="124">
        <f t="shared" si="11"/>
        <v>3692308</v>
      </c>
      <c r="J28" s="123"/>
      <c r="K28" s="123"/>
      <c r="L28" s="124">
        <f>IF(A28="","",VLOOKUP(A28,BCC_2,37,0)*Infor!$E$16)</f>
        <v>920000</v>
      </c>
      <c r="M28" s="124">
        <f t="shared" si="7"/>
        <v>1600000</v>
      </c>
      <c r="N28" s="124">
        <f t="shared" si="12"/>
        <v>6212308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5792308</v>
      </c>
      <c r="V28" s="79">
        <f t="shared" si="0"/>
        <v>2</v>
      </c>
      <c r="W28" s="79">
        <v>15</v>
      </c>
      <c r="X28" s="79" t="str">
        <f t="shared" si="15"/>
        <v>Print</v>
      </c>
      <c r="Y28" s="78">
        <f>IF(A28="","",N28-IF(L28&gt;Infor!$E$15,Infor!$E$15,TTL_2!L28))</f>
        <v>5482308</v>
      </c>
      <c r="Z28" s="78">
        <f t="shared" si="8"/>
        <v>0</v>
      </c>
      <c r="AA28" s="78">
        <f>IF(A28="","",Infor!$E$13+Infor!$E$14*TTL_2!Z28)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+IF(BBC_2!A28="","",BBC_2!A28)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24</v>
      </c>
      <c r="I29" s="124">
        <f t="shared" si="11"/>
        <v>3692308</v>
      </c>
      <c r="J29" s="123"/>
      <c r="K29" s="123"/>
      <c r="L29" s="124">
        <f>IF(A29="","",VLOOKUP(A29,BCC_2,37,0)*Infor!$E$16)</f>
        <v>920000</v>
      </c>
      <c r="M29" s="124">
        <f t="shared" si="7"/>
        <v>1600000</v>
      </c>
      <c r="N29" s="124">
        <f t="shared" si="12"/>
        <v>6212308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5792308</v>
      </c>
      <c r="V29" s="79">
        <f t="shared" si="0"/>
        <v>2</v>
      </c>
      <c r="W29" s="79">
        <v>15</v>
      </c>
      <c r="X29" s="79" t="str">
        <f t="shared" si="15"/>
        <v>Print</v>
      </c>
      <c r="Y29" s="78">
        <f>IF(A29="","",N29-IF(L29&gt;Infor!$E$15,Infor!$E$15,TTL_2!L29))</f>
        <v>5482308</v>
      </c>
      <c r="Z29" s="78">
        <f t="shared" si="8"/>
        <v>2</v>
      </c>
      <c r="AA29" s="78">
        <f>IF(A29="","",Infor!$E$13+Infor!$E$14*TTL_2!Z29)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+IF(BBC_2!A29="","",BBC_2!A29)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24</v>
      </c>
      <c r="I30" s="124">
        <f t="shared" si="11"/>
        <v>3692308</v>
      </c>
      <c r="J30" s="123"/>
      <c r="K30" s="123"/>
      <c r="L30" s="124">
        <f>IF(A30="","",VLOOKUP(A30,BCC_2,37,0)*Infor!$E$16)</f>
        <v>920000</v>
      </c>
      <c r="M30" s="124">
        <f t="shared" si="7"/>
        <v>1600000</v>
      </c>
      <c r="N30" s="124">
        <f t="shared" si="12"/>
        <v>6212308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5792308</v>
      </c>
      <c r="V30" s="79">
        <f t="shared" si="0"/>
        <v>2</v>
      </c>
      <c r="W30" s="79">
        <v>15</v>
      </c>
      <c r="X30" s="79" t="str">
        <f t="shared" si="15"/>
        <v>Print</v>
      </c>
      <c r="Y30" s="78">
        <f>IF(A30="","",N30-IF(L30&gt;Infor!$E$15,Infor!$E$15,TTL_2!L30))</f>
        <v>5482308</v>
      </c>
      <c r="Z30" s="78">
        <f t="shared" si="8"/>
        <v>1</v>
      </c>
      <c r="AA30" s="78">
        <f>IF(A30="","",Infor!$E$13+Infor!$E$14*TTL_2!Z30)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+IF(BBC_2!A30="","",BBC_2!A30)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24</v>
      </c>
      <c r="I31" s="124">
        <f t="shared" si="11"/>
        <v>3692308</v>
      </c>
      <c r="J31" s="123"/>
      <c r="K31" s="123"/>
      <c r="L31" s="124">
        <f>IF(A31="","",VLOOKUP(A31,BCC_2,37,0)*Infor!$E$16)</f>
        <v>920000</v>
      </c>
      <c r="M31" s="124">
        <f t="shared" si="7"/>
        <v>1600000</v>
      </c>
      <c r="N31" s="124">
        <f t="shared" si="12"/>
        <v>6212308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5792308</v>
      </c>
      <c r="V31" s="79">
        <f t="shared" si="0"/>
        <v>2</v>
      </c>
      <c r="W31" s="79">
        <v>15</v>
      </c>
      <c r="X31" s="79" t="str">
        <f t="shared" si="15"/>
        <v>Print</v>
      </c>
      <c r="Y31" s="78">
        <f>IF(A31="","",N31-IF(L31&gt;Infor!$E$15,Infor!$E$15,TTL_2!L31))</f>
        <v>5482308</v>
      </c>
      <c r="Z31" s="78">
        <f t="shared" si="8"/>
        <v>0</v>
      </c>
      <c r="AA31" s="78">
        <f>IF(A31="","",Infor!$E$13+Infor!$E$14*TTL_2!Z31)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+IF(BBC_2!A31="","",BBC_2!A31)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24</v>
      </c>
      <c r="I32" s="124">
        <f t="shared" si="11"/>
        <v>3692308</v>
      </c>
      <c r="J32" s="123"/>
      <c r="K32" s="123"/>
      <c r="L32" s="124">
        <f>IF(A32="","",VLOOKUP(A32,BCC_2,37,0)*Infor!$E$16)</f>
        <v>920000</v>
      </c>
      <c r="M32" s="124">
        <f t="shared" si="7"/>
        <v>1600000</v>
      </c>
      <c r="N32" s="124">
        <f t="shared" si="12"/>
        <v>6212308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5792308</v>
      </c>
      <c r="V32" s="79">
        <f t="shared" si="0"/>
        <v>2</v>
      </c>
      <c r="W32" s="79">
        <v>15</v>
      </c>
      <c r="X32" s="79" t="str">
        <f t="shared" si="15"/>
        <v>Print</v>
      </c>
      <c r="Y32" s="78">
        <f>IF(A32="","",N32-IF(L32&gt;Infor!$E$15,Infor!$E$15,TTL_2!L32))</f>
        <v>5482308</v>
      </c>
      <c r="Z32" s="78">
        <f t="shared" si="8"/>
        <v>2</v>
      </c>
      <c r="AA32" s="78">
        <f>IF(A32="","",Infor!$E$13+Infor!$E$14*TTL_2!Z32)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+IF(BBC_2!A32="","",BBC_2!A32)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24</v>
      </c>
      <c r="I33" s="124">
        <f t="shared" si="11"/>
        <v>3692308</v>
      </c>
      <c r="J33" s="123"/>
      <c r="K33" s="123"/>
      <c r="L33" s="124">
        <f>IF(A33="","",VLOOKUP(A33,BCC_2,37,0)*Infor!$E$16)</f>
        <v>920000</v>
      </c>
      <c r="M33" s="124">
        <f t="shared" si="7"/>
        <v>1600000</v>
      </c>
      <c r="N33" s="124">
        <f t="shared" si="12"/>
        <v>6212308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5792308</v>
      </c>
      <c r="V33" s="79">
        <f t="shared" si="0"/>
        <v>2</v>
      </c>
      <c r="W33" s="79">
        <v>15</v>
      </c>
      <c r="X33" s="79" t="str">
        <f t="shared" si="15"/>
        <v>Print</v>
      </c>
      <c r="Y33" s="78">
        <f>IF(A33="","",N33-IF(L33&gt;Infor!$E$15,Infor!$E$15,TTL_2!L33))</f>
        <v>5482308</v>
      </c>
      <c r="Z33" s="78">
        <f t="shared" si="8"/>
        <v>1</v>
      </c>
      <c r="AA33" s="78">
        <f>IF(A33="","",Infor!$E$13+Infor!$E$14*TTL_2!Z33)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+IF(BBC_2!A33="","",BBC_2!A33)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24</v>
      </c>
      <c r="I34" s="124">
        <f t="shared" si="11"/>
        <v>3692308</v>
      </c>
      <c r="J34" s="123"/>
      <c r="K34" s="123"/>
      <c r="L34" s="124">
        <f>IF(A34="","",VLOOKUP(A34,BCC_2,37,0)*Infor!$E$16)</f>
        <v>920000</v>
      </c>
      <c r="M34" s="124">
        <f t="shared" si="7"/>
        <v>1600000</v>
      </c>
      <c r="N34" s="124">
        <f t="shared" si="12"/>
        <v>6212308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5792308</v>
      </c>
      <c r="V34" s="79">
        <f t="shared" si="0"/>
        <v>2</v>
      </c>
      <c r="W34" s="79">
        <v>15</v>
      </c>
      <c r="X34" s="79" t="str">
        <f t="shared" si="15"/>
        <v>Print</v>
      </c>
      <c r="Y34" s="78">
        <f>IF(A34="","",N34-IF(L34&gt;Infor!$E$15,Infor!$E$15,TTL_2!L34))</f>
        <v>5482308</v>
      </c>
      <c r="Z34" s="78">
        <f t="shared" si="8"/>
        <v>1</v>
      </c>
      <c r="AA34" s="78">
        <f>IF(A34="","",Infor!$E$13+Infor!$E$14*TTL_2!Z34)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+IF(BBC_2!A34="","",BBC_2!A34)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24</v>
      </c>
      <c r="I35" s="124">
        <f t="shared" si="11"/>
        <v>3692308</v>
      </c>
      <c r="J35" s="123"/>
      <c r="K35" s="123"/>
      <c r="L35" s="124">
        <f>IF(A35="","",VLOOKUP(A35,BCC_2,37,0)*Infor!$E$16)</f>
        <v>920000</v>
      </c>
      <c r="M35" s="124">
        <f t="shared" si="7"/>
        <v>1600000</v>
      </c>
      <c r="N35" s="124">
        <f t="shared" si="12"/>
        <v>6212308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5792308</v>
      </c>
      <c r="V35" s="79">
        <f t="shared" si="0"/>
        <v>2</v>
      </c>
      <c r="W35" s="79">
        <v>15</v>
      </c>
      <c r="X35" s="79" t="str">
        <f t="shared" si="15"/>
        <v>Print</v>
      </c>
      <c r="Y35" s="78">
        <f>IF(A35="","",N35-IF(L35&gt;Infor!$E$15,Infor!$E$15,TTL_2!L35))</f>
        <v>5482308</v>
      </c>
      <c r="Z35" s="78">
        <f t="shared" si="8"/>
        <v>2</v>
      </c>
      <c r="AA35" s="78">
        <f>IF(A35="","",Infor!$E$13+Infor!$E$14*TTL_2!Z35)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+IF(BBC_2!A35="","",BBC_2!A35)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24</v>
      </c>
      <c r="I36" s="124">
        <f t="shared" si="11"/>
        <v>3692308</v>
      </c>
      <c r="J36" s="123"/>
      <c r="K36" s="123"/>
      <c r="L36" s="124">
        <f>IF(A36="","",VLOOKUP(A36,BCC_2,37,0)*Infor!$E$16)</f>
        <v>920000</v>
      </c>
      <c r="M36" s="124">
        <f t="shared" si="7"/>
        <v>1600000</v>
      </c>
      <c r="N36" s="124">
        <f t="shared" si="12"/>
        <v>6212308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5792308</v>
      </c>
      <c r="V36" s="79">
        <f t="shared" si="0"/>
        <v>2</v>
      </c>
      <c r="W36" s="79">
        <v>15</v>
      </c>
      <c r="X36" s="79" t="str">
        <f t="shared" si="15"/>
        <v>Print</v>
      </c>
      <c r="Y36" s="78">
        <f>IF(A36="","",N36-IF(L36&gt;Infor!$E$15,Infor!$E$15,TTL_2!L36))</f>
        <v>5482308</v>
      </c>
      <c r="Z36" s="78">
        <f t="shared" si="8"/>
        <v>0</v>
      </c>
      <c r="AA36" s="78">
        <f>IF(A36="","",Infor!$E$13+Infor!$E$14*TTL_2!Z36)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+IF(BBC_2!A36="","",BBC_2!A36)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24</v>
      </c>
      <c r="I37" s="124">
        <f t="shared" si="11"/>
        <v>3692308</v>
      </c>
      <c r="J37" s="123"/>
      <c r="K37" s="123"/>
      <c r="L37" s="124">
        <f>IF(A37="","",VLOOKUP(A37,BCC_2,37,0)*Infor!$E$16)</f>
        <v>920000</v>
      </c>
      <c r="M37" s="124">
        <f t="shared" si="7"/>
        <v>1600000</v>
      </c>
      <c r="N37" s="124">
        <f t="shared" si="12"/>
        <v>6212308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6212308</v>
      </c>
      <c r="V37" s="79">
        <f t="shared" si="0"/>
        <v>2</v>
      </c>
      <c r="W37" s="79">
        <v>15</v>
      </c>
      <c r="X37" s="79" t="str">
        <f t="shared" si="15"/>
        <v>Print</v>
      </c>
      <c r="Y37" s="78">
        <f>IF(A37="","",N37-IF(L37&gt;Infor!$E$15,Infor!$E$15,TTL_2!L37))</f>
        <v>5482308</v>
      </c>
      <c r="Z37" s="78">
        <f t="shared" si="8"/>
        <v>2</v>
      </c>
      <c r="AA37" s="78">
        <f>IF(A37="","",Infor!$E$13+Infor!$E$14*TTL_2!Z37)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+IF(BBC_2!A37="","",BBC_2!A37)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24</v>
      </c>
      <c r="I38" s="124">
        <f t="shared" si="11"/>
        <v>3692308</v>
      </c>
      <c r="J38" s="123"/>
      <c r="K38" s="123"/>
      <c r="L38" s="124">
        <f>IF(A38="","",VLOOKUP(A38,BCC_2,37,0)*Infor!$E$16)</f>
        <v>920000</v>
      </c>
      <c r="M38" s="124">
        <f t="shared" si="7"/>
        <v>1600000</v>
      </c>
      <c r="N38" s="124">
        <f t="shared" si="12"/>
        <v>6212308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6212308</v>
      </c>
      <c r="V38" s="79">
        <f t="shared" si="0"/>
        <v>2</v>
      </c>
      <c r="W38" s="79">
        <v>15</v>
      </c>
      <c r="X38" s="79" t="str">
        <f t="shared" si="15"/>
        <v>Print</v>
      </c>
      <c r="Y38" s="78">
        <f>IF(A38="","",N38-IF(L38&gt;Infor!$E$15,Infor!$E$15,TTL_2!L38))</f>
        <v>5482308</v>
      </c>
      <c r="Z38" s="78">
        <f t="shared" si="8"/>
        <v>1</v>
      </c>
      <c r="AA38" s="78">
        <f>IF(A38="","",Infor!$E$13+Infor!$E$14*TTL_2!Z38)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+IF(BBC_2!A38="","",BBC_2!A38)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24</v>
      </c>
      <c r="I39" s="124">
        <f t="shared" si="11"/>
        <v>3692308</v>
      </c>
      <c r="J39" s="123"/>
      <c r="K39" s="123"/>
      <c r="L39" s="124">
        <f>IF(A39="","",VLOOKUP(A39,BCC_2,37,0)*Infor!$E$16)</f>
        <v>920000</v>
      </c>
      <c r="M39" s="124">
        <f t="shared" si="7"/>
        <v>1600000</v>
      </c>
      <c r="N39" s="124">
        <f t="shared" si="12"/>
        <v>6212308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6212308</v>
      </c>
      <c r="V39" s="79">
        <f t="shared" si="0"/>
        <v>2</v>
      </c>
      <c r="W39" s="79">
        <v>15</v>
      </c>
      <c r="X39" s="79" t="str">
        <f t="shared" si="15"/>
        <v>Print</v>
      </c>
      <c r="Y39" s="78">
        <f>IF(A39="","",N39-IF(L39&gt;Infor!$E$15,Infor!$E$15,TTL_2!L39))</f>
        <v>5482308</v>
      </c>
      <c r="Z39" s="78">
        <f t="shared" si="8"/>
        <v>0</v>
      </c>
      <c r="AA39" s="78">
        <f>IF(A39="","",Infor!$E$13+Infor!$E$14*TTL_2!Z39)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+IF(BBC_2!A39="","",BBC_2!A39)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24</v>
      </c>
      <c r="I40" s="124">
        <f t="shared" si="11"/>
        <v>3692308</v>
      </c>
      <c r="J40" s="123"/>
      <c r="K40" s="123"/>
      <c r="L40" s="124">
        <f>IF(A40="","",VLOOKUP(A40,BCC_2,37,0)*Infor!$E$16)</f>
        <v>920000</v>
      </c>
      <c r="M40" s="124">
        <f t="shared" si="7"/>
        <v>1600000</v>
      </c>
      <c r="N40" s="124">
        <f t="shared" si="12"/>
        <v>6212308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6212308</v>
      </c>
      <c r="V40" s="79">
        <f t="shared" si="0"/>
        <v>2</v>
      </c>
      <c r="W40" s="79">
        <v>15</v>
      </c>
      <c r="X40" s="79" t="str">
        <f t="shared" si="15"/>
        <v>Print</v>
      </c>
      <c r="Y40" s="78">
        <f>IF(A40="","",N40-IF(L40&gt;Infor!$E$15,Infor!$E$15,TTL_2!L40))</f>
        <v>5482308</v>
      </c>
      <c r="Z40" s="78">
        <f t="shared" si="8"/>
        <v>2</v>
      </c>
      <c r="AA40" s="78">
        <f>IF(A40="","",Infor!$E$13+Infor!$E$14*TTL_2!Z40)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+IF(BBC_2!A40="","",BBC_2!A40)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24</v>
      </c>
      <c r="I41" s="124">
        <f t="shared" si="11"/>
        <v>3692308</v>
      </c>
      <c r="J41" s="123"/>
      <c r="K41" s="123"/>
      <c r="L41" s="124">
        <f>IF(A41="","",VLOOKUP(A41,BCC_2,37,0)*Infor!$E$16)</f>
        <v>920000</v>
      </c>
      <c r="M41" s="124">
        <f t="shared" si="7"/>
        <v>1600000</v>
      </c>
      <c r="N41" s="124">
        <f t="shared" si="12"/>
        <v>6212308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6212308</v>
      </c>
      <c r="V41" s="79">
        <f t="shared" si="0"/>
        <v>2</v>
      </c>
      <c r="W41" s="79">
        <v>15</v>
      </c>
      <c r="X41" s="79" t="str">
        <f t="shared" si="15"/>
        <v>Print</v>
      </c>
      <c r="Y41" s="78">
        <f>IF(A41="","",N41-IF(L41&gt;Infor!$E$15,Infor!$E$15,TTL_2!L41))</f>
        <v>5482308</v>
      </c>
      <c r="Z41" s="78">
        <f t="shared" si="8"/>
        <v>1</v>
      </c>
      <c r="AA41" s="78">
        <f>IF(A41="","",Infor!$E$13+Infor!$E$14*TTL_2!Z41)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+IF(BBC_2!A41="","",BBC_2!A41)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24</v>
      </c>
      <c r="I42" s="124">
        <f t="shared" si="11"/>
        <v>3692308</v>
      </c>
      <c r="J42" s="123"/>
      <c r="K42" s="123"/>
      <c r="L42" s="124">
        <f>IF(A42="","",VLOOKUP(A42,BCC_2,37,0)*Infor!$E$16)</f>
        <v>920000</v>
      </c>
      <c r="M42" s="124">
        <f t="shared" si="7"/>
        <v>1600000</v>
      </c>
      <c r="N42" s="124">
        <f t="shared" si="12"/>
        <v>6212308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6212308</v>
      </c>
      <c r="V42" s="79">
        <f t="shared" si="0"/>
        <v>2</v>
      </c>
      <c r="W42" s="79">
        <v>15</v>
      </c>
      <c r="X42" s="79" t="str">
        <f t="shared" si="15"/>
        <v>Print</v>
      </c>
      <c r="Y42" s="78">
        <f>IF(A42="","",N42-IF(L42&gt;Infor!$E$15,Infor!$E$15,TTL_2!L42))</f>
        <v>5482308</v>
      </c>
      <c r="Z42" s="78">
        <f t="shared" si="8"/>
        <v>1</v>
      </c>
      <c r="AA42" s="78">
        <f>IF(A42="","",Infor!$E$13+Infor!$E$14*TTL_2!Z42)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+IF(BBC_2!A42="","",BBC_2!A42)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24</v>
      </c>
      <c r="I43" s="124">
        <f t="shared" si="11"/>
        <v>3692308</v>
      </c>
      <c r="J43" s="123"/>
      <c r="K43" s="123"/>
      <c r="L43" s="124">
        <f>IF(A43="","",VLOOKUP(A43,BCC_2,37,0)*Infor!$E$16)</f>
        <v>920000</v>
      </c>
      <c r="M43" s="124">
        <f t="shared" si="7"/>
        <v>1600000</v>
      </c>
      <c r="N43" s="124">
        <f t="shared" si="12"/>
        <v>6212308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5792308</v>
      </c>
      <c r="V43" s="79">
        <f t="shared" si="0"/>
        <v>2</v>
      </c>
      <c r="W43" s="79">
        <v>15</v>
      </c>
      <c r="X43" s="79" t="str">
        <f t="shared" si="15"/>
        <v>Print</v>
      </c>
      <c r="Y43" s="78">
        <f>IF(A43="","",N43-IF(L43&gt;Infor!$E$15,Infor!$E$15,TTL_2!L43))</f>
        <v>5482308</v>
      </c>
      <c r="Z43" s="78">
        <f t="shared" si="8"/>
        <v>2</v>
      </c>
      <c r="AA43" s="78">
        <f>IF(A43="","",Infor!$E$13+Infor!$E$14*TTL_2!Z43)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+IF(BBC_2!A43="","",BBC_2!A43)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24</v>
      </c>
      <c r="I44" s="124">
        <f t="shared" si="11"/>
        <v>3692308</v>
      </c>
      <c r="J44" s="123"/>
      <c r="K44" s="123"/>
      <c r="L44" s="124">
        <f>IF(A44="","",VLOOKUP(A44,BCC_2,37,0)*Infor!$E$16)</f>
        <v>920000</v>
      </c>
      <c r="M44" s="124">
        <f t="shared" si="7"/>
        <v>1600000</v>
      </c>
      <c r="N44" s="124">
        <f t="shared" si="12"/>
        <v>6212308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6212308</v>
      </c>
      <c r="V44" s="79">
        <f t="shared" si="0"/>
        <v>2</v>
      </c>
      <c r="W44" s="79">
        <v>15</v>
      </c>
      <c r="X44" s="79" t="str">
        <f t="shared" si="15"/>
        <v>Print</v>
      </c>
      <c r="Y44" s="78">
        <f>IF(A44="","",N44-IF(L44&gt;Infor!$E$15,Infor!$E$15,TTL_2!L44))</f>
        <v>5482308</v>
      </c>
      <c r="Z44" s="78">
        <f t="shared" si="8"/>
        <v>0</v>
      </c>
      <c r="AA44" s="78">
        <f>IF(A44="","",Infor!$E$13+Infor!$E$14*TTL_2!Z44)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+IF(BBC_2!A44="","",BBC_2!A44)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IF(A45="","",VLOOKUP(A45,BCC_2,37,0)+VLOOKUP(A45,BCC_2,38,0))</f>
        <v>24</v>
      </c>
      <c r="I45" s="124">
        <f t="shared" si="11"/>
        <v>3692308</v>
      </c>
      <c r="J45" s="123"/>
      <c r="K45" s="123"/>
      <c r="L45" s="124">
        <f>IF(A45="","",VLOOKUP(A45,BCC_2,37,0)*Infor!$E$16)</f>
        <v>920000</v>
      </c>
      <c r="M45" s="124">
        <f t="shared" si="7"/>
        <v>1600000</v>
      </c>
      <c r="N45" s="124">
        <f t="shared" si="12"/>
        <v>6212308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6212308</v>
      </c>
      <c r="V45" s="79">
        <f t="shared" si="0"/>
        <v>2</v>
      </c>
      <c r="W45" s="79">
        <v>15</v>
      </c>
      <c r="X45" s="79" t="str">
        <f t="shared" si="15"/>
        <v>Print</v>
      </c>
      <c r="Y45" s="78">
        <f>IF(A45="","",N45-IF(L45&gt;Infor!$E$15,Infor!$E$15,TTL_2!L45))</f>
        <v>5482308</v>
      </c>
      <c r="Z45" s="78">
        <f t="shared" si="8"/>
        <v>2</v>
      </c>
      <c r="AA45" s="78">
        <f>IF(A45="","",Infor!$E$13+Infor!$E$14*TTL_2!Z45)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+IF(BBC_2!A45="","",BBC_2!A45)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24</v>
      </c>
      <c r="I46" s="124">
        <f t="shared" si="11"/>
        <v>3692308</v>
      </c>
      <c r="J46" s="123"/>
      <c r="K46" s="123"/>
      <c r="L46" s="124">
        <f>IF(A46="","",VLOOKUP(A46,BCC_2,37,0)*Infor!$E$16)</f>
        <v>920000</v>
      </c>
      <c r="M46" s="124">
        <f t="shared" si="7"/>
        <v>1600000</v>
      </c>
      <c r="N46" s="124">
        <f t="shared" si="12"/>
        <v>6212308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5792308</v>
      </c>
      <c r="V46" s="79">
        <f t="shared" si="0"/>
        <v>2</v>
      </c>
      <c r="W46" s="79">
        <v>15</v>
      </c>
      <c r="X46" s="79" t="str">
        <f t="shared" si="15"/>
        <v>Print</v>
      </c>
      <c r="Y46" s="78">
        <f>IF(A46="","",N46-IF(L46&gt;Infor!$E$15,Infor!$E$15,TTL_2!L46))</f>
        <v>5482308</v>
      </c>
      <c r="Z46" s="78">
        <f t="shared" si="8"/>
        <v>1</v>
      </c>
      <c r="AA46" s="78">
        <f>IF(A46="","",Infor!$E$13+Infor!$E$14*TTL_2!Z46)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+IF(BBC_2!A46="","",BBC_2!A46)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24</v>
      </c>
      <c r="I47" s="124">
        <f t="shared" si="11"/>
        <v>3692308</v>
      </c>
      <c r="J47" s="123"/>
      <c r="K47" s="123"/>
      <c r="L47" s="124">
        <f>IF(A47="","",VLOOKUP(A47,BCC_2,37,0)*Infor!$E$16)</f>
        <v>920000</v>
      </c>
      <c r="M47" s="124">
        <f t="shared" si="7"/>
        <v>1600000</v>
      </c>
      <c r="N47" s="124">
        <f t="shared" si="12"/>
        <v>6212308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5792308</v>
      </c>
      <c r="V47" s="79">
        <f t="shared" si="0"/>
        <v>2</v>
      </c>
      <c r="W47" s="79">
        <v>15</v>
      </c>
      <c r="X47" s="79" t="str">
        <f t="shared" si="15"/>
        <v>Print</v>
      </c>
      <c r="Y47" s="78">
        <f>IF(A47="","",N47-IF(L47&gt;Infor!$E$15,Infor!$E$15,TTL_2!L47))</f>
        <v>5482308</v>
      </c>
      <c r="Z47" s="78">
        <f t="shared" si="8"/>
        <v>0</v>
      </c>
      <c r="AA47" s="78">
        <f>IF(A47="","",Infor!$E$13+Infor!$E$14*TTL_2!Z47)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+IF(BBC_2!A47="","",BBC_2!A47)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24</v>
      </c>
      <c r="I48" s="124">
        <f t="shared" si="11"/>
        <v>3692308</v>
      </c>
      <c r="J48" s="123"/>
      <c r="K48" s="123"/>
      <c r="L48" s="124">
        <f>IF(A48="","",VLOOKUP(A48,BCC_2,37,0)*Infor!$E$16)</f>
        <v>920000</v>
      </c>
      <c r="M48" s="124">
        <f t="shared" si="7"/>
        <v>1600000</v>
      </c>
      <c r="N48" s="124">
        <f t="shared" si="12"/>
        <v>6212308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5792308</v>
      </c>
      <c r="V48" s="79">
        <f t="shared" si="0"/>
        <v>2</v>
      </c>
      <c r="W48" s="79">
        <v>15</v>
      </c>
      <c r="X48" s="79" t="str">
        <f t="shared" si="15"/>
        <v>Print</v>
      </c>
      <c r="Y48" s="78">
        <f>IF(A48="","",N48-IF(L48&gt;Infor!$E$15,Infor!$E$15,TTL_2!L48))</f>
        <v>5482308</v>
      </c>
      <c r="Z48" s="78">
        <f t="shared" si="8"/>
        <v>2</v>
      </c>
      <c r="AA48" s="78">
        <f>IF(A48="","",Infor!$E$13+Infor!$E$14*TTL_2!Z48)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+IF(BBC_2!A48="","",BBC_2!A48)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24</v>
      </c>
      <c r="I49" s="124">
        <f t="shared" si="11"/>
        <v>3692308</v>
      </c>
      <c r="J49" s="123"/>
      <c r="K49" s="123"/>
      <c r="L49" s="124">
        <f>IF(A49="","",VLOOKUP(A49,BCC_2,37,0)*Infor!$E$16)</f>
        <v>920000</v>
      </c>
      <c r="M49" s="124">
        <f t="shared" si="7"/>
        <v>1600000</v>
      </c>
      <c r="N49" s="124">
        <f t="shared" si="12"/>
        <v>6212308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5792308</v>
      </c>
      <c r="V49" s="79">
        <f t="shared" si="0"/>
        <v>2</v>
      </c>
      <c r="W49" s="79">
        <v>15</v>
      </c>
      <c r="X49" s="79" t="str">
        <f t="shared" si="15"/>
        <v>Print</v>
      </c>
      <c r="Y49" s="78">
        <f>IF(A49="","",N49-IF(L49&gt;Infor!$E$15,Infor!$E$15,TTL_2!L49))</f>
        <v>5482308</v>
      </c>
      <c r="Z49" s="78">
        <f t="shared" si="8"/>
        <v>1</v>
      </c>
      <c r="AA49" s="78">
        <f>IF(A49="","",Infor!$E$13+Infor!$E$14*TTL_2!Z49)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+IF(BBC_2!A49="","",BBC_2!A49)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24</v>
      </c>
      <c r="I50" s="124">
        <f t="shared" si="11"/>
        <v>3692308</v>
      </c>
      <c r="J50" s="123"/>
      <c r="K50" s="123"/>
      <c r="L50" s="124">
        <f>IF(A50="","",VLOOKUP(A50,BCC_2,37,0)*Infor!$E$16)</f>
        <v>920000</v>
      </c>
      <c r="M50" s="124">
        <f t="shared" si="7"/>
        <v>1600000</v>
      </c>
      <c r="N50" s="124">
        <f t="shared" si="12"/>
        <v>6212308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5792308</v>
      </c>
      <c r="V50" s="79">
        <f t="shared" si="0"/>
        <v>2</v>
      </c>
      <c r="W50" s="79">
        <v>15</v>
      </c>
      <c r="X50" s="79" t="str">
        <f t="shared" si="15"/>
        <v>Print</v>
      </c>
      <c r="Y50" s="78">
        <f>IF(A50="","",N50-IF(L50&gt;Infor!$E$15,Infor!$E$15,TTL_2!L50))</f>
        <v>5482308</v>
      </c>
      <c r="Z50" s="78">
        <f t="shared" si="8"/>
        <v>1</v>
      </c>
      <c r="AA50" s="78">
        <f>IF(A50="","",Infor!$E$13+Infor!$E$14*TTL_2!Z50)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+IF(BBC_2!A50="","",BBC_2!A50)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24</v>
      </c>
      <c r="I51" s="124">
        <f t="shared" si="11"/>
        <v>3692308</v>
      </c>
      <c r="J51" s="123"/>
      <c r="K51" s="123"/>
      <c r="L51" s="124">
        <f>IF(A51="","",VLOOKUP(A51,BCC_2,37,0)*Infor!$E$16)</f>
        <v>920000</v>
      </c>
      <c r="M51" s="124">
        <f t="shared" si="7"/>
        <v>1600000</v>
      </c>
      <c r="N51" s="124">
        <f t="shared" si="12"/>
        <v>6212308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6212308</v>
      </c>
      <c r="V51" s="79">
        <f t="shared" si="0"/>
        <v>2</v>
      </c>
      <c r="W51" s="79">
        <v>15</v>
      </c>
      <c r="X51" s="79" t="str">
        <f t="shared" si="15"/>
        <v>Print</v>
      </c>
      <c r="Y51" s="78">
        <f>IF(A51="","",N51-IF(L51&gt;Infor!$E$15,Infor!$E$15,TTL_2!L51))</f>
        <v>5482308</v>
      </c>
      <c r="Z51" s="78">
        <f t="shared" si="8"/>
        <v>2</v>
      </c>
      <c r="AA51" s="78">
        <f>IF(A51="","",Infor!$E$13+Infor!$E$14*TTL_2!Z51)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+IF(BBC_2!A51="","",BBC_2!A51)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24</v>
      </c>
      <c r="I52" s="124">
        <f t="shared" si="11"/>
        <v>3692308</v>
      </c>
      <c r="J52" s="123"/>
      <c r="K52" s="123"/>
      <c r="L52" s="124">
        <f>IF(A52="","",VLOOKUP(A52,BCC_2,37,0)*Infor!$E$16)</f>
        <v>920000</v>
      </c>
      <c r="M52" s="124">
        <f t="shared" si="7"/>
        <v>1600000</v>
      </c>
      <c r="N52" s="124">
        <f t="shared" si="12"/>
        <v>6212308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6212308</v>
      </c>
      <c r="V52" s="79">
        <f t="shared" si="0"/>
        <v>2</v>
      </c>
      <c r="W52" s="79">
        <v>15</v>
      </c>
      <c r="X52" s="79" t="str">
        <f t="shared" si="15"/>
        <v>Print</v>
      </c>
      <c r="Y52" s="78">
        <f>IF(A52="","",N52-IF(L52&gt;Infor!$E$15,Infor!$E$15,TTL_2!L52))</f>
        <v>5482308</v>
      </c>
      <c r="Z52" s="78">
        <f t="shared" si="8"/>
        <v>0</v>
      </c>
      <c r="AA52" s="78">
        <f>IF(A52="","",Infor!$E$13+Infor!$E$14*TTL_2!Z52)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+IF(BBC_2!A52="","",BBC_2!A52)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24</v>
      </c>
      <c r="I53" s="124">
        <f t="shared" si="11"/>
        <v>3692308</v>
      </c>
      <c r="J53" s="123"/>
      <c r="K53" s="123"/>
      <c r="L53" s="124">
        <f>IF(A53="","",VLOOKUP(A53,BCC_2,37,0)*Infor!$E$16)</f>
        <v>920000</v>
      </c>
      <c r="M53" s="124">
        <f t="shared" si="7"/>
        <v>1600000</v>
      </c>
      <c r="N53" s="124">
        <f t="shared" si="12"/>
        <v>6212308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5792308</v>
      </c>
      <c r="V53" s="79">
        <f t="shared" si="0"/>
        <v>2</v>
      </c>
      <c r="W53" s="79">
        <v>15</v>
      </c>
      <c r="X53" s="79" t="str">
        <f t="shared" si="15"/>
        <v>Print</v>
      </c>
      <c r="Y53" s="78">
        <f>IF(A53="","",N53-IF(L53&gt;Infor!$E$15,Infor!$E$15,TTL_2!L53))</f>
        <v>5482308</v>
      </c>
      <c r="Z53" s="78">
        <f t="shared" si="8"/>
        <v>2</v>
      </c>
      <c r="AA53" s="78">
        <f>IF(A53="","",Infor!$E$13+Infor!$E$14*TTL_2!Z53)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+IF(BBC_2!A53="","",BBC_2!A53)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24</v>
      </c>
      <c r="I54" s="124">
        <f t="shared" si="11"/>
        <v>3692308</v>
      </c>
      <c r="J54" s="123"/>
      <c r="K54" s="123"/>
      <c r="L54" s="124">
        <f>IF(A54="","",VLOOKUP(A54,BCC_2,37,0)*Infor!$E$16)</f>
        <v>920000</v>
      </c>
      <c r="M54" s="124">
        <f t="shared" si="7"/>
        <v>1600000</v>
      </c>
      <c r="N54" s="124">
        <f t="shared" si="12"/>
        <v>6212308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6212308</v>
      </c>
      <c r="V54" s="79">
        <f t="shared" si="0"/>
        <v>2</v>
      </c>
      <c r="W54" s="79">
        <v>15</v>
      </c>
      <c r="X54" s="79" t="str">
        <f t="shared" si="15"/>
        <v>Print</v>
      </c>
      <c r="Y54" s="78">
        <f>IF(A54="","",N54-IF(L54&gt;Infor!$E$15,Infor!$E$15,TTL_2!L54))</f>
        <v>5482308</v>
      </c>
      <c r="Z54" s="78">
        <f t="shared" si="8"/>
        <v>1</v>
      </c>
      <c r="AA54" s="78">
        <f>IF(A54="","",Infor!$E$13+Infor!$E$14*TTL_2!Z54)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+IF(BBC_2!A54="","",BBC_2!A54)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24</v>
      </c>
      <c r="I55" s="124">
        <f t="shared" si="11"/>
        <v>3692308</v>
      </c>
      <c r="J55" s="123"/>
      <c r="K55" s="123"/>
      <c r="L55" s="124">
        <f>IF(A55="","",VLOOKUP(A55,BCC_2,37,0)*Infor!$E$16)</f>
        <v>920000</v>
      </c>
      <c r="M55" s="124">
        <f t="shared" si="7"/>
        <v>1600000</v>
      </c>
      <c r="N55" s="124">
        <f t="shared" si="12"/>
        <v>6212308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6212308</v>
      </c>
      <c r="V55" s="79">
        <f t="shared" si="0"/>
        <v>2</v>
      </c>
      <c r="W55" s="79">
        <v>15</v>
      </c>
      <c r="X55" s="79" t="str">
        <f t="shared" si="15"/>
        <v>Print</v>
      </c>
      <c r="Y55" s="78">
        <f>IF(A55="","",N55-IF(L55&gt;Infor!$E$15,Infor!$E$15,TTL_2!L55))</f>
        <v>5482308</v>
      </c>
      <c r="Z55" s="78">
        <f t="shared" si="8"/>
        <v>0</v>
      </c>
      <c r="AA55" s="78">
        <f>IF(A55="","",Infor!$E$13+Infor!$E$14*TTL_2!Z55)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+IF(BBC_2!A55="","",BBC_2!A55)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24</v>
      </c>
      <c r="I56" s="124">
        <f t="shared" si="11"/>
        <v>3692308</v>
      </c>
      <c r="J56" s="123"/>
      <c r="K56" s="123"/>
      <c r="L56" s="124">
        <f>IF(A56="","",VLOOKUP(A56,BCC_2,37,0)*Infor!$E$16)</f>
        <v>920000</v>
      </c>
      <c r="M56" s="124">
        <f t="shared" si="7"/>
        <v>1600000</v>
      </c>
      <c r="N56" s="124">
        <f t="shared" si="12"/>
        <v>6212308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5792308</v>
      </c>
      <c r="V56" s="79">
        <f t="shared" si="0"/>
        <v>2</v>
      </c>
      <c r="W56" s="79">
        <v>15</v>
      </c>
      <c r="X56" s="79" t="str">
        <f t="shared" si="15"/>
        <v>Print</v>
      </c>
      <c r="Y56" s="78">
        <f>IF(A56="","",N56-IF(L56&gt;Infor!$E$15,Infor!$E$15,TTL_2!L56))</f>
        <v>5482308</v>
      </c>
      <c r="Z56" s="78">
        <f t="shared" si="8"/>
        <v>2</v>
      </c>
      <c r="AA56" s="78">
        <f>IF(A56="","",Infor!$E$13+Infor!$E$14*TTL_2!Z56)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+IF(BBC_2!A56="","",BBC_2!A56)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24</v>
      </c>
      <c r="I57" s="124">
        <f t="shared" si="11"/>
        <v>3692308</v>
      </c>
      <c r="J57" s="123"/>
      <c r="K57" s="123"/>
      <c r="L57" s="124">
        <f>IF(A57="","",VLOOKUP(A57,BCC_2,37,0)*Infor!$E$16)</f>
        <v>920000</v>
      </c>
      <c r="M57" s="124">
        <f t="shared" si="7"/>
        <v>1600000</v>
      </c>
      <c r="N57" s="124">
        <f t="shared" si="12"/>
        <v>6212308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5792308</v>
      </c>
      <c r="V57" s="79">
        <f t="shared" si="0"/>
        <v>2</v>
      </c>
      <c r="W57" s="79">
        <v>15</v>
      </c>
      <c r="X57" s="79" t="str">
        <f t="shared" si="15"/>
        <v>Print</v>
      </c>
      <c r="Y57" s="78">
        <f>IF(A57="","",N57-IF(L57&gt;Infor!$E$15,Infor!$E$15,TTL_2!L57))</f>
        <v>5482308</v>
      </c>
      <c r="Z57" s="78">
        <f t="shared" si="8"/>
        <v>1</v>
      </c>
      <c r="AA57" s="78">
        <f>IF(A57="","",Infor!$E$13+Infor!$E$14*TTL_2!Z57)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+IF(BBC_2!A57="","",BBC_2!A57)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24</v>
      </c>
      <c r="I58" s="124">
        <f t="shared" si="11"/>
        <v>3692308</v>
      </c>
      <c r="J58" s="123"/>
      <c r="K58" s="123"/>
      <c r="L58" s="124">
        <f>IF(A58="","",VLOOKUP(A58,BCC_2,37,0)*Infor!$E$16)</f>
        <v>920000</v>
      </c>
      <c r="M58" s="124">
        <f t="shared" si="7"/>
        <v>1600000</v>
      </c>
      <c r="N58" s="124">
        <f t="shared" si="12"/>
        <v>6212308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5792308</v>
      </c>
      <c r="V58" s="79">
        <f t="shared" si="0"/>
        <v>2</v>
      </c>
      <c r="W58" s="79">
        <v>15</v>
      </c>
      <c r="X58" s="79" t="str">
        <f t="shared" si="15"/>
        <v>Print</v>
      </c>
      <c r="Y58" s="78">
        <f>IF(A58="","",N58-IF(L58&gt;Infor!$E$15,Infor!$E$15,TTL_2!L58))</f>
        <v>5482308</v>
      </c>
      <c r="Z58" s="78">
        <f t="shared" si="8"/>
        <v>1</v>
      </c>
      <c r="AA58" s="78">
        <f>IF(A58="","",Infor!$E$13+Infor!$E$14*TTL_2!Z58)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+IF(BBC_2!A58="","",BBC_2!A58)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24</v>
      </c>
      <c r="I59" s="124">
        <f t="shared" si="11"/>
        <v>3692308</v>
      </c>
      <c r="J59" s="123"/>
      <c r="K59" s="123"/>
      <c r="L59" s="124">
        <f>IF(A59="","",VLOOKUP(A59,BCC_2,37,0)*Infor!$E$16)</f>
        <v>920000</v>
      </c>
      <c r="M59" s="124">
        <f t="shared" si="7"/>
        <v>1600000</v>
      </c>
      <c r="N59" s="124">
        <f t="shared" si="12"/>
        <v>6212308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5792308</v>
      </c>
      <c r="V59" s="79">
        <f t="shared" si="0"/>
        <v>2</v>
      </c>
      <c r="W59" s="79">
        <v>15</v>
      </c>
      <c r="X59" s="79" t="str">
        <f t="shared" si="15"/>
        <v>Print</v>
      </c>
      <c r="Y59" s="78">
        <f>IF(A59="","",N59-IF(L59&gt;Infor!$E$15,Infor!$E$15,TTL_2!L59))</f>
        <v>5482308</v>
      </c>
      <c r="Z59" s="78">
        <f t="shared" si="8"/>
        <v>2</v>
      </c>
      <c r="AA59" s="78">
        <f>IF(A59="","",Infor!$E$13+Infor!$E$14*TTL_2!Z59)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+IF(BBC_2!A59="","",BBC_2!A59)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24</v>
      </c>
      <c r="I60" s="124">
        <f t="shared" si="11"/>
        <v>3692308</v>
      </c>
      <c r="J60" s="123"/>
      <c r="K60" s="123"/>
      <c r="L60" s="124">
        <f>IF(A60="","",VLOOKUP(A60,BCC_2,37,0)*Infor!$E$16)</f>
        <v>920000</v>
      </c>
      <c r="M60" s="124">
        <f t="shared" si="7"/>
        <v>1600000</v>
      </c>
      <c r="N60" s="124">
        <f t="shared" si="12"/>
        <v>6212308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5792308</v>
      </c>
      <c r="V60" s="79">
        <f t="shared" si="0"/>
        <v>2</v>
      </c>
      <c r="W60" s="79">
        <v>15</v>
      </c>
      <c r="X60" s="79" t="str">
        <f t="shared" si="15"/>
        <v>Print</v>
      </c>
      <c r="Y60" s="78">
        <f>IF(A60="","",N60-IF(L60&gt;Infor!$E$15,Infor!$E$15,TTL_2!L60))</f>
        <v>5482308</v>
      </c>
      <c r="Z60" s="78">
        <f t="shared" si="8"/>
        <v>0</v>
      </c>
      <c r="AA60" s="78">
        <f>IF(A60="","",Infor!$E$13+Infor!$E$14*TTL_2!Z60)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+IF(BBC_2!A60="","",BBC_2!A60)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24</v>
      </c>
      <c r="I61" s="124">
        <f t="shared" si="11"/>
        <v>3692308</v>
      </c>
      <c r="J61" s="123"/>
      <c r="K61" s="123"/>
      <c r="L61" s="124">
        <f>IF(A61="","",VLOOKUP(A61,BCC_2,37,0)*Infor!$E$16)</f>
        <v>920000</v>
      </c>
      <c r="M61" s="124">
        <f t="shared" si="7"/>
        <v>1600000</v>
      </c>
      <c r="N61" s="124">
        <f t="shared" si="12"/>
        <v>6212308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6212308</v>
      </c>
      <c r="V61" s="79">
        <f t="shared" si="0"/>
        <v>2</v>
      </c>
      <c r="W61" s="79">
        <v>15</v>
      </c>
      <c r="X61" s="79" t="str">
        <f t="shared" si="15"/>
        <v>Print</v>
      </c>
      <c r="Y61" s="78">
        <f>IF(A61="","",N61-IF(L61&gt;Infor!$E$15,Infor!$E$15,TTL_2!L61))</f>
        <v>5482308</v>
      </c>
      <c r="Z61" s="78">
        <f t="shared" si="8"/>
        <v>2</v>
      </c>
      <c r="AA61" s="78">
        <f>IF(A61="","",Infor!$E$13+Infor!$E$14*TTL_2!Z61)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+IF(BBC_2!A61="","",BBC_2!A61)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24</v>
      </c>
      <c r="I62" s="124">
        <f t="shared" si="11"/>
        <v>3692308</v>
      </c>
      <c r="J62" s="123"/>
      <c r="K62" s="123"/>
      <c r="L62" s="124">
        <f>IF(A62="","",VLOOKUP(A62,BCC_2,37,0)*Infor!$E$16)</f>
        <v>920000</v>
      </c>
      <c r="M62" s="124">
        <f t="shared" si="7"/>
        <v>1600000</v>
      </c>
      <c r="N62" s="124">
        <f t="shared" si="12"/>
        <v>6212308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5792308</v>
      </c>
      <c r="V62" s="79">
        <f t="shared" si="0"/>
        <v>2</v>
      </c>
      <c r="W62" s="79">
        <v>15</v>
      </c>
      <c r="X62" s="79" t="str">
        <f t="shared" si="15"/>
        <v>Print</v>
      </c>
      <c r="Y62" s="78">
        <f>IF(A62="","",N62-IF(L62&gt;Infor!$E$15,Infor!$E$15,TTL_2!L62))</f>
        <v>5482308</v>
      </c>
      <c r="Z62" s="78">
        <f t="shared" si="8"/>
        <v>1</v>
      </c>
      <c r="AA62" s="78">
        <f>IF(A62="","",Infor!$E$13+Infor!$E$14*TTL_2!Z62)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1200</v>
      </c>
      <c r="I64" s="114">
        <f>SUM(I13:I63)</f>
        <v>212538475</v>
      </c>
      <c r="J64" s="113"/>
      <c r="K64" s="113"/>
      <c r="L64" s="114">
        <f t="shared" ref="L64:U64" si="19">SUM(L13:L63)</f>
        <v>46000000</v>
      </c>
      <c r="M64" s="114">
        <f t="shared" si="19"/>
        <v>84800000</v>
      </c>
      <c r="N64" s="114">
        <f t="shared" si="19"/>
        <v>343338475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98395</v>
      </c>
      <c r="T64" s="114">
        <f t="shared" si="19"/>
        <v>12435895</v>
      </c>
      <c r="U64" s="116">
        <f t="shared" si="19"/>
        <v>330902580</v>
      </c>
      <c r="W64" s="79">
        <v>15</v>
      </c>
      <c r="X64" s="44" t="s">
        <v>143</v>
      </c>
      <c r="Y64" s="87">
        <f>SUM(Y13:Y63)</f>
        <v>306838475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1967884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ba mươi triệu, chín trăm lẻ hai ngàn, năm trăm tám mươi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42794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42" priority="1" operator="notEqual">
      <formula>$N$64</formula>
    </cfRule>
    <cfRule type="cellIs" dxfId="41" priority="3" operator="notEqual">
      <formula>$N$64</formula>
    </cfRule>
  </conditionalFormatting>
  <conditionalFormatting sqref="AO6">
    <cfRule type="cellIs" dxfId="40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topLeftCell="A2" zoomScale="115" zoomScaleNormal="115" zoomScaleSheetLayoutView="115" workbookViewId="0">
      <selection activeCell="A20" sqref="A20:A23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3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3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3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3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3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DATE(Infor!B11,3,1)</f>
        <v>42795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3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3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3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42795</v>
      </c>
      <c r="F10" s="51">
        <f>IF(E10="","",IF(DAY(E10+1)=DAY($E$10),"",E10+1))</f>
        <v>42796</v>
      </c>
      <c r="G10" s="51">
        <f t="shared" ref="G10:AI10" si="1">IF(F10="","",IF(DAY(F10+1)=DAY($E$10),"",F10+1))</f>
        <v>42797</v>
      </c>
      <c r="H10" s="51">
        <f t="shared" si="1"/>
        <v>42798</v>
      </c>
      <c r="I10" s="51">
        <f t="shared" si="1"/>
        <v>42799</v>
      </c>
      <c r="J10" s="51">
        <f t="shared" si="1"/>
        <v>42800</v>
      </c>
      <c r="K10" s="51">
        <f t="shared" si="1"/>
        <v>42801</v>
      </c>
      <c r="L10" s="51">
        <f t="shared" si="1"/>
        <v>42802</v>
      </c>
      <c r="M10" s="51">
        <f t="shared" si="1"/>
        <v>42803</v>
      </c>
      <c r="N10" s="51">
        <f t="shared" si="1"/>
        <v>42804</v>
      </c>
      <c r="O10" s="51">
        <f t="shared" si="1"/>
        <v>42805</v>
      </c>
      <c r="P10" s="51">
        <f t="shared" si="1"/>
        <v>42806</v>
      </c>
      <c r="Q10" s="51">
        <f t="shared" si="1"/>
        <v>42807</v>
      </c>
      <c r="R10" s="51">
        <f t="shared" si="1"/>
        <v>42808</v>
      </c>
      <c r="S10" s="51">
        <f t="shared" si="1"/>
        <v>42809</v>
      </c>
      <c r="T10" s="51">
        <f t="shared" si="1"/>
        <v>42810</v>
      </c>
      <c r="U10" s="51">
        <f t="shared" si="1"/>
        <v>42811</v>
      </c>
      <c r="V10" s="51">
        <f t="shared" si="1"/>
        <v>42812</v>
      </c>
      <c r="W10" s="51">
        <f t="shared" si="1"/>
        <v>42813</v>
      </c>
      <c r="X10" s="51">
        <f t="shared" si="1"/>
        <v>42814</v>
      </c>
      <c r="Y10" s="51">
        <f t="shared" si="1"/>
        <v>42815</v>
      </c>
      <c r="Z10" s="51">
        <f t="shared" si="1"/>
        <v>42816</v>
      </c>
      <c r="AA10" s="51">
        <f t="shared" si="1"/>
        <v>42817</v>
      </c>
      <c r="AB10" s="51">
        <f t="shared" si="1"/>
        <v>42818</v>
      </c>
      <c r="AC10" s="51">
        <f t="shared" si="1"/>
        <v>42819</v>
      </c>
      <c r="AD10" s="51">
        <f t="shared" si="1"/>
        <v>42820</v>
      </c>
      <c r="AE10" s="51">
        <f t="shared" si="1"/>
        <v>42821</v>
      </c>
      <c r="AF10" s="51">
        <f t="shared" si="1"/>
        <v>42822</v>
      </c>
      <c r="AG10" s="51">
        <f t="shared" si="1"/>
        <v>42823</v>
      </c>
      <c r="AH10" s="51">
        <f t="shared" si="1"/>
        <v>42824</v>
      </c>
      <c r="AI10" s="51">
        <f t="shared" si="1"/>
        <v>42825</v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3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tư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năm</v>
      </c>
      <c r="G11" s="50" t="str">
        <f t="shared" si="2"/>
        <v xml:space="preserve">          Thứ sáu</v>
      </c>
      <c r="H11" s="50" t="str">
        <f t="shared" si="2"/>
        <v xml:space="preserve">          Thứ bảy</v>
      </c>
      <c r="I11" s="50" t="str">
        <f t="shared" si="2"/>
        <v xml:space="preserve">          Chủ nhật</v>
      </c>
      <c r="J11" s="50" t="str">
        <f t="shared" si="2"/>
        <v xml:space="preserve">          Thứ hai</v>
      </c>
      <c r="K11" s="50" t="str">
        <f t="shared" si="2"/>
        <v xml:space="preserve">          Thứ ba</v>
      </c>
      <c r="L11" s="50" t="str">
        <f t="shared" si="2"/>
        <v xml:space="preserve">          Thứ tư</v>
      </c>
      <c r="M11" s="50" t="str">
        <f t="shared" si="2"/>
        <v xml:space="preserve">          Thứ năm</v>
      </c>
      <c r="N11" s="50" t="str">
        <f t="shared" si="2"/>
        <v xml:space="preserve">          Thứ sáu</v>
      </c>
      <c r="O11" s="50" t="str">
        <f t="shared" si="2"/>
        <v xml:space="preserve">          Thứ bảy</v>
      </c>
      <c r="P11" s="50" t="str">
        <f t="shared" si="2"/>
        <v xml:space="preserve">          Chủ nhật</v>
      </c>
      <c r="Q11" s="50" t="str">
        <f t="shared" si="2"/>
        <v xml:space="preserve">          Thứ hai</v>
      </c>
      <c r="R11" s="50" t="str">
        <f t="shared" si="2"/>
        <v xml:space="preserve">          Thứ ba</v>
      </c>
      <c r="S11" s="50" t="str">
        <f t="shared" si="2"/>
        <v xml:space="preserve">          Thứ tư</v>
      </c>
      <c r="T11" s="50" t="str">
        <f t="shared" si="2"/>
        <v xml:space="preserve">          Thứ năm</v>
      </c>
      <c r="U11" s="50" t="str">
        <f t="shared" si="2"/>
        <v xml:space="preserve">          Thứ sáu</v>
      </c>
      <c r="V11" s="50" t="str">
        <f t="shared" si="2"/>
        <v xml:space="preserve">          Thứ bảy</v>
      </c>
      <c r="W11" s="50" t="str">
        <f t="shared" si="2"/>
        <v xml:space="preserve">          Chủ nhật</v>
      </c>
      <c r="X11" s="50" t="str">
        <f t="shared" si="2"/>
        <v xml:space="preserve">          Thứ hai</v>
      </c>
      <c r="Y11" s="50" t="str">
        <f t="shared" si="2"/>
        <v xml:space="preserve">          Thứ ba</v>
      </c>
      <c r="Z11" s="50" t="str">
        <f t="shared" si="2"/>
        <v xml:space="preserve">          Thứ tư</v>
      </c>
      <c r="AA11" s="50" t="str">
        <f t="shared" si="2"/>
        <v xml:space="preserve">          Thứ năm</v>
      </c>
      <c r="AB11" s="50" t="str">
        <f t="shared" si="2"/>
        <v xml:space="preserve">          Thứ sáu</v>
      </c>
      <c r="AC11" s="50" t="str">
        <f t="shared" si="2"/>
        <v xml:space="preserve">          Thứ bảy</v>
      </c>
      <c r="AD11" s="50" t="str">
        <f t="shared" si="2"/>
        <v xml:space="preserve">          Chủ nhật</v>
      </c>
      <c r="AE11" s="50" t="str">
        <f t="shared" si="2"/>
        <v xml:space="preserve">          Thứ hai</v>
      </c>
      <c r="AF11" s="50" t="str">
        <f t="shared" si="2"/>
        <v xml:space="preserve">          Thứ ba</v>
      </c>
      <c r="AG11" s="50" t="str">
        <f t="shared" si="2"/>
        <v xml:space="preserve">          Thứ tư</v>
      </c>
      <c r="AH11" s="50" t="str">
        <f t="shared" si="2"/>
        <v xml:space="preserve">          Thứ năm</v>
      </c>
      <c r="AI11" s="50" t="str">
        <f t="shared" si="2"/>
        <v xml:space="preserve">          Thứ sáu</v>
      </c>
      <c r="AJ11" s="276"/>
      <c r="AK11" s="269"/>
      <c r="AL11" s="269"/>
      <c r="AM11" s="269"/>
      <c r="AN11" s="270"/>
      <c r="AO11" s="44">
        <f t="shared" si="0"/>
        <v>3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IF(OR($A12="",E$10=""),"",IF(IFERROR(MATCH(BBC_3!E$10,Infor!$A$13:$A$30,0),0)&gt;0,"L",IF(WEEKDAY(E$10)=1,"","X")))</f>
        <v>X</v>
      </c>
      <c r="F12" s="56" t="str">
        <f>IF(OR($A12="",F$10=""),"",IF(IFERROR(MATCH(BBC_3!F$10,Infor!$A$13:$A$30,0),0)&gt;0,"L",IF(WEEKDAY(F$10)=1,"","X")))</f>
        <v>X</v>
      </c>
      <c r="G12" s="56" t="str">
        <f>IF(OR($A12="",G$10=""),"",IF(IFERROR(MATCH(BBC_3!G$10,Infor!$A$13:$A$30,0),0)&gt;0,"L",IF(WEEKDAY(G$10)=1,"","X")))</f>
        <v>X</v>
      </c>
      <c r="H12" s="56" t="str">
        <f>IF(OR($A12="",H$10=""),"",IF(IFERROR(MATCH(BBC_3!H$10,Infor!$A$13:$A$30,0),0)&gt;0,"L",IF(WEEKDAY(H$10)=1,"","X")))</f>
        <v>X</v>
      </c>
      <c r="I12" s="56" t="str">
        <f>IF(OR($A12="",I$10=""),"",IF(IFERROR(MATCH(BBC_3!I$10,Infor!$A$13:$A$30,0),0)&gt;0,"L",IF(WEEKDAY(I$10)=1,"","X")))</f>
        <v/>
      </c>
      <c r="J12" s="56" t="str">
        <f>IF(OR($A12="",J$10=""),"",IF(IFERROR(MATCH(BBC_3!J$10,Infor!$A$13:$A$30,0),0)&gt;0,"L",IF(WEEKDAY(J$10)=1,"","X")))</f>
        <v>X</v>
      </c>
      <c r="K12" s="56" t="str">
        <f>IF(OR($A12="",K$10=""),"",IF(IFERROR(MATCH(BBC_3!K$10,Infor!$A$13:$A$30,0),0)&gt;0,"L",IF(WEEKDAY(K$10)=1,"","X")))</f>
        <v>X</v>
      </c>
      <c r="L12" s="56" t="str">
        <f>IF(OR($A12="",L$10=""),"",IF(IFERROR(MATCH(BBC_3!L$10,Infor!$A$13:$A$30,0),0)&gt;0,"L",IF(WEEKDAY(L$10)=1,"","X")))</f>
        <v>X</v>
      </c>
      <c r="M12" s="56" t="str">
        <f>IF(OR($A12="",M$10=""),"",IF(IFERROR(MATCH(BBC_3!M$10,Infor!$A$13:$A$30,0),0)&gt;0,"L",IF(WEEKDAY(M$10)=1,"","X")))</f>
        <v>X</v>
      </c>
      <c r="N12" s="56" t="str">
        <f>IF(OR($A12="",N$10=""),"",IF(IFERROR(MATCH(BBC_3!N$10,Infor!$A$13:$A$30,0),0)&gt;0,"L",IF(WEEKDAY(N$10)=1,"","X")))</f>
        <v>X</v>
      </c>
      <c r="O12" s="56" t="str">
        <f>IF(OR($A12="",O$10=""),"",IF(IFERROR(MATCH(BBC_3!O$10,Infor!$A$13:$A$30,0),0)&gt;0,"L",IF(WEEKDAY(O$10)=1,"","X")))</f>
        <v>X</v>
      </c>
      <c r="P12" s="56" t="str">
        <f>IF(OR($A12="",P$10=""),"",IF(IFERROR(MATCH(BBC_3!P$10,Infor!$A$13:$A$30,0),0)&gt;0,"L",IF(WEEKDAY(P$10)=1,"","X")))</f>
        <v/>
      </c>
      <c r="Q12" s="56" t="str">
        <f>IF(OR($A12="",Q$10=""),"",IF(IFERROR(MATCH(BBC_3!Q$10,Infor!$A$13:$A$30,0),0)&gt;0,"L",IF(WEEKDAY(Q$10)=1,"","X")))</f>
        <v>X</v>
      </c>
      <c r="R12" s="56" t="str">
        <f>IF(OR($A12="",R$10=""),"",IF(IFERROR(MATCH(BBC_3!R$10,Infor!$A$13:$A$30,0),0)&gt;0,"L",IF(WEEKDAY(R$10)=1,"","X")))</f>
        <v>X</v>
      </c>
      <c r="S12" s="56" t="str">
        <f>IF(OR($A12="",S$10=""),"",IF(IFERROR(MATCH(BBC_3!S$10,Infor!$A$13:$A$30,0),0)&gt;0,"L",IF(WEEKDAY(S$10)=1,"","X")))</f>
        <v>X</v>
      </c>
      <c r="T12" s="56" t="str">
        <f>IF(OR($A12="",T$10=""),"",IF(IFERROR(MATCH(BBC_3!T$10,Infor!$A$13:$A$30,0),0)&gt;0,"L",IF(WEEKDAY(T$10)=1,"","X")))</f>
        <v>X</v>
      </c>
      <c r="U12" s="56" t="str">
        <f>IF(OR($A12="",U$10=""),"",IF(IFERROR(MATCH(BBC_3!U$10,Infor!$A$13:$A$30,0),0)&gt;0,"L",IF(WEEKDAY(U$10)=1,"","X")))</f>
        <v>X</v>
      </c>
      <c r="V12" s="56" t="str">
        <f>IF(OR($A12="",V$10=""),"",IF(IFERROR(MATCH(BBC_3!V$10,Infor!$A$13:$A$30,0),0)&gt;0,"L",IF(WEEKDAY(V$10)=1,"","X")))</f>
        <v>X</v>
      </c>
      <c r="W12" s="56" t="str">
        <f>IF(OR($A12="",W$10=""),"",IF(IFERROR(MATCH(BBC_3!W$10,Infor!$A$13:$A$30,0),0)&gt;0,"L",IF(WEEKDAY(W$10)=1,"","X")))</f>
        <v/>
      </c>
      <c r="X12" s="56" t="str">
        <f>IF(OR($A12="",X$10=""),"",IF(IFERROR(MATCH(BBC_3!X$10,Infor!$A$13:$A$30,0),0)&gt;0,"L",IF(WEEKDAY(X$10)=1,"","X")))</f>
        <v>X</v>
      </c>
      <c r="Y12" s="56" t="str">
        <f>IF(OR($A12="",Y$10=""),"",IF(IFERROR(MATCH(BBC_3!Y$10,Infor!$A$13:$A$30,0),0)&gt;0,"L",IF(WEEKDAY(Y$10)=1,"","X")))</f>
        <v>X</v>
      </c>
      <c r="Z12" s="56" t="str">
        <f>IF(OR($A12="",Z$10=""),"",IF(IFERROR(MATCH(BBC_3!Z$10,Infor!$A$13:$A$30,0),0)&gt;0,"L",IF(WEEKDAY(Z$10)=1,"","X")))</f>
        <v>X</v>
      </c>
      <c r="AA12" s="56" t="str">
        <f>IF(OR($A12="",AA$10=""),"",IF(IFERROR(MATCH(BBC_3!AA$10,Infor!$A$13:$A$30,0),0)&gt;0,"L",IF(WEEKDAY(AA$10)=1,"","X")))</f>
        <v>X</v>
      </c>
      <c r="AB12" s="56" t="str">
        <f>IF(OR($A12="",AB$10=""),"",IF(IFERROR(MATCH(BBC_3!AB$10,Infor!$A$13:$A$30,0),0)&gt;0,"L",IF(WEEKDAY(AB$10)=1,"","X")))</f>
        <v>X</v>
      </c>
      <c r="AC12" s="56" t="str">
        <f>IF(OR($A12="",AC$10=""),"",IF(IFERROR(MATCH(BBC_3!AC$10,Infor!$A$13:$A$30,0),0)&gt;0,"L",IF(WEEKDAY(AC$10)=1,"","X")))</f>
        <v>X</v>
      </c>
      <c r="AD12" s="56" t="str">
        <f>IF(OR($A12="",AD$10=""),"",IF(IFERROR(MATCH(BBC_3!AD$10,Infor!$A$13:$A$30,0),0)&gt;0,"L",IF(WEEKDAY(AD$10)=1,"","X")))</f>
        <v/>
      </c>
      <c r="AE12" s="56" t="str">
        <f>IF(OR($A12="",AE$10=""),"",IF(IFERROR(MATCH(BBC_3!AE$10,Infor!$A$13:$A$30,0),0)&gt;0,"L",IF(WEEKDAY(AE$10)=1,"","X")))</f>
        <v>X</v>
      </c>
      <c r="AF12" s="56" t="str">
        <f>IF(OR($A12="",AF$10=""),"",IF(IFERROR(MATCH(BBC_3!AF$10,Infor!$A$13:$A$30,0),0)&gt;0,"L",IF(WEEKDAY(AF$10)=1,"","X")))</f>
        <v>X</v>
      </c>
      <c r="AG12" s="56" t="str">
        <f>IF(OR($A12="",AG$10=""),"",IF(IFERROR(MATCH(BBC_3!AG$10,Infor!$A$13:$A$30,0),0)&gt;0,"L",IF(WEEKDAY(AG$10)=1,"","X")))</f>
        <v>X</v>
      </c>
      <c r="AH12" s="56" t="str">
        <f>IF(OR($A12="",AH$10=""),"",IF(IFERROR(MATCH(BBC_3!AH$10,Infor!$A$13:$A$30,0),0)&gt;0,"L",IF(WEEKDAY(AH$10)=1,"","X")))</f>
        <v>X</v>
      </c>
      <c r="AI12" s="56" t="str">
        <f>IF(OR($A12="",AI$10=""),"",IF(IFERROR(MATCH(BBC_3!AI$10,Infor!$A$13:$A$30,0),0)&gt;0,"L",IF(WEEKDAY(AI$10)=1,"","X")))</f>
        <v>X</v>
      </c>
      <c r="AJ12" s="57"/>
      <c r="AK12" s="57">
        <f>COUNTIF(E12:AI12,"X")+COUNTIF(E12:AI12,"\")/2</f>
        <v>27</v>
      </c>
      <c r="AL12" s="57">
        <f>COUNTIF(E12:AI12,"L")</f>
        <v>0</v>
      </c>
      <c r="AM12" s="57"/>
      <c r="AN12" s="58"/>
      <c r="AO12" s="44">
        <f t="shared" si="0"/>
        <v>3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IF(OR($A13="",E$10=""),"",IF(IFERROR(MATCH(BBC_3!E$10,Infor!$A$13:$A$30,0),0)&gt;0,"L",IF(WEEKDAY(E$10)=1,"","X")))</f>
        <v>X</v>
      </c>
      <c r="F13" s="61" t="str">
        <f>IF(OR($A13="",F$10=""),"",IF(IFERROR(MATCH(BBC_3!F$10,Infor!$A$13:$A$30,0),0)&gt;0,"L",IF(WEEKDAY(F$10)=1,"","X")))</f>
        <v>X</v>
      </c>
      <c r="G13" s="61" t="str">
        <f>IF(OR($A13="",G$10=""),"",IF(IFERROR(MATCH(BBC_3!G$10,Infor!$A$13:$A$30,0),0)&gt;0,"L",IF(WEEKDAY(G$10)=1,"","X")))</f>
        <v>X</v>
      </c>
      <c r="H13" s="61" t="str">
        <f>IF(OR($A13="",H$10=""),"",IF(IFERROR(MATCH(BBC_3!H$10,Infor!$A$13:$A$30,0),0)&gt;0,"L",IF(WEEKDAY(H$10)=1,"","X")))</f>
        <v>X</v>
      </c>
      <c r="I13" s="61" t="str">
        <f>IF(OR($A13="",I$10=""),"",IF(IFERROR(MATCH(BBC_3!I$10,Infor!$A$13:$A$30,0),0)&gt;0,"L",IF(WEEKDAY(I$10)=1,"","X")))</f>
        <v/>
      </c>
      <c r="J13" s="61" t="str">
        <f>IF(OR($A13="",J$10=""),"",IF(IFERROR(MATCH(BBC_3!J$10,Infor!$A$13:$A$30,0),0)&gt;0,"L",IF(WEEKDAY(J$10)=1,"","X")))</f>
        <v>X</v>
      </c>
      <c r="K13" s="61" t="str">
        <f>IF(OR($A13="",K$10=""),"",IF(IFERROR(MATCH(BBC_3!K$10,Infor!$A$13:$A$30,0),0)&gt;0,"L",IF(WEEKDAY(K$10)=1,"","X")))</f>
        <v>X</v>
      </c>
      <c r="L13" s="61" t="str">
        <f>IF(OR($A13="",L$10=""),"",IF(IFERROR(MATCH(BBC_3!L$10,Infor!$A$13:$A$30,0),0)&gt;0,"L",IF(WEEKDAY(L$10)=1,"","X")))</f>
        <v>X</v>
      </c>
      <c r="M13" s="61" t="str">
        <f>IF(OR($A13="",M$10=""),"",IF(IFERROR(MATCH(BBC_3!M$10,Infor!$A$13:$A$30,0),0)&gt;0,"L",IF(WEEKDAY(M$10)=1,"","X")))</f>
        <v>X</v>
      </c>
      <c r="N13" s="61" t="str">
        <f>IF(OR($A13="",N$10=""),"",IF(IFERROR(MATCH(BBC_3!N$10,Infor!$A$13:$A$30,0),0)&gt;0,"L",IF(WEEKDAY(N$10)=1,"","X")))</f>
        <v>X</v>
      </c>
      <c r="O13" s="61" t="str">
        <f>IF(OR($A13="",O$10=""),"",IF(IFERROR(MATCH(BBC_3!O$10,Infor!$A$13:$A$30,0),0)&gt;0,"L",IF(WEEKDAY(O$10)=1,"","X")))</f>
        <v>X</v>
      </c>
      <c r="P13" s="61" t="str">
        <f>IF(OR($A13="",P$10=""),"",IF(IFERROR(MATCH(BBC_3!P$10,Infor!$A$13:$A$30,0),0)&gt;0,"L",IF(WEEKDAY(P$10)=1,"","X")))</f>
        <v/>
      </c>
      <c r="Q13" s="61" t="str">
        <f>IF(OR($A13="",Q$10=""),"",IF(IFERROR(MATCH(BBC_3!Q$10,Infor!$A$13:$A$30,0),0)&gt;0,"L",IF(WEEKDAY(Q$10)=1,"","X")))</f>
        <v>X</v>
      </c>
      <c r="R13" s="61" t="str">
        <f>IF(OR($A13="",R$10=""),"",IF(IFERROR(MATCH(BBC_3!R$10,Infor!$A$13:$A$30,0),0)&gt;0,"L",IF(WEEKDAY(R$10)=1,"","X")))</f>
        <v>X</v>
      </c>
      <c r="S13" s="61" t="str">
        <f>IF(OR($A13="",S$10=""),"",IF(IFERROR(MATCH(BBC_3!S$10,Infor!$A$13:$A$30,0),0)&gt;0,"L",IF(WEEKDAY(S$10)=1,"","X")))</f>
        <v>X</v>
      </c>
      <c r="T13" s="61" t="str">
        <f>IF(OR($A13="",T$10=""),"",IF(IFERROR(MATCH(BBC_3!T$10,Infor!$A$13:$A$30,0),0)&gt;0,"L",IF(WEEKDAY(T$10)=1,"","X")))</f>
        <v>X</v>
      </c>
      <c r="U13" s="61" t="str">
        <f>IF(OR($A13="",U$10=""),"",IF(IFERROR(MATCH(BBC_3!U$10,Infor!$A$13:$A$30,0),0)&gt;0,"L",IF(WEEKDAY(U$10)=1,"","X")))</f>
        <v>X</v>
      </c>
      <c r="V13" s="61" t="str">
        <f>IF(OR($A13="",V$10=""),"",IF(IFERROR(MATCH(BBC_3!V$10,Infor!$A$13:$A$30,0),0)&gt;0,"L",IF(WEEKDAY(V$10)=1,"","X")))</f>
        <v>X</v>
      </c>
      <c r="W13" s="61" t="str">
        <f>IF(OR($A13="",W$10=""),"",IF(IFERROR(MATCH(BBC_3!W$10,Infor!$A$13:$A$30,0),0)&gt;0,"L",IF(WEEKDAY(W$10)=1,"","X")))</f>
        <v/>
      </c>
      <c r="X13" s="61" t="str">
        <f>IF(OR($A13="",X$10=""),"",IF(IFERROR(MATCH(BBC_3!X$10,Infor!$A$13:$A$30,0),0)&gt;0,"L",IF(WEEKDAY(X$10)=1,"","X")))</f>
        <v>X</v>
      </c>
      <c r="Y13" s="61" t="str">
        <f>IF(OR($A13="",Y$10=""),"",IF(IFERROR(MATCH(BBC_3!Y$10,Infor!$A$13:$A$30,0),0)&gt;0,"L",IF(WEEKDAY(Y$10)=1,"","X")))</f>
        <v>X</v>
      </c>
      <c r="Z13" s="61" t="str">
        <f>IF(OR($A13="",Z$10=""),"",IF(IFERROR(MATCH(BBC_3!Z$10,Infor!$A$13:$A$30,0),0)&gt;0,"L",IF(WEEKDAY(Z$10)=1,"","X")))</f>
        <v>X</v>
      </c>
      <c r="AA13" s="61" t="str">
        <f>IF(OR($A13="",AA$10=""),"",IF(IFERROR(MATCH(BBC_3!AA$10,Infor!$A$13:$A$30,0),0)&gt;0,"L",IF(WEEKDAY(AA$10)=1,"","X")))</f>
        <v>X</v>
      </c>
      <c r="AB13" s="61" t="str">
        <f>IF(OR($A13="",AB$10=""),"",IF(IFERROR(MATCH(BBC_3!AB$10,Infor!$A$13:$A$30,0),0)&gt;0,"L",IF(WEEKDAY(AB$10)=1,"","X")))</f>
        <v>X</v>
      </c>
      <c r="AC13" s="61" t="str">
        <f>IF(OR($A13="",AC$10=""),"",IF(IFERROR(MATCH(BBC_3!AC$10,Infor!$A$13:$A$30,0),0)&gt;0,"L",IF(WEEKDAY(AC$10)=1,"","X")))</f>
        <v>X</v>
      </c>
      <c r="AD13" s="61" t="str">
        <f>IF(OR($A13="",AD$10=""),"",IF(IFERROR(MATCH(BBC_3!AD$10,Infor!$A$13:$A$30,0),0)&gt;0,"L",IF(WEEKDAY(AD$10)=1,"","X")))</f>
        <v/>
      </c>
      <c r="AE13" s="61" t="str">
        <f>IF(OR($A13="",AE$10=""),"",IF(IFERROR(MATCH(BBC_3!AE$10,Infor!$A$13:$A$30,0),0)&gt;0,"L",IF(WEEKDAY(AE$10)=1,"","X")))</f>
        <v>X</v>
      </c>
      <c r="AF13" s="61" t="str">
        <f>IF(OR($A13="",AF$10=""),"",IF(IFERROR(MATCH(BBC_3!AF$10,Infor!$A$13:$A$30,0),0)&gt;0,"L",IF(WEEKDAY(AF$10)=1,"","X")))</f>
        <v>X</v>
      </c>
      <c r="AG13" s="61" t="str">
        <f>IF(OR($A13="",AG$10=""),"",IF(IFERROR(MATCH(BBC_3!AG$10,Infor!$A$13:$A$30,0),0)&gt;0,"L",IF(WEEKDAY(AG$10)=1,"","X")))</f>
        <v>X</v>
      </c>
      <c r="AH13" s="61" t="str">
        <f>IF(OR($A13="",AH$10=""),"",IF(IFERROR(MATCH(BBC_3!AH$10,Infor!$A$13:$A$30,0),0)&gt;0,"L",IF(WEEKDAY(AH$10)=1,"","X")))</f>
        <v>X</v>
      </c>
      <c r="AI13" s="61" t="str">
        <f>IF(OR($A13="",AI$10=""),"",IF(IFERROR(MATCH(BBC_3!AI$10,Infor!$A$13:$A$30,0),0)&gt;0,"L",IF(WEEKDAY(AI$10)=1,"","X")))</f>
        <v>X</v>
      </c>
      <c r="AJ13" s="62"/>
      <c r="AK13" s="62">
        <f t="shared" ref="AK13:AK61" si="6">COUNTIF(E13:AI13,"X")+COUNTIF(E13:AI13,"\")/2</f>
        <v>27</v>
      </c>
      <c r="AL13" s="62">
        <f t="shared" ref="AL13:AL61" si="7">COUNTIF(E13:AI13,"L")</f>
        <v>0</v>
      </c>
      <c r="AM13" s="62"/>
      <c r="AN13" s="63"/>
      <c r="AO13" s="44">
        <f t="shared" si="0"/>
        <v>3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IF(OR($A14="",E$10=""),"",IF(IFERROR(MATCH(BBC_3!E$10,Infor!$A$13:$A$30,0),0)&gt;0,"L",IF(WEEKDAY(E$10)=1,"","X")))</f>
        <v>X</v>
      </c>
      <c r="F14" s="61" t="str">
        <f>IF(OR($A14="",F$10=""),"",IF(IFERROR(MATCH(BBC_3!F$10,Infor!$A$13:$A$30,0),0)&gt;0,"L",IF(WEEKDAY(F$10)=1,"","X")))</f>
        <v>X</v>
      </c>
      <c r="G14" s="61" t="str">
        <f>IF(OR($A14="",G$10=""),"",IF(IFERROR(MATCH(BBC_3!G$10,Infor!$A$13:$A$30,0),0)&gt;0,"L",IF(WEEKDAY(G$10)=1,"","X")))</f>
        <v>X</v>
      </c>
      <c r="H14" s="61" t="str">
        <f>IF(OR($A14="",H$10=""),"",IF(IFERROR(MATCH(BBC_3!H$10,Infor!$A$13:$A$30,0),0)&gt;0,"L",IF(WEEKDAY(H$10)=1,"","X")))</f>
        <v>X</v>
      </c>
      <c r="I14" s="61" t="str">
        <f>IF(OR($A14="",I$10=""),"",IF(IFERROR(MATCH(BBC_3!I$10,Infor!$A$13:$A$30,0),0)&gt;0,"L",IF(WEEKDAY(I$10)=1,"","X")))</f>
        <v/>
      </c>
      <c r="J14" s="61" t="str">
        <f>IF(OR($A14="",J$10=""),"",IF(IFERROR(MATCH(BBC_3!J$10,Infor!$A$13:$A$30,0),0)&gt;0,"L",IF(WEEKDAY(J$10)=1,"","X")))</f>
        <v>X</v>
      </c>
      <c r="K14" s="61" t="str">
        <f>IF(OR($A14="",K$10=""),"",IF(IFERROR(MATCH(BBC_3!K$10,Infor!$A$13:$A$30,0),0)&gt;0,"L",IF(WEEKDAY(K$10)=1,"","X")))</f>
        <v>X</v>
      </c>
      <c r="L14" s="61" t="str">
        <f>IF(OR($A14="",L$10=""),"",IF(IFERROR(MATCH(BBC_3!L$10,Infor!$A$13:$A$30,0),0)&gt;0,"L",IF(WEEKDAY(L$10)=1,"","X")))</f>
        <v>X</v>
      </c>
      <c r="M14" s="61" t="str">
        <f>IF(OR($A14="",M$10=""),"",IF(IFERROR(MATCH(BBC_3!M$10,Infor!$A$13:$A$30,0),0)&gt;0,"L",IF(WEEKDAY(M$10)=1,"","X")))</f>
        <v>X</v>
      </c>
      <c r="N14" s="61" t="str">
        <f>IF(OR($A14="",N$10=""),"",IF(IFERROR(MATCH(BBC_3!N$10,Infor!$A$13:$A$30,0),0)&gt;0,"L",IF(WEEKDAY(N$10)=1,"","X")))</f>
        <v>X</v>
      </c>
      <c r="O14" s="61" t="str">
        <f>IF(OR($A14="",O$10=""),"",IF(IFERROR(MATCH(BBC_3!O$10,Infor!$A$13:$A$30,0),0)&gt;0,"L",IF(WEEKDAY(O$10)=1,"","X")))</f>
        <v>X</v>
      </c>
      <c r="P14" s="61" t="str">
        <f>IF(OR($A14="",P$10=""),"",IF(IFERROR(MATCH(BBC_3!P$10,Infor!$A$13:$A$30,0),0)&gt;0,"L",IF(WEEKDAY(P$10)=1,"","X")))</f>
        <v/>
      </c>
      <c r="Q14" s="61" t="str">
        <f>IF(OR($A14="",Q$10=""),"",IF(IFERROR(MATCH(BBC_3!Q$10,Infor!$A$13:$A$30,0),0)&gt;0,"L",IF(WEEKDAY(Q$10)=1,"","X")))</f>
        <v>X</v>
      </c>
      <c r="R14" s="61" t="str">
        <f>IF(OR($A14="",R$10=""),"",IF(IFERROR(MATCH(BBC_3!R$10,Infor!$A$13:$A$30,0),0)&gt;0,"L",IF(WEEKDAY(R$10)=1,"","X")))</f>
        <v>X</v>
      </c>
      <c r="S14" s="61" t="str">
        <f>IF(OR($A14="",S$10=""),"",IF(IFERROR(MATCH(BBC_3!S$10,Infor!$A$13:$A$30,0),0)&gt;0,"L",IF(WEEKDAY(S$10)=1,"","X")))</f>
        <v>X</v>
      </c>
      <c r="T14" s="61" t="str">
        <f>IF(OR($A14="",T$10=""),"",IF(IFERROR(MATCH(BBC_3!T$10,Infor!$A$13:$A$30,0),0)&gt;0,"L",IF(WEEKDAY(T$10)=1,"","X")))</f>
        <v>X</v>
      </c>
      <c r="U14" s="61" t="str">
        <f>IF(OR($A14="",U$10=""),"",IF(IFERROR(MATCH(BBC_3!U$10,Infor!$A$13:$A$30,0),0)&gt;0,"L",IF(WEEKDAY(U$10)=1,"","X")))</f>
        <v>X</v>
      </c>
      <c r="V14" s="61" t="str">
        <f>IF(OR($A14="",V$10=""),"",IF(IFERROR(MATCH(BBC_3!V$10,Infor!$A$13:$A$30,0),0)&gt;0,"L",IF(WEEKDAY(V$10)=1,"","X")))</f>
        <v>X</v>
      </c>
      <c r="W14" s="61" t="str">
        <f>IF(OR($A14="",W$10=""),"",IF(IFERROR(MATCH(BBC_3!W$10,Infor!$A$13:$A$30,0),0)&gt;0,"L",IF(WEEKDAY(W$10)=1,"","X")))</f>
        <v/>
      </c>
      <c r="X14" s="61" t="str">
        <f>IF(OR($A14="",X$10=""),"",IF(IFERROR(MATCH(BBC_3!X$10,Infor!$A$13:$A$30,0),0)&gt;0,"L",IF(WEEKDAY(X$10)=1,"","X")))</f>
        <v>X</v>
      </c>
      <c r="Y14" s="61" t="str">
        <f>IF(OR($A14="",Y$10=""),"",IF(IFERROR(MATCH(BBC_3!Y$10,Infor!$A$13:$A$30,0),0)&gt;0,"L",IF(WEEKDAY(Y$10)=1,"","X")))</f>
        <v>X</v>
      </c>
      <c r="Z14" s="61" t="str">
        <f>IF(OR($A14="",Z$10=""),"",IF(IFERROR(MATCH(BBC_3!Z$10,Infor!$A$13:$A$30,0),0)&gt;0,"L",IF(WEEKDAY(Z$10)=1,"","X")))</f>
        <v>X</v>
      </c>
      <c r="AA14" s="61" t="str">
        <f>IF(OR($A14="",AA$10=""),"",IF(IFERROR(MATCH(BBC_3!AA$10,Infor!$A$13:$A$30,0),0)&gt;0,"L",IF(WEEKDAY(AA$10)=1,"","X")))</f>
        <v>X</v>
      </c>
      <c r="AB14" s="61" t="str">
        <f>IF(OR($A14="",AB$10=""),"",IF(IFERROR(MATCH(BBC_3!AB$10,Infor!$A$13:$A$30,0),0)&gt;0,"L",IF(WEEKDAY(AB$10)=1,"","X")))</f>
        <v>X</v>
      </c>
      <c r="AC14" s="61" t="str">
        <f>IF(OR($A14="",AC$10=""),"",IF(IFERROR(MATCH(BBC_3!AC$10,Infor!$A$13:$A$30,0),0)&gt;0,"L",IF(WEEKDAY(AC$10)=1,"","X")))</f>
        <v>X</v>
      </c>
      <c r="AD14" s="61" t="str">
        <f>IF(OR($A14="",AD$10=""),"",IF(IFERROR(MATCH(BBC_3!AD$10,Infor!$A$13:$A$30,0),0)&gt;0,"L",IF(WEEKDAY(AD$10)=1,"","X")))</f>
        <v/>
      </c>
      <c r="AE14" s="61" t="str">
        <f>IF(OR($A14="",AE$10=""),"",IF(IFERROR(MATCH(BBC_3!AE$10,Infor!$A$13:$A$30,0),0)&gt;0,"L",IF(WEEKDAY(AE$10)=1,"","X")))</f>
        <v>X</v>
      </c>
      <c r="AF14" s="61" t="str">
        <f>IF(OR($A14="",AF$10=""),"",IF(IFERROR(MATCH(BBC_3!AF$10,Infor!$A$13:$A$30,0),0)&gt;0,"L",IF(WEEKDAY(AF$10)=1,"","X")))</f>
        <v>X</v>
      </c>
      <c r="AG14" s="61" t="str">
        <f>IF(OR($A14="",AG$10=""),"",IF(IFERROR(MATCH(BBC_3!AG$10,Infor!$A$13:$A$30,0),0)&gt;0,"L",IF(WEEKDAY(AG$10)=1,"","X")))</f>
        <v>X</v>
      </c>
      <c r="AH14" s="61" t="str">
        <f>IF(OR($A14="",AH$10=""),"",IF(IFERROR(MATCH(BBC_3!AH$10,Infor!$A$13:$A$30,0),0)&gt;0,"L",IF(WEEKDAY(AH$10)=1,"","X")))</f>
        <v>X</v>
      </c>
      <c r="AI14" s="61" t="str">
        <f>IF(OR($A14="",AI$10=""),"",IF(IFERROR(MATCH(BBC_3!AI$10,Infor!$A$13:$A$30,0),0)&gt;0,"L",IF(WEEKDAY(AI$10)=1,"","X")))</f>
        <v>X</v>
      </c>
      <c r="AJ14" s="62"/>
      <c r="AK14" s="62">
        <f t="shared" si="6"/>
        <v>27</v>
      </c>
      <c r="AL14" s="62">
        <f t="shared" si="7"/>
        <v>0</v>
      </c>
      <c r="AM14" s="62"/>
      <c r="AN14" s="63"/>
      <c r="AO14" s="44">
        <f t="shared" si="0"/>
        <v>3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IF(OR($A15="",E$10=""),"",IF(IFERROR(MATCH(BBC_3!E$10,Infor!$A$13:$A$30,0),0)&gt;0,"L",IF(WEEKDAY(E$10)=1,"","X")))</f>
        <v>X</v>
      </c>
      <c r="F15" s="61" t="str">
        <f>IF(OR($A15="",F$10=""),"",IF(IFERROR(MATCH(BBC_3!F$10,Infor!$A$13:$A$30,0),0)&gt;0,"L",IF(WEEKDAY(F$10)=1,"","X")))</f>
        <v>X</v>
      </c>
      <c r="G15" s="61" t="str">
        <f>IF(OR($A15="",G$10=""),"",IF(IFERROR(MATCH(BBC_3!G$10,Infor!$A$13:$A$30,0),0)&gt;0,"L",IF(WEEKDAY(G$10)=1,"","X")))</f>
        <v>X</v>
      </c>
      <c r="H15" s="61" t="str">
        <f>IF(OR($A15="",H$10=""),"",IF(IFERROR(MATCH(BBC_3!H$10,Infor!$A$13:$A$30,0),0)&gt;0,"L",IF(WEEKDAY(H$10)=1,"","X")))</f>
        <v>X</v>
      </c>
      <c r="I15" s="61" t="str">
        <f>IF(OR($A15="",I$10=""),"",IF(IFERROR(MATCH(BBC_3!I$10,Infor!$A$13:$A$30,0),0)&gt;0,"L",IF(WEEKDAY(I$10)=1,"","X")))</f>
        <v/>
      </c>
      <c r="J15" s="61" t="str">
        <f>IF(OR($A15="",J$10=""),"",IF(IFERROR(MATCH(BBC_3!J$10,Infor!$A$13:$A$30,0),0)&gt;0,"L",IF(WEEKDAY(J$10)=1,"","X")))</f>
        <v>X</v>
      </c>
      <c r="K15" s="61" t="str">
        <f>IF(OR($A15="",K$10=""),"",IF(IFERROR(MATCH(BBC_3!K$10,Infor!$A$13:$A$30,0),0)&gt;0,"L",IF(WEEKDAY(K$10)=1,"","X")))</f>
        <v>X</v>
      </c>
      <c r="L15" s="61" t="str">
        <f>IF(OR($A15="",L$10=""),"",IF(IFERROR(MATCH(BBC_3!L$10,Infor!$A$13:$A$30,0),0)&gt;0,"L",IF(WEEKDAY(L$10)=1,"","X")))</f>
        <v>X</v>
      </c>
      <c r="M15" s="61" t="str">
        <f>IF(OR($A15="",M$10=""),"",IF(IFERROR(MATCH(BBC_3!M$10,Infor!$A$13:$A$30,0),0)&gt;0,"L",IF(WEEKDAY(M$10)=1,"","X")))</f>
        <v>X</v>
      </c>
      <c r="N15" s="61" t="str">
        <f>IF(OR($A15="",N$10=""),"",IF(IFERROR(MATCH(BBC_3!N$10,Infor!$A$13:$A$30,0),0)&gt;0,"L",IF(WEEKDAY(N$10)=1,"","X")))</f>
        <v>X</v>
      </c>
      <c r="O15" s="61" t="str">
        <f>IF(OR($A15="",O$10=""),"",IF(IFERROR(MATCH(BBC_3!O$10,Infor!$A$13:$A$30,0),0)&gt;0,"L",IF(WEEKDAY(O$10)=1,"","X")))</f>
        <v>X</v>
      </c>
      <c r="P15" s="61" t="str">
        <f>IF(OR($A15="",P$10=""),"",IF(IFERROR(MATCH(BBC_3!P$10,Infor!$A$13:$A$30,0),0)&gt;0,"L",IF(WEEKDAY(P$10)=1,"","X")))</f>
        <v/>
      </c>
      <c r="Q15" s="61" t="str">
        <f>IF(OR($A15="",Q$10=""),"",IF(IFERROR(MATCH(BBC_3!Q$10,Infor!$A$13:$A$30,0),0)&gt;0,"L",IF(WEEKDAY(Q$10)=1,"","X")))</f>
        <v>X</v>
      </c>
      <c r="R15" s="61" t="str">
        <f>IF(OR($A15="",R$10=""),"",IF(IFERROR(MATCH(BBC_3!R$10,Infor!$A$13:$A$30,0),0)&gt;0,"L",IF(WEEKDAY(R$10)=1,"","X")))</f>
        <v>X</v>
      </c>
      <c r="S15" s="61" t="str">
        <f>IF(OR($A15="",S$10=""),"",IF(IFERROR(MATCH(BBC_3!S$10,Infor!$A$13:$A$30,0),0)&gt;0,"L",IF(WEEKDAY(S$10)=1,"","X")))</f>
        <v>X</v>
      </c>
      <c r="T15" s="61" t="str">
        <f>IF(OR($A15="",T$10=""),"",IF(IFERROR(MATCH(BBC_3!T$10,Infor!$A$13:$A$30,0),0)&gt;0,"L",IF(WEEKDAY(T$10)=1,"","X")))</f>
        <v>X</v>
      </c>
      <c r="U15" s="61" t="str">
        <f>IF(OR($A15="",U$10=""),"",IF(IFERROR(MATCH(BBC_3!U$10,Infor!$A$13:$A$30,0),0)&gt;0,"L",IF(WEEKDAY(U$10)=1,"","X")))</f>
        <v>X</v>
      </c>
      <c r="V15" s="61" t="str">
        <f>IF(OR($A15="",V$10=""),"",IF(IFERROR(MATCH(BBC_3!V$10,Infor!$A$13:$A$30,0),0)&gt;0,"L",IF(WEEKDAY(V$10)=1,"","X")))</f>
        <v>X</v>
      </c>
      <c r="W15" s="61" t="str">
        <f>IF(OR($A15="",W$10=""),"",IF(IFERROR(MATCH(BBC_3!W$10,Infor!$A$13:$A$30,0),0)&gt;0,"L",IF(WEEKDAY(W$10)=1,"","X")))</f>
        <v/>
      </c>
      <c r="X15" s="61" t="str">
        <f>IF(OR($A15="",X$10=""),"",IF(IFERROR(MATCH(BBC_3!X$10,Infor!$A$13:$A$30,0),0)&gt;0,"L",IF(WEEKDAY(X$10)=1,"","X")))</f>
        <v>X</v>
      </c>
      <c r="Y15" s="61" t="str">
        <f>IF(OR($A15="",Y$10=""),"",IF(IFERROR(MATCH(BBC_3!Y$10,Infor!$A$13:$A$30,0),0)&gt;0,"L",IF(WEEKDAY(Y$10)=1,"","X")))</f>
        <v>X</v>
      </c>
      <c r="Z15" s="61" t="str">
        <f>IF(OR($A15="",Z$10=""),"",IF(IFERROR(MATCH(BBC_3!Z$10,Infor!$A$13:$A$30,0),0)&gt;0,"L",IF(WEEKDAY(Z$10)=1,"","X")))</f>
        <v>X</v>
      </c>
      <c r="AA15" s="61" t="str">
        <f>IF(OR($A15="",AA$10=""),"",IF(IFERROR(MATCH(BBC_3!AA$10,Infor!$A$13:$A$30,0),0)&gt;0,"L",IF(WEEKDAY(AA$10)=1,"","X")))</f>
        <v>X</v>
      </c>
      <c r="AB15" s="61" t="str">
        <f>IF(OR($A15="",AB$10=""),"",IF(IFERROR(MATCH(BBC_3!AB$10,Infor!$A$13:$A$30,0),0)&gt;0,"L",IF(WEEKDAY(AB$10)=1,"","X")))</f>
        <v>X</v>
      </c>
      <c r="AC15" s="61" t="str">
        <f>IF(OR($A15="",AC$10=""),"",IF(IFERROR(MATCH(BBC_3!AC$10,Infor!$A$13:$A$30,0),0)&gt;0,"L",IF(WEEKDAY(AC$10)=1,"","X")))</f>
        <v>X</v>
      </c>
      <c r="AD15" s="61" t="str">
        <f>IF(OR($A15="",AD$10=""),"",IF(IFERROR(MATCH(BBC_3!AD$10,Infor!$A$13:$A$30,0),0)&gt;0,"L",IF(WEEKDAY(AD$10)=1,"","X")))</f>
        <v/>
      </c>
      <c r="AE15" s="61" t="str">
        <f>IF(OR($A15="",AE$10=""),"",IF(IFERROR(MATCH(BBC_3!AE$10,Infor!$A$13:$A$30,0),0)&gt;0,"L",IF(WEEKDAY(AE$10)=1,"","X")))</f>
        <v>X</v>
      </c>
      <c r="AF15" s="61" t="str">
        <f>IF(OR($A15="",AF$10=""),"",IF(IFERROR(MATCH(BBC_3!AF$10,Infor!$A$13:$A$30,0),0)&gt;0,"L",IF(WEEKDAY(AF$10)=1,"","X")))</f>
        <v>X</v>
      </c>
      <c r="AG15" s="61" t="str">
        <f>IF(OR($A15="",AG$10=""),"",IF(IFERROR(MATCH(BBC_3!AG$10,Infor!$A$13:$A$30,0),0)&gt;0,"L",IF(WEEKDAY(AG$10)=1,"","X")))</f>
        <v>X</v>
      </c>
      <c r="AH15" s="61" t="str">
        <f>IF(OR($A15="",AH$10=""),"",IF(IFERROR(MATCH(BBC_3!AH$10,Infor!$A$13:$A$30,0),0)&gt;0,"L",IF(WEEKDAY(AH$10)=1,"","X")))</f>
        <v>X</v>
      </c>
      <c r="AI15" s="61" t="str">
        <f>IF(OR($A15="",AI$10=""),"",IF(IFERROR(MATCH(BBC_3!AI$10,Infor!$A$13:$A$30,0),0)&gt;0,"L",IF(WEEKDAY(AI$10)=1,"","X")))</f>
        <v>X</v>
      </c>
      <c r="AJ15" s="62"/>
      <c r="AK15" s="62">
        <f t="shared" si="6"/>
        <v>27</v>
      </c>
      <c r="AL15" s="62">
        <f t="shared" si="7"/>
        <v>0</v>
      </c>
      <c r="AM15" s="62"/>
      <c r="AN15" s="63"/>
      <c r="AO15" s="44">
        <f t="shared" si="0"/>
        <v>3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IF(OR($A16="",E$10=""),"",IF(IFERROR(MATCH(BBC_3!E$10,Infor!$A$13:$A$30,0),0)&gt;0,"L",IF(WEEKDAY(E$10)=1,"","X")))</f>
        <v>X</v>
      </c>
      <c r="F16" s="61" t="str">
        <f>IF(OR($A16="",F$10=""),"",IF(IFERROR(MATCH(BBC_3!F$10,Infor!$A$13:$A$30,0),0)&gt;0,"L",IF(WEEKDAY(F$10)=1,"","X")))</f>
        <v>X</v>
      </c>
      <c r="G16" s="61" t="str">
        <f>IF(OR($A16="",G$10=""),"",IF(IFERROR(MATCH(BBC_3!G$10,Infor!$A$13:$A$30,0),0)&gt;0,"L",IF(WEEKDAY(G$10)=1,"","X")))</f>
        <v>X</v>
      </c>
      <c r="H16" s="61" t="str">
        <f>IF(OR($A16="",H$10=""),"",IF(IFERROR(MATCH(BBC_3!H$10,Infor!$A$13:$A$30,0),0)&gt;0,"L",IF(WEEKDAY(H$10)=1,"","X")))</f>
        <v>X</v>
      </c>
      <c r="I16" s="61" t="str">
        <f>IF(OR($A16="",I$10=""),"",IF(IFERROR(MATCH(BBC_3!I$10,Infor!$A$13:$A$30,0),0)&gt;0,"L",IF(WEEKDAY(I$10)=1,"","X")))</f>
        <v/>
      </c>
      <c r="J16" s="61" t="str">
        <f>IF(OR($A16="",J$10=""),"",IF(IFERROR(MATCH(BBC_3!J$10,Infor!$A$13:$A$30,0),0)&gt;0,"L",IF(WEEKDAY(J$10)=1,"","X")))</f>
        <v>X</v>
      </c>
      <c r="K16" s="61" t="str">
        <f>IF(OR($A16="",K$10=""),"",IF(IFERROR(MATCH(BBC_3!K$10,Infor!$A$13:$A$30,0),0)&gt;0,"L",IF(WEEKDAY(K$10)=1,"","X")))</f>
        <v>X</v>
      </c>
      <c r="L16" s="61" t="str">
        <f>IF(OR($A16="",L$10=""),"",IF(IFERROR(MATCH(BBC_3!L$10,Infor!$A$13:$A$30,0),0)&gt;0,"L",IF(WEEKDAY(L$10)=1,"","X")))</f>
        <v>X</v>
      </c>
      <c r="M16" s="61" t="str">
        <f>IF(OR($A16="",M$10=""),"",IF(IFERROR(MATCH(BBC_3!M$10,Infor!$A$13:$A$30,0),0)&gt;0,"L",IF(WEEKDAY(M$10)=1,"","X")))</f>
        <v>X</v>
      </c>
      <c r="N16" s="61" t="str">
        <f>IF(OR($A16="",N$10=""),"",IF(IFERROR(MATCH(BBC_3!N$10,Infor!$A$13:$A$30,0),0)&gt;0,"L",IF(WEEKDAY(N$10)=1,"","X")))</f>
        <v>X</v>
      </c>
      <c r="O16" s="61" t="str">
        <f>IF(OR($A16="",O$10=""),"",IF(IFERROR(MATCH(BBC_3!O$10,Infor!$A$13:$A$30,0),0)&gt;0,"L",IF(WEEKDAY(O$10)=1,"","X")))</f>
        <v>X</v>
      </c>
      <c r="P16" s="61" t="str">
        <f>IF(OR($A16="",P$10=""),"",IF(IFERROR(MATCH(BBC_3!P$10,Infor!$A$13:$A$30,0),0)&gt;0,"L",IF(WEEKDAY(P$10)=1,"","X")))</f>
        <v/>
      </c>
      <c r="Q16" s="61" t="str">
        <f>IF(OR($A16="",Q$10=""),"",IF(IFERROR(MATCH(BBC_3!Q$10,Infor!$A$13:$A$30,0),0)&gt;0,"L",IF(WEEKDAY(Q$10)=1,"","X")))</f>
        <v>X</v>
      </c>
      <c r="R16" s="61" t="str">
        <f>IF(OR($A16="",R$10=""),"",IF(IFERROR(MATCH(BBC_3!R$10,Infor!$A$13:$A$30,0),0)&gt;0,"L",IF(WEEKDAY(R$10)=1,"","X")))</f>
        <v>X</v>
      </c>
      <c r="S16" s="61" t="str">
        <f>IF(OR($A16="",S$10=""),"",IF(IFERROR(MATCH(BBC_3!S$10,Infor!$A$13:$A$30,0),0)&gt;0,"L",IF(WEEKDAY(S$10)=1,"","X")))</f>
        <v>X</v>
      </c>
      <c r="T16" s="61" t="str">
        <f>IF(OR($A16="",T$10=""),"",IF(IFERROR(MATCH(BBC_3!T$10,Infor!$A$13:$A$30,0),0)&gt;0,"L",IF(WEEKDAY(T$10)=1,"","X")))</f>
        <v>X</v>
      </c>
      <c r="U16" s="61" t="str">
        <f>IF(OR($A16="",U$10=""),"",IF(IFERROR(MATCH(BBC_3!U$10,Infor!$A$13:$A$30,0),0)&gt;0,"L",IF(WEEKDAY(U$10)=1,"","X")))</f>
        <v>X</v>
      </c>
      <c r="V16" s="61" t="str">
        <f>IF(OR($A16="",V$10=""),"",IF(IFERROR(MATCH(BBC_3!V$10,Infor!$A$13:$A$30,0),0)&gt;0,"L",IF(WEEKDAY(V$10)=1,"","X")))</f>
        <v>X</v>
      </c>
      <c r="W16" s="61" t="str">
        <f>IF(OR($A16="",W$10=""),"",IF(IFERROR(MATCH(BBC_3!W$10,Infor!$A$13:$A$30,0),0)&gt;0,"L",IF(WEEKDAY(W$10)=1,"","X")))</f>
        <v/>
      </c>
      <c r="X16" s="61" t="str">
        <f>IF(OR($A16="",X$10=""),"",IF(IFERROR(MATCH(BBC_3!X$10,Infor!$A$13:$A$30,0),0)&gt;0,"L",IF(WEEKDAY(X$10)=1,"","X")))</f>
        <v>X</v>
      </c>
      <c r="Y16" s="61" t="str">
        <f>IF(OR($A16="",Y$10=""),"",IF(IFERROR(MATCH(BBC_3!Y$10,Infor!$A$13:$A$30,0),0)&gt;0,"L",IF(WEEKDAY(Y$10)=1,"","X")))</f>
        <v>X</v>
      </c>
      <c r="Z16" s="61" t="str">
        <f>IF(OR($A16="",Z$10=""),"",IF(IFERROR(MATCH(BBC_3!Z$10,Infor!$A$13:$A$30,0),0)&gt;0,"L",IF(WEEKDAY(Z$10)=1,"","X")))</f>
        <v>X</v>
      </c>
      <c r="AA16" s="61" t="str">
        <f>IF(OR($A16="",AA$10=""),"",IF(IFERROR(MATCH(BBC_3!AA$10,Infor!$A$13:$A$30,0),0)&gt;0,"L",IF(WEEKDAY(AA$10)=1,"","X")))</f>
        <v>X</v>
      </c>
      <c r="AB16" s="61" t="str">
        <f>IF(OR($A16="",AB$10=""),"",IF(IFERROR(MATCH(BBC_3!AB$10,Infor!$A$13:$A$30,0),0)&gt;0,"L",IF(WEEKDAY(AB$10)=1,"","X")))</f>
        <v>X</v>
      </c>
      <c r="AC16" s="61" t="str">
        <f>IF(OR($A16="",AC$10=""),"",IF(IFERROR(MATCH(BBC_3!AC$10,Infor!$A$13:$A$30,0),0)&gt;0,"L",IF(WEEKDAY(AC$10)=1,"","X")))</f>
        <v>X</v>
      </c>
      <c r="AD16" s="61" t="str">
        <f>IF(OR($A16="",AD$10=""),"",IF(IFERROR(MATCH(BBC_3!AD$10,Infor!$A$13:$A$30,0),0)&gt;0,"L",IF(WEEKDAY(AD$10)=1,"","X")))</f>
        <v/>
      </c>
      <c r="AE16" s="61" t="str">
        <f>IF(OR($A16="",AE$10=""),"",IF(IFERROR(MATCH(BBC_3!AE$10,Infor!$A$13:$A$30,0),0)&gt;0,"L",IF(WEEKDAY(AE$10)=1,"","X")))</f>
        <v>X</v>
      </c>
      <c r="AF16" s="61" t="str">
        <f>IF(OR($A16="",AF$10=""),"",IF(IFERROR(MATCH(BBC_3!AF$10,Infor!$A$13:$A$30,0),0)&gt;0,"L",IF(WEEKDAY(AF$10)=1,"","X")))</f>
        <v>X</v>
      </c>
      <c r="AG16" s="61" t="str">
        <f>IF(OR($A16="",AG$10=""),"",IF(IFERROR(MATCH(BBC_3!AG$10,Infor!$A$13:$A$30,0),0)&gt;0,"L",IF(WEEKDAY(AG$10)=1,"","X")))</f>
        <v>X</v>
      </c>
      <c r="AH16" s="61" t="str">
        <f>IF(OR($A16="",AH$10=""),"",IF(IFERROR(MATCH(BBC_3!AH$10,Infor!$A$13:$A$30,0),0)&gt;0,"L",IF(WEEKDAY(AH$10)=1,"","X")))</f>
        <v>X</v>
      </c>
      <c r="AI16" s="61" t="str">
        <f>IF(OR($A16="",AI$10=""),"",IF(IFERROR(MATCH(BBC_3!AI$10,Infor!$A$13:$A$30,0),0)&gt;0,"L",IF(WEEKDAY(AI$10)=1,"","X")))</f>
        <v>X</v>
      </c>
      <c r="AJ16" s="62"/>
      <c r="AK16" s="62">
        <f t="shared" si="6"/>
        <v>27</v>
      </c>
      <c r="AL16" s="62">
        <f t="shared" si="7"/>
        <v>0</v>
      </c>
      <c r="AM16" s="62"/>
      <c r="AN16" s="63"/>
      <c r="AO16" s="44">
        <f t="shared" si="0"/>
        <v>3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IF(OR($A17="",E$10=""),"",IF(IFERROR(MATCH(BBC_3!E$10,Infor!$A$13:$A$30,0),0)&gt;0,"L",IF(WEEKDAY(E$10)=1,"","X")))</f>
        <v>X</v>
      </c>
      <c r="F17" s="61" t="str">
        <f>IF(OR($A17="",F$10=""),"",IF(IFERROR(MATCH(BBC_3!F$10,Infor!$A$13:$A$30,0),0)&gt;0,"L",IF(WEEKDAY(F$10)=1,"","X")))</f>
        <v>X</v>
      </c>
      <c r="G17" s="61" t="str">
        <f>IF(OR($A17="",G$10=""),"",IF(IFERROR(MATCH(BBC_3!G$10,Infor!$A$13:$A$30,0),0)&gt;0,"L",IF(WEEKDAY(G$10)=1,"","X")))</f>
        <v>X</v>
      </c>
      <c r="H17" s="61" t="str">
        <f>IF(OR($A17="",H$10=""),"",IF(IFERROR(MATCH(BBC_3!H$10,Infor!$A$13:$A$30,0),0)&gt;0,"L",IF(WEEKDAY(H$10)=1,"","X")))</f>
        <v>X</v>
      </c>
      <c r="I17" s="61" t="str">
        <f>IF(OR($A17="",I$10=""),"",IF(IFERROR(MATCH(BBC_3!I$10,Infor!$A$13:$A$30,0),0)&gt;0,"L",IF(WEEKDAY(I$10)=1,"","X")))</f>
        <v/>
      </c>
      <c r="J17" s="61" t="str">
        <f>IF(OR($A17="",J$10=""),"",IF(IFERROR(MATCH(BBC_3!J$10,Infor!$A$13:$A$30,0),0)&gt;0,"L",IF(WEEKDAY(J$10)=1,"","X")))</f>
        <v>X</v>
      </c>
      <c r="K17" s="61" t="str">
        <f>IF(OR($A17="",K$10=""),"",IF(IFERROR(MATCH(BBC_3!K$10,Infor!$A$13:$A$30,0),0)&gt;0,"L",IF(WEEKDAY(K$10)=1,"","X")))</f>
        <v>X</v>
      </c>
      <c r="L17" s="61" t="str">
        <f>IF(OR($A17="",L$10=""),"",IF(IFERROR(MATCH(BBC_3!L$10,Infor!$A$13:$A$30,0),0)&gt;0,"L",IF(WEEKDAY(L$10)=1,"","X")))</f>
        <v>X</v>
      </c>
      <c r="M17" s="61" t="str">
        <f>IF(OR($A17="",M$10=""),"",IF(IFERROR(MATCH(BBC_3!M$10,Infor!$A$13:$A$30,0),0)&gt;0,"L",IF(WEEKDAY(M$10)=1,"","X")))</f>
        <v>X</v>
      </c>
      <c r="N17" s="61" t="str">
        <f>IF(OR($A17="",N$10=""),"",IF(IFERROR(MATCH(BBC_3!N$10,Infor!$A$13:$A$30,0),0)&gt;0,"L",IF(WEEKDAY(N$10)=1,"","X")))</f>
        <v>X</v>
      </c>
      <c r="O17" s="61" t="str">
        <f>IF(OR($A17="",O$10=""),"",IF(IFERROR(MATCH(BBC_3!O$10,Infor!$A$13:$A$30,0),0)&gt;0,"L",IF(WEEKDAY(O$10)=1,"","X")))</f>
        <v>X</v>
      </c>
      <c r="P17" s="61" t="str">
        <f>IF(OR($A17="",P$10=""),"",IF(IFERROR(MATCH(BBC_3!P$10,Infor!$A$13:$A$30,0),0)&gt;0,"L",IF(WEEKDAY(P$10)=1,"","X")))</f>
        <v/>
      </c>
      <c r="Q17" s="61" t="str">
        <f>IF(OR($A17="",Q$10=""),"",IF(IFERROR(MATCH(BBC_3!Q$10,Infor!$A$13:$A$30,0),0)&gt;0,"L",IF(WEEKDAY(Q$10)=1,"","X")))</f>
        <v>X</v>
      </c>
      <c r="R17" s="61" t="str">
        <f>IF(OR($A17="",R$10=""),"",IF(IFERROR(MATCH(BBC_3!R$10,Infor!$A$13:$A$30,0),0)&gt;0,"L",IF(WEEKDAY(R$10)=1,"","X")))</f>
        <v>X</v>
      </c>
      <c r="S17" s="61" t="str">
        <f>IF(OR($A17="",S$10=""),"",IF(IFERROR(MATCH(BBC_3!S$10,Infor!$A$13:$A$30,0),0)&gt;0,"L",IF(WEEKDAY(S$10)=1,"","X")))</f>
        <v>X</v>
      </c>
      <c r="T17" s="61" t="str">
        <f>IF(OR($A17="",T$10=""),"",IF(IFERROR(MATCH(BBC_3!T$10,Infor!$A$13:$A$30,0),0)&gt;0,"L",IF(WEEKDAY(T$10)=1,"","X")))</f>
        <v>X</v>
      </c>
      <c r="U17" s="61" t="str">
        <f>IF(OR($A17="",U$10=""),"",IF(IFERROR(MATCH(BBC_3!U$10,Infor!$A$13:$A$30,0),0)&gt;0,"L",IF(WEEKDAY(U$10)=1,"","X")))</f>
        <v>X</v>
      </c>
      <c r="V17" s="61" t="str">
        <f>IF(OR($A17="",V$10=""),"",IF(IFERROR(MATCH(BBC_3!V$10,Infor!$A$13:$A$30,0),0)&gt;0,"L",IF(WEEKDAY(V$10)=1,"","X")))</f>
        <v>X</v>
      </c>
      <c r="W17" s="61" t="str">
        <f>IF(OR($A17="",W$10=""),"",IF(IFERROR(MATCH(BBC_3!W$10,Infor!$A$13:$A$30,0),0)&gt;0,"L",IF(WEEKDAY(W$10)=1,"","X")))</f>
        <v/>
      </c>
      <c r="X17" s="61" t="str">
        <f>IF(OR($A17="",X$10=""),"",IF(IFERROR(MATCH(BBC_3!X$10,Infor!$A$13:$A$30,0),0)&gt;0,"L",IF(WEEKDAY(X$10)=1,"","X")))</f>
        <v>X</v>
      </c>
      <c r="Y17" s="61" t="str">
        <f>IF(OR($A17="",Y$10=""),"",IF(IFERROR(MATCH(BBC_3!Y$10,Infor!$A$13:$A$30,0),0)&gt;0,"L",IF(WEEKDAY(Y$10)=1,"","X")))</f>
        <v>X</v>
      </c>
      <c r="Z17" s="61" t="str">
        <f>IF(OR($A17="",Z$10=""),"",IF(IFERROR(MATCH(BBC_3!Z$10,Infor!$A$13:$A$30,0),0)&gt;0,"L",IF(WEEKDAY(Z$10)=1,"","X")))</f>
        <v>X</v>
      </c>
      <c r="AA17" s="61" t="str">
        <f>IF(OR($A17="",AA$10=""),"",IF(IFERROR(MATCH(BBC_3!AA$10,Infor!$A$13:$A$30,0),0)&gt;0,"L",IF(WEEKDAY(AA$10)=1,"","X")))</f>
        <v>X</v>
      </c>
      <c r="AB17" s="61" t="str">
        <f>IF(OR($A17="",AB$10=""),"",IF(IFERROR(MATCH(BBC_3!AB$10,Infor!$A$13:$A$30,0),0)&gt;0,"L",IF(WEEKDAY(AB$10)=1,"","X")))</f>
        <v>X</v>
      </c>
      <c r="AC17" s="61" t="str">
        <f>IF(OR($A17="",AC$10=""),"",IF(IFERROR(MATCH(BBC_3!AC$10,Infor!$A$13:$A$30,0),0)&gt;0,"L",IF(WEEKDAY(AC$10)=1,"","X")))</f>
        <v>X</v>
      </c>
      <c r="AD17" s="61" t="str">
        <f>IF(OR($A17="",AD$10=""),"",IF(IFERROR(MATCH(BBC_3!AD$10,Infor!$A$13:$A$30,0),0)&gt;0,"L",IF(WEEKDAY(AD$10)=1,"","X")))</f>
        <v/>
      </c>
      <c r="AE17" s="61" t="str">
        <f>IF(OR($A17="",AE$10=""),"",IF(IFERROR(MATCH(BBC_3!AE$10,Infor!$A$13:$A$30,0),0)&gt;0,"L",IF(WEEKDAY(AE$10)=1,"","X")))</f>
        <v>X</v>
      </c>
      <c r="AF17" s="61" t="str">
        <f>IF(OR($A17="",AF$10=""),"",IF(IFERROR(MATCH(BBC_3!AF$10,Infor!$A$13:$A$30,0),0)&gt;0,"L",IF(WEEKDAY(AF$10)=1,"","X")))</f>
        <v>X</v>
      </c>
      <c r="AG17" s="61" t="str">
        <f>IF(OR($A17="",AG$10=""),"",IF(IFERROR(MATCH(BBC_3!AG$10,Infor!$A$13:$A$30,0),0)&gt;0,"L",IF(WEEKDAY(AG$10)=1,"","X")))</f>
        <v>X</v>
      </c>
      <c r="AH17" s="61" t="str">
        <f>IF(OR($A17="",AH$10=""),"",IF(IFERROR(MATCH(BBC_3!AH$10,Infor!$A$13:$A$30,0),0)&gt;0,"L",IF(WEEKDAY(AH$10)=1,"","X")))</f>
        <v>X</v>
      </c>
      <c r="AI17" s="61" t="str">
        <f>IF(OR($A17="",AI$10=""),"",IF(IFERROR(MATCH(BBC_3!AI$10,Infor!$A$13:$A$30,0),0)&gt;0,"L",IF(WEEKDAY(AI$10)=1,"","X")))</f>
        <v>X</v>
      </c>
      <c r="AJ17" s="62"/>
      <c r="AK17" s="62">
        <f t="shared" si="6"/>
        <v>27</v>
      </c>
      <c r="AL17" s="62">
        <f t="shared" si="7"/>
        <v>0</v>
      </c>
      <c r="AM17" s="62"/>
      <c r="AN17" s="63"/>
      <c r="AO17" s="44">
        <f t="shared" si="0"/>
        <v>3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IF(OR($A18="",E$10=""),"",IF(IFERROR(MATCH(BBC_3!E$10,Infor!$A$13:$A$30,0),0)&gt;0,"L",IF(WEEKDAY(E$10)=1,"","X")))</f>
        <v>X</v>
      </c>
      <c r="F18" s="61" t="str">
        <f>IF(OR($A18="",F$10=""),"",IF(IFERROR(MATCH(BBC_3!F$10,Infor!$A$13:$A$30,0),0)&gt;0,"L",IF(WEEKDAY(F$10)=1,"","X")))</f>
        <v>X</v>
      </c>
      <c r="G18" s="61" t="str">
        <f>IF(OR($A18="",G$10=""),"",IF(IFERROR(MATCH(BBC_3!G$10,Infor!$A$13:$A$30,0),0)&gt;0,"L",IF(WEEKDAY(G$10)=1,"","X")))</f>
        <v>X</v>
      </c>
      <c r="H18" s="61" t="str">
        <f>IF(OR($A18="",H$10=""),"",IF(IFERROR(MATCH(BBC_3!H$10,Infor!$A$13:$A$30,0),0)&gt;0,"L",IF(WEEKDAY(H$10)=1,"","X")))</f>
        <v>X</v>
      </c>
      <c r="I18" s="61" t="str">
        <f>IF(OR($A18="",I$10=""),"",IF(IFERROR(MATCH(BBC_3!I$10,Infor!$A$13:$A$30,0),0)&gt;0,"L",IF(WEEKDAY(I$10)=1,"","X")))</f>
        <v/>
      </c>
      <c r="J18" s="61" t="str">
        <f>IF(OR($A18="",J$10=""),"",IF(IFERROR(MATCH(BBC_3!J$10,Infor!$A$13:$A$30,0),0)&gt;0,"L",IF(WEEKDAY(J$10)=1,"","X")))</f>
        <v>X</v>
      </c>
      <c r="K18" s="61" t="str">
        <f>IF(OR($A18="",K$10=""),"",IF(IFERROR(MATCH(BBC_3!K$10,Infor!$A$13:$A$30,0),0)&gt;0,"L",IF(WEEKDAY(K$10)=1,"","X")))</f>
        <v>X</v>
      </c>
      <c r="L18" s="61" t="str">
        <f>IF(OR($A18="",L$10=""),"",IF(IFERROR(MATCH(BBC_3!L$10,Infor!$A$13:$A$30,0),0)&gt;0,"L",IF(WEEKDAY(L$10)=1,"","X")))</f>
        <v>X</v>
      </c>
      <c r="M18" s="61" t="str">
        <f>IF(OR($A18="",M$10=""),"",IF(IFERROR(MATCH(BBC_3!M$10,Infor!$A$13:$A$30,0),0)&gt;0,"L",IF(WEEKDAY(M$10)=1,"","X")))</f>
        <v>X</v>
      </c>
      <c r="N18" s="61" t="str">
        <f>IF(OR($A18="",N$10=""),"",IF(IFERROR(MATCH(BBC_3!N$10,Infor!$A$13:$A$30,0),0)&gt;0,"L",IF(WEEKDAY(N$10)=1,"","X")))</f>
        <v>X</v>
      </c>
      <c r="O18" s="61" t="str">
        <f>IF(OR($A18="",O$10=""),"",IF(IFERROR(MATCH(BBC_3!O$10,Infor!$A$13:$A$30,0),0)&gt;0,"L",IF(WEEKDAY(O$10)=1,"","X")))</f>
        <v>X</v>
      </c>
      <c r="P18" s="61" t="str">
        <f>IF(OR($A18="",P$10=""),"",IF(IFERROR(MATCH(BBC_3!P$10,Infor!$A$13:$A$30,0),0)&gt;0,"L",IF(WEEKDAY(P$10)=1,"","X")))</f>
        <v/>
      </c>
      <c r="Q18" s="61" t="str">
        <f>IF(OR($A18="",Q$10=""),"",IF(IFERROR(MATCH(BBC_3!Q$10,Infor!$A$13:$A$30,0),0)&gt;0,"L",IF(WEEKDAY(Q$10)=1,"","X")))</f>
        <v>X</v>
      </c>
      <c r="R18" s="61" t="str">
        <f>IF(OR($A18="",R$10=""),"",IF(IFERROR(MATCH(BBC_3!R$10,Infor!$A$13:$A$30,0),0)&gt;0,"L",IF(WEEKDAY(R$10)=1,"","X")))</f>
        <v>X</v>
      </c>
      <c r="S18" s="61" t="str">
        <f>IF(OR($A18="",S$10=""),"",IF(IFERROR(MATCH(BBC_3!S$10,Infor!$A$13:$A$30,0),0)&gt;0,"L",IF(WEEKDAY(S$10)=1,"","X")))</f>
        <v>X</v>
      </c>
      <c r="T18" s="61" t="str">
        <f>IF(OR($A18="",T$10=""),"",IF(IFERROR(MATCH(BBC_3!T$10,Infor!$A$13:$A$30,0),0)&gt;0,"L",IF(WEEKDAY(T$10)=1,"","X")))</f>
        <v>X</v>
      </c>
      <c r="U18" s="61" t="str">
        <f>IF(OR($A18="",U$10=""),"",IF(IFERROR(MATCH(BBC_3!U$10,Infor!$A$13:$A$30,0),0)&gt;0,"L",IF(WEEKDAY(U$10)=1,"","X")))</f>
        <v>X</v>
      </c>
      <c r="V18" s="61" t="str">
        <f>IF(OR($A18="",V$10=""),"",IF(IFERROR(MATCH(BBC_3!V$10,Infor!$A$13:$A$30,0),0)&gt;0,"L",IF(WEEKDAY(V$10)=1,"","X")))</f>
        <v>X</v>
      </c>
      <c r="W18" s="61" t="str">
        <f>IF(OR($A18="",W$10=""),"",IF(IFERROR(MATCH(BBC_3!W$10,Infor!$A$13:$A$30,0),0)&gt;0,"L",IF(WEEKDAY(W$10)=1,"","X")))</f>
        <v/>
      </c>
      <c r="X18" s="61" t="str">
        <f>IF(OR($A18="",X$10=""),"",IF(IFERROR(MATCH(BBC_3!X$10,Infor!$A$13:$A$30,0),0)&gt;0,"L",IF(WEEKDAY(X$10)=1,"","X")))</f>
        <v>X</v>
      </c>
      <c r="Y18" s="61" t="str">
        <f>IF(OR($A18="",Y$10=""),"",IF(IFERROR(MATCH(BBC_3!Y$10,Infor!$A$13:$A$30,0),0)&gt;0,"L",IF(WEEKDAY(Y$10)=1,"","X")))</f>
        <v>X</v>
      </c>
      <c r="Z18" s="61" t="str">
        <f>IF(OR($A18="",Z$10=""),"",IF(IFERROR(MATCH(BBC_3!Z$10,Infor!$A$13:$A$30,0),0)&gt;0,"L",IF(WEEKDAY(Z$10)=1,"","X")))</f>
        <v>X</v>
      </c>
      <c r="AA18" s="61" t="str">
        <f>IF(OR($A18="",AA$10=""),"",IF(IFERROR(MATCH(BBC_3!AA$10,Infor!$A$13:$A$30,0),0)&gt;0,"L",IF(WEEKDAY(AA$10)=1,"","X")))</f>
        <v>X</v>
      </c>
      <c r="AB18" s="61" t="str">
        <f>IF(OR($A18="",AB$10=""),"",IF(IFERROR(MATCH(BBC_3!AB$10,Infor!$A$13:$A$30,0),0)&gt;0,"L",IF(WEEKDAY(AB$10)=1,"","X")))</f>
        <v>X</v>
      </c>
      <c r="AC18" s="61" t="str">
        <f>IF(OR($A18="",AC$10=""),"",IF(IFERROR(MATCH(BBC_3!AC$10,Infor!$A$13:$A$30,0),0)&gt;0,"L",IF(WEEKDAY(AC$10)=1,"","X")))</f>
        <v>X</v>
      </c>
      <c r="AD18" s="61" t="str">
        <f>IF(OR($A18="",AD$10=""),"",IF(IFERROR(MATCH(BBC_3!AD$10,Infor!$A$13:$A$30,0),0)&gt;0,"L",IF(WEEKDAY(AD$10)=1,"","X")))</f>
        <v/>
      </c>
      <c r="AE18" s="61" t="str">
        <f>IF(OR($A18="",AE$10=""),"",IF(IFERROR(MATCH(BBC_3!AE$10,Infor!$A$13:$A$30,0),0)&gt;0,"L",IF(WEEKDAY(AE$10)=1,"","X")))</f>
        <v>X</v>
      </c>
      <c r="AF18" s="61" t="str">
        <f>IF(OR($A18="",AF$10=""),"",IF(IFERROR(MATCH(BBC_3!AF$10,Infor!$A$13:$A$30,0),0)&gt;0,"L",IF(WEEKDAY(AF$10)=1,"","X")))</f>
        <v>X</v>
      </c>
      <c r="AG18" s="61" t="str">
        <f>IF(OR($A18="",AG$10=""),"",IF(IFERROR(MATCH(BBC_3!AG$10,Infor!$A$13:$A$30,0),0)&gt;0,"L",IF(WEEKDAY(AG$10)=1,"","X")))</f>
        <v>X</v>
      </c>
      <c r="AH18" s="61" t="str">
        <f>IF(OR($A18="",AH$10=""),"",IF(IFERROR(MATCH(BBC_3!AH$10,Infor!$A$13:$A$30,0),0)&gt;0,"L",IF(WEEKDAY(AH$10)=1,"","X")))</f>
        <v>X</v>
      </c>
      <c r="AI18" s="61" t="str">
        <f>IF(OR($A18="",AI$10=""),"",IF(IFERROR(MATCH(BBC_3!AI$10,Infor!$A$13:$A$30,0),0)&gt;0,"L",IF(WEEKDAY(AI$10)=1,"","X")))</f>
        <v>X</v>
      </c>
      <c r="AJ18" s="62"/>
      <c r="AK18" s="62">
        <f t="shared" si="6"/>
        <v>27</v>
      </c>
      <c r="AL18" s="62">
        <f t="shared" si="7"/>
        <v>0</v>
      </c>
      <c r="AM18" s="62"/>
      <c r="AN18" s="63"/>
      <c r="AO18" s="44">
        <f t="shared" si="0"/>
        <v>3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IF(OR($A19="",E$10=""),"",IF(IFERROR(MATCH(BBC_3!E$10,Infor!$A$13:$A$30,0),0)&gt;0,"L",IF(WEEKDAY(E$10)=1,"","X")))</f>
        <v>X</v>
      </c>
      <c r="F19" s="61" t="str">
        <f>IF(OR($A19="",F$10=""),"",IF(IFERROR(MATCH(BBC_3!F$10,Infor!$A$13:$A$30,0),0)&gt;0,"L",IF(WEEKDAY(F$10)=1,"","X")))</f>
        <v>X</v>
      </c>
      <c r="G19" s="61" t="str">
        <f>IF(OR($A19="",G$10=""),"",IF(IFERROR(MATCH(BBC_3!G$10,Infor!$A$13:$A$30,0),0)&gt;0,"L",IF(WEEKDAY(G$10)=1,"","X")))</f>
        <v>X</v>
      </c>
      <c r="H19" s="61" t="str">
        <f>IF(OR($A19="",H$10=""),"",IF(IFERROR(MATCH(BBC_3!H$10,Infor!$A$13:$A$30,0),0)&gt;0,"L",IF(WEEKDAY(H$10)=1,"","X")))</f>
        <v>X</v>
      </c>
      <c r="I19" s="61" t="str">
        <f>IF(OR($A19="",I$10=""),"",IF(IFERROR(MATCH(BBC_3!I$10,Infor!$A$13:$A$30,0),0)&gt;0,"L",IF(WEEKDAY(I$10)=1,"","X")))</f>
        <v/>
      </c>
      <c r="J19" s="61" t="str">
        <f>IF(OR($A19="",J$10=""),"",IF(IFERROR(MATCH(BBC_3!J$10,Infor!$A$13:$A$30,0),0)&gt;0,"L",IF(WEEKDAY(J$10)=1,"","X")))</f>
        <v>X</v>
      </c>
      <c r="K19" s="61" t="str">
        <f>IF(OR($A19="",K$10=""),"",IF(IFERROR(MATCH(BBC_3!K$10,Infor!$A$13:$A$30,0),0)&gt;0,"L",IF(WEEKDAY(K$10)=1,"","X")))</f>
        <v>X</v>
      </c>
      <c r="L19" s="61" t="str">
        <f>IF(OR($A19="",L$10=""),"",IF(IFERROR(MATCH(BBC_3!L$10,Infor!$A$13:$A$30,0),0)&gt;0,"L",IF(WEEKDAY(L$10)=1,"","X")))</f>
        <v>X</v>
      </c>
      <c r="M19" s="61" t="str">
        <f>IF(OR($A19="",M$10=""),"",IF(IFERROR(MATCH(BBC_3!M$10,Infor!$A$13:$A$30,0),0)&gt;0,"L",IF(WEEKDAY(M$10)=1,"","X")))</f>
        <v>X</v>
      </c>
      <c r="N19" s="61" t="str">
        <f>IF(OR($A19="",N$10=""),"",IF(IFERROR(MATCH(BBC_3!N$10,Infor!$A$13:$A$30,0),0)&gt;0,"L",IF(WEEKDAY(N$10)=1,"","X")))</f>
        <v>X</v>
      </c>
      <c r="O19" s="61" t="str">
        <f>IF(OR($A19="",O$10=""),"",IF(IFERROR(MATCH(BBC_3!O$10,Infor!$A$13:$A$30,0),0)&gt;0,"L",IF(WEEKDAY(O$10)=1,"","X")))</f>
        <v>X</v>
      </c>
      <c r="P19" s="61" t="str">
        <f>IF(OR($A19="",P$10=""),"",IF(IFERROR(MATCH(BBC_3!P$10,Infor!$A$13:$A$30,0),0)&gt;0,"L",IF(WEEKDAY(P$10)=1,"","X")))</f>
        <v/>
      </c>
      <c r="Q19" s="61" t="str">
        <f>IF(OR($A19="",Q$10=""),"",IF(IFERROR(MATCH(BBC_3!Q$10,Infor!$A$13:$A$30,0),0)&gt;0,"L",IF(WEEKDAY(Q$10)=1,"","X")))</f>
        <v>X</v>
      </c>
      <c r="R19" s="61" t="str">
        <f>IF(OR($A19="",R$10=""),"",IF(IFERROR(MATCH(BBC_3!R$10,Infor!$A$13:$A$30,0),0)&gt;0,"L",IF(WEEKDAY(R$10)=1,"","X")))</f>
        <v>X</v>
      </c>
      <c r="S19" s="61" t="str">
        <f>IF(OR($A19="",S$10=""),"",IF(IFERROR(MATCH(BBC_3!S$10,Infor!$A$13:$A$30,0),0)&gt;0,"L",IF(WEEKDAY(S$10)=1,"","X")))</f>
        <v>X</v>
      </c>
      <c r="T19" s="61" t="str">
        <f>IF(OR($A19="",T$10=""),"",IF(IFERROR(MATCH(BBC_3!T$10,Infor!$A$13:$A$30,0),0)&gt;0,"L",IF(WEEKDAY(T$10)=1,"","X")))</f>
        <v>X</v>
      </c>
      <c r="U19" s="61" t="str">
        <f>IF(OR($A19="",U$10=""),"",IF(IFERROR(MATCH(BBC_3!U$10,Infor!$A$13:$A$30,0),0)&gt;0,"L",IF(WEEKDAY(U$10)=1,"","X")))</f>
        <v>X</v>
      </c>
      <c r="V19" s="61" t="str">
        <f>IF(OR($A19="",V$10=""),"",IF(IFERROR(MATCH(BBC_3!V$10,Infor!$A$13:$A$30,0),0)&gt;0,"L",IF(WEEKDAY(V$10)=1,"","X")))</f>
        <v>X</v>
      </c>
      <c r="W19" s="61" t="str">
        <f>IF(OR($A19="",W$10=""),"",IF(IFERROR(MATCH(BBC_3!W$10,Infor!$A$13:$A$30,0),0)&gt;0,"L",IF(WEEKDAY(W$10)=1,"","X")))</f>
        <v/>
      </c>
      <c r="X19" s="61" t="str">
        <f>IF(OR($A19="",X$10=""),"",IF(IFERROR(MATCH(BBC_3!X$10,Infor!$A$13:$A$30,0),0)&gt;0,"L",IF(WEEKDAY(X$10)=1,"","X")))</f>
        <v>X</v>
      </c>
      <c r="Y19" s="61" t="str">
        <f>IF(OR($A19="",Y$10=""),"",IF(IFERROR(MATCH(BBC_3!Y$10,Infor!$A$13:$A$30,0),0)&gt;0,"L",IF(WEEKDAY(Y$10)=1,"","X")))</f>
        <v>X</v>
      </c>
      <c r="Z19" s="61" t="str">
        <f>IF(OR($A19="",Z$10=""),"",IF(IFERROR(MATCH(BBC_3!Z$10,Infor!$A$13:$A$30,0),0)&gt;0,"L",IF(WEEKDAY(Z$10)=1,"","X")))</f>
        <v>X</v>
      </c>
      <c r="AA19" s="61" t="str">
        <f>IF(OR($A19="",AA$10=""),"",IF(IFERROR(MATCH(BBC_3!AA$10,Infor!$A$13:$A$30,0),0)&gt;0,"L",IF(WEEKDAY(AA$10)=1,"","X")))</f>
        <v>X</v>
      </c>
      <c r="AB19" s="61" t="str">
        <f>IF(OR($A19="",AB$10=""),"",IF(IFERROR(MATCH(BBC_3!AB$10,Infor!$A$13:$A$30,0),0)&gt;0,"L",IF(WEEKDAY(AB$10)=1,"","X")))</f>
        <v>X</v>
      </c>
      <c r="AC19" s="61" t="str">
        <f>IF(OR($A19="",AC$10=""),"",IF(IFERROR(MATCH(BBC_3!AC$10,Infor!$A$13:$A$30,0),0)&gt;0,"L",IF(WEEKDAY(AC$10)=1,"","X")))</f>
        <v>X</v>
      </c>
      <c r="AD19" s="61" t="str">
        <f>IF(OR($A19="",AD$10=""),"",IF(IFERROR(MATCH(BBC_3!AD$10,Infor!$A$13:$A$30,0),0)&gt;0,"L",IF(WEEKDAY(AD$10)=1,"","X")))</f>
        <v/>
      </c>
      <c r="AE19" s="61" t="str">
        <f>IF(OR($A19="",AE$10=""),"",IF(IFERROR(MATCH(BBC_3!AE$10,Infor!$A$13:$A$30,0),0)&gt;0,"L",IF(WEEKDAY(AE$10)=1,"","X")))</f>
        <v>X</v>
      </c>
      <c r="AF19" s="61" t="str">
        <f>IF(OR($A19="",AF$10=""),"",IF(IFERROR(MATCH(BBC_3!AF$10,Infor!$A$13:$A$30,0),0)&gt;0,"L",IF(WEEKDAY(AF$10)=1,"","X")))</f>
        <v>X</v>
      </c>
      <c r="AG19" s="61" t="str">
        <f>IF(OR($A19="",AG$10=""),"",IF(IFERROR(MATCH(BBC_3!AG$10,Infor!$A$13:$A$30,0),0)&gt;0,"L",IF(WEEKDAY(AG$10)=1,"","X")))</f>
        <v>X</v>
      </c>
      <c r="AH19" s="61" t="str">
        <f>IF(OR($A19="",AH$10=""),"",IF(IFERROR(MATCH(BBC_3!AH$10,Infor!$A$13:$A$30,0),0)&gt;0,"L",IF(WEEKDAY(AH$10)=1,"","X")))</f>
        <v>X</v>
      </c>
      <c r="AI19" s="61" t="str">
        <f>IF(OR($A19="",AI$10=""),"",IF(IFERROR(MATCH(BBC_3!AI$10,Infor!$A$13:$A$30,0),0)&gt;0,"L",IF(WEEKDAY(AI$10)=1,"","X")))</f>
        <v>X</v>
      </c>
      <c r="AJ19" s="62"/>
      <c r="AK19" s="62">
        <f t="shared" si="6"/>
        <v>27</v>
      </c>
      <c r="AL19" s="62">
        <f t="shared" si="7"/>
        <v>0</v>
      </c>
      <c r="AM19" s="62"/>
      <c r="AN19" s="63"/>
      <c r="AO19" s="44">
        <f t="shared" si="0"/>
        <v>3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IF(OR($A20="",E$10=""),"",IF(IFERROR(MATCH(BBC_3!E$10,Infor!$A$13:$A$30,0),0)&gt;0,"L",IF(WEEKDAY(E$10)=1,"","X")))</f>
        <v>X</v>
      </c>
      <c r="F20" s="61" t="str">
        <f>IF(OR($A20="",F$10=""),"",IF(IFERROR(MATCH(BBC_3!F$10,Infor!$A$13:$A$30,0),0)&gt;0,"L",IF(WEEKDAY(F$10)=1,"","X")))</f>
        <v>X</v>
      </c>
      <c r="G20" s="61" t="str">
        <f>IF(OR($A20="",G$10=""),"",IF(IFERROR(MATCH(BBC_3!G$10,Infor!$A$13:$A$30,0),0)&gt;0,"L",IF(WEEKDAY(G$10)=1,"","X")))</f>
        <v>X</v>
      </c>
      <c r="H20" s="61" t="str">
        <f>IF(OR($A20="",H$10=""),"",IF(IFERROR(MATCH(BBC_3!H$10,Infor!$A$13:$A$30,0),0)&gt;0,"L",IF(WEEKDAY(H$10)=1,"","X")))</f>
        <v>X</v>
      </c>
      <c r="I20" s="61" t="str">
        <f>IF(OR($A20="",I$10=""),"",IF(IFERROR(MATCH(BBC_3!I$10,Infor!$A$13:$A$30,0),0)&gt;0,"L",IF(WEEKDAY(I$10)=1,"","X")))</f>
        <v/>
      </c>
      <c r="J20" s="61" t="str">
        <f>IF(OR($A20="",J$10=""),"",IF(IFERROR(MATCH(BBC_3!J$10,Infor!$A$13:$A$30,0),0)&gt;0,"L",IF(WEEKDAY(J$10)=1,"","X")))</f>
        <v>X</v>
      </c>
      <c r="K20" s="61" t="str">
        <f>IF(OR($A20="",K$10=""),"",IF(IFERROR(MATCH(BBC_3!K$10,Infor!$A$13:$A$30,0),0)&gt;0,"L",IF(WEEKDAY(K$10)=1,"","X")))</f>
        <v>X</v>
      </c>
      <c r="L20" s="61" t="str">
        <f>IF(OR($A20="",L$10=""),"",IF(IFERROR(MATCH(BBC_3!L$10,Infor!$A$13:$A$30,0),0)&gt;0,"L",IF(WEEKDAY(L$10)=1,"","X")))</f>
        <v>X</v>
      </c>
      <c r="M20" s="61" t="str">
        <f>IF(OR($A20="",M$10=""),"",IF(IFERROR(MATCH(BBC_3!M$10,Infor!$A$13:$A$30,0),0)&gt;0,"L",IF(WEEKDAY(M$10)=1,"","X")))</f>
        <v>X</v>
      </c>
      <c r="N20" s="61" t="str">
        <f>IF(OR($A20="",N$10=""),"",IF(IFERROR(MATCH(BBC_3!N$10,Infor!$A$13:$A$30,0),0)&gt;0,"L",IF(WEEKDAY(N$10)=1,"","X")))</f>
        <v>X</v>
      </c>
      <c r="O20" s="61" t="str">
        <f>IF(OR($A20="",O$10=""),"",IF(IFERROR(MATCH(BBC_3!O$10,Infor!$A$13:$A$30,0),0)&gt;0,"L",IF(WEEKDAY(O$10)=1,"","X")))</f>
        <v>X</v>
      </c>
      <c r="P20" s="61" t="str">
        <f>IF(OR($A20="",P$10=""),"",IF(IFERROR(MATCH(BBC_3!P$10,Infor!$A$13:$A$30,0),0)&gt;0,"L",IF(WEEKDAY(P$10)=1,"","X")))</f>
        <v/>
      </c>
      <c r="Q20" s="61" t="str">
        <f>IF(OR($A20="",Q$10=""),"",IF(IFERROR(MATCH(BBC_3!Q$10,Infor!$A$13:$A$30,0),0)&gt;0,"L",IF(WEEKDAY(Q$10)=1,"","X")))</f>
        <v>X</v>
      </c>
      <c r="R20" s="61" t="str">
        <f>IF(OR($A20="",R$10=""),"",IF(IFERROR(MATCH(BBC_3!R$10,Infor!$A$13:$A$30,0),0)&gt;0,"L",IF(WEEKDAY(R$10)=1,"","X")))</f>
        <v>X</v>
      </c>
      <c r="S20" s="61" t="str">
        <f>IF(OR($A20="",S$10=""),"",IF(IFERROR(MATCH(BBC_3!S$10,Infor!$A$13:$A$30,0),0)&gt;0,"L",IF(WEEKDAY(S$10)=1,"","X")))</f>
        <v>X</v>
      </c>
      <c r="T20" s="61" t="str">
        <f>IF(OR($A20="",T$10=""),"",IF(IFERROR(MATCH(BBC_3!T$10,Infor!$A$13:$A$30,0),0)&gt;0,"L",IF(WEEKDAY(T$10)=1,"","X")))</f>
        <v>X</v>
      </c>
      <c r="U20" s="61" t="str">
        <f>IF(OR($A20="",U$10=""),"",IF(IFERROR(MATCH(BBC_3!U$10,Infor!$A$13:$A$30,0),0)&gt;0,"L",IF(WEEKDAY(U$10)=1,"","X")))</f>
        <v>X</v>
      </c>
      <c r="V20" s="61" t="str">
        <f>IF(OR($A20="",V$10=""),"",IF(IFERROR(MATCH(BBC_3!V$10,Infor!$A$13:$A$30,0),0)&gt;0,"L",IF(WEEKDAY(V$10)=1,"","X")))</f>
        <v>X</v>
      </c>
      <c r="W20" s="61" t="str">
        <f>IF(OR($A20="",W$10=""),"",IF(IFERROR(MATCH(BBC_3!W$10,Infor!$A$13:$A$30,0),0)&gt;0,"L",IF(WEEKDAY(W$10)=1,"","X")))</f>
        <v/>
      </c>
      <c r="X20" s="61" t="str">
        <f>IF(OR($A20="",X$10=""),"",IF(IFERROR(MATCH(BBC_3!X$10,Infor!$A$13:$A$30,0),0)&gt;0,"L",IF(WEEKDAY(X$10)=1,"","X")))</f>
        <v>X</v>
      </c>
      <c r="Y20" s="61" t="str">
        <f>IF(OR($A20="",Y$10=""),"",IF(IFERROR(MATCH(BBC_3!Y$10,Infor!$A$13:$A$30,0),0)&gt;0,"L",IF(WEEKDAY(Y$10)=1,"","X")))</f>
        <v>X</v>
      </c>
      <c r="Z20" s="61" t="str">
        <f>IF(OR($A20="",Z$10=""),"",IF(IFERROR(MATCH(BBC_3!Z$10,Infor!$A$13:$A$30,0),0)&gt;0,"L",IF(WEEKDAY(Z$10)=1,"","X")))</f>
        <v>X</v>
      </c>
      <c r="AA20" s="61" t="str">
        <f>IF(OR($A20="",AA$10=""),"",IF(IFERROR(MATCH(BBC_3!AA$10,Infor!$A$13:$A$30,0),0)&gt;0,"L",IF(WEEKDAY(AA$10)=1,"","X")))</f>
        <v>X</v>
      </c>
      <c r="AB20" s="61" t="str">
        <f>IF(OR($A20="",AB$10=""),"",IF(IFERROR(MATCH(BBC_3!AB$10,Infor!$A$13:$A$30,0),0)&gt;0,"L",IF(WEEKDAY(AB$10)=1,"","X")))</f>
        <v>X</v>
      </c>
      <c r="AC20" s="61" t="str">
        <f>IF(OR($A20="",AC$10=""),"",IF(IFERROR(MATCH(BBC_3!AC$10,Infor!$A$13:$A$30,0),0)&gt;0,"L",IF(WEEKDAY(AC$10)=1,"","X")))</f>
        <v>X</v>
      </c>
      <c r="AD20" s="61" t="str">
        <f>IF(OR($A20="",AD$10=""),"",IF(IFERROR(MATCH(BBC_3!AD$10,Infor!$A$13:$A$30,0),0)&gt;0,"L",IF(WEEKDAY(AD$10)=1,"","X")))</f>
        <v/>
      </c>
      <c r="AE20" s="61" t="str">
        <f>IF(OR($A20="",AE$10=""),"",IF(IFERROR(MATCH(BBC_3!AE$10,Infor!$A$13:$A$30,0),0)&gt;0,"L",IF(WEEKDAY(AE$10)=1,"","X")))</f>
        <v>X</v>
      </c>
      <c r="AF20" s="61" t="str">
        <f>IF(OR($A20="",AF$10=""),"",IF(IFERROR(MATCH(BBC_3!AF$10,Infor!$A$13:$A$30,0),0)&gt;0,"L",IF(WEEKDAY(AF$10)=1,"","X")))</f>
        <v>X</v>
      </c>
      <c r="AG20" s="61" t="str">
        <f>IF(OR($A20="",AG$10=""),"",IF(IFERROR(MATCH(BBC_3!AG$10,Infor!$A$13:$A$30,0),0)&gt;0,"L",IF(WEEKDAY(AG$10)=1,"","X")))</f>
        <v>X</v>
      </c>
      <c r="AH20" s="61" t="str">
        <f>IF(OR($A20="",AH$10=""),"",IF(IFERROR(MATCH(BBC_3!AH$10,Infor!$A$13:$A$30,0),0)&gt;0,"L",IF(WEEKDAY(AH$10)=1,"","X")))</f>
        <v>X</v>
      </c>
      <c r="AI20" s="61" t="str">
        <f>IF(OR($A20="",AI$10=""),"",IF(IFERROR(MATCH(BBC_3!AI$10,Infor!$A$13:$A$30,0),0)&gt;0,"L",IF(WEEKDAY(AI$10)=1,"","X")))</f>
        <v>X</v>
      </c>
      <c r="AJ20" s="62"/>
      <c r="AK20" s="62">
        <f t="shared" si="6"/>
        <v>27</v>
      </c>
      <c r="AL20" s="62">
        <f t="shared" si="7"/>
        <v>0</v>
      </c>
      <c r="AM20" s="62"/>
      <c r="AN20" s="63"/>
      <c r="AO20" s="44">
        <f t="shared" si="0"/>
        <v>3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IF(OR($A21="",E$10=""),"",IF(IFERROR(MATCH(BBC_3!E$10,Infor!$A$13:$A$30,0),0)&gt;0,"L",IF(WEEKDAY(E$10)=1,"","X")))</f>
        <v>X</v>
      </c>
      <c r="F21" s="61" t="str">
        <f>IF(OR($A21="",F$10=""),"",IF(IFERROR(MATCH(BBC_3!F$10,Infor!$A$13:$A$30,0),0)&gt;0,"L",IF(WEEKDAY(F$10)=1,"","X")))</f>
        <v>X</v>
      </c>
      <c r="G21" s="61" t="str">
        <f>IF(OR($A21="",G$10=""),"",IF(IFERROR(MATCH(BBC_3!G$10,Infor!$A$13:$A$30,0),0)&gt;0,"L",IF(WEEKDAY(G$10)=1,"","X")))</f>
        <v>X</v>
      </c>
      <c r="H21" s="61" t="str">
        <f>IF(OR($A21="",H$10=""),"",IF(IFERROR(MATCH(BBC_3!H$10,Infor!$A$13:$A$30,0),0)&gt;0,"L",IF(WEEKDAY(H$10)=1,"","X")))</f>
        <v>X</v>
      </c>
      <c r="I21" s="61" t="str">
        <f>IF(OR($A21="",I$10=""),"",IF(IFERROR(MATCH(BBC_3!I$10,Infor!$A$13:$A$30,0),0)&gt;0,"L",IF(WEEKDAY(I$10)=1,"","X")))</f>
        <v/>
      </c>
      <c r="J21" s="61" t="str">
        <f>IF(OR($A21="",J$10=""),"",IF(IFERROR(MATCH(BBC_3!J$10,Infor!$A$13:$A$30,0),0)&gt;0,"L",IF(WEEKDAY(J$10)=1,"","X")))</f>
        <v>X</v>
      </c>
      <c r="K21" s="61" t="str">
        <f>IF(OR($A21="",K$10=""),"",IF(IFERROR(MATCH(BBC_3!K$10,Infor!$A$13:$A$30,0),0)&gt;0,"L",IF(WEEKDAY(K$10)=1,"","X")))</f>
        <v>X</v>
      </c>
      <c r="L21" s="61" t="str">
        <f>IF(OR($A21="",L$10=""),"",IF(IFERROR(MATCH(BBC_3!L$10,Infor!$A$13:$A$30,0),0)&gt;0,"L",IF(WEEKDAY(L$10)=1,"","X")))</f>
        <v>X</v>
      </c>
      <c r="M21" s="61" t="str">
        <f>IF(OR($A21="",M$10=""),"",IF(IFERROR(MATCH(BBC_3!M$10,Infor!$A$13:$A$30,0),0)&gt;0,"L",IF(WEEKDAY(M$10)=1,"","X")))</f>
        <v>X</v>
      </c>
      <c r="N21" s="61" t="str">
        <f>IF(OR($A21="",N$10=""),"",IF(IFERROR(MATCH(BBC_3!N$10,Infor!$A$13:$A$30,0),0)&gt;0,"L",IF(WEEKDAY(N$10)=1,"","X")))</f>
        <v>X</v>
      </c>
      <c r="O21" s="61" t="str">
        <f>IF(OR($A21="",O$10=""),"",IF(IFERROR(MATCH(BBC_3!O$10,Infor!$A$13:$A$30,0),0)&gt;0,"L",IF(WEEKDAY(O$10)=1,"","X")))</f>
        <v>X</v>
      </c>
      <c r="P21" s="61" t="str">
        <f>IF(OR($A21="",P$10=""),"",IF(IFERROR(MATCH(BBC_3!P$10,Infor!$A$13:$A$30,0),0)&gt;0,"L",IF(WEEKDAY(P$10)=1,"","X")))</f>
        <v/>
      </c>
      <c r="Q21" s="61" t="str">
        <f>IF(OR($A21="",Q$10=""),"",IF(IFERROR(MATCH(BBC_3!Q$10,Infor!$A$13:$A$30,0),0)&gt;0,"L",IF(WEEKDAY(Q$10)=1,"","X")))</f>
        <v>X</v>
      </c>
      <c r="R21" s="61" t="str">
        <f>IF(OR($A21="",R$10=""),"",IF(IFERROR(MATCH(BBC_3!R$10,Infor!$A$13:$A$30,0),0)&gt;0,"L",IF(WEEKDAY(R$10)=1,"","X")))</f>
        <v>X</v>
      </c>
      <c r="S21" s="61" t="str">
        <f>IF(OR($A21="",S$10=""),"",IF(IFERROR(MATCH(BBC_3!S$10,Infor!$A$13:$A$30,0),0)&gt;0,"L",IF(WEEKDAY(S$10)=1,"","X")))</f>
        <v>X</v>
      </c>
      <c r="T21" s="61" t="str">
        <f>IF(OR($A21="",T$10=""),"",IF(IFERROR(MATCH(BBC_3!T$10,Infor!$A$13:$A$30,0),0)&gt;0,"L",IF(WEEKDAY(T$10)=1,"","X")))</f>
        <v>X</v>
      </c>
      <c r="U21" s="61" t="str">
        <f>IF(OR($A21="",U$10=""),"",IF(IFERROR(MATCH(BBC_3!U$10,Infor!$A$13:$A$30,0),0)&gt;0,"L",IF(WEEKDAY(U$10)=1,"","X")))</f>
        <v>X</v>
      </c>
      <c r="V21" s="61" t="str">
        <f>IF(OR($A21="",V$10=""),"",IF(IFERROR(MATCH(BBC_3!V$10,Infor!$A$13:$A$30,0),0)&gt;0,"L",IF(WEEKDAY(V$10)=1,"","X")))</f>
        <v>X</v>
      </c>
      <c r="W21" s="61" t="str">
        <f>IF(OR($A21="",W$10=""),"",IF(IFERROR(MATCH(BBC_3!W$10,Infor!$A$13:$A$30,0),0)&gt;0,"L",IF(WEEKDAY(W$10)=1,"","X")))</f>
        <v/>
      </c>
      <c r="X21" s="61" t="str">
        <f>IF(OR($A21="",X$10=""),"",IF(IFERROR(MATCH(BBC_3!X$10,Infor!$A$13:$A$30,0),0)&gt;0,"L",IF(WEEKDAY(X$10)=1,"","X")))</f>
        <v>X</v>
      </c>
      <c r="Y21" s="61" t="str">
        <f>IF(OR($A21="",Y$10=""),"",IF(IFERROR(MATCH(BBC_3!Y$10,Infor!$A$13:$A$30,0),0)&gt;0,"L",IF(WEEKDAY(Y$10)=1,"","X")))</f>
        <v>X</v>
      </c>
      <c r="Z21" s="61" t="str">
        <f>IF(OR($A21="",Z$10=""),"",IF(IFERROR(MATCH(BBC_3!Z$10,Infor!$A$13:$A$30,0),0)&gt;0,"L",IF(WEEKDAY(Z$10)=1,"","X")))</f>
        <v>X</v>
      </c>
      <c r="AA21" s="61" t="str">
        <f>IF(OR($A21="",AA$10=""),"",IF(IFERROR(MATCH(BBC_3!AA$10,Infor!$A$13:$A$30,0),0)&gt;0,"L",IF(WEEKDAY(AA$10)=1,"","X")))</f>
        <v>X</v>
      </c>
      <c r="AB21" s="61" t="str">
        <f>IF(OR($A21="",AB$10=""),"",IF(IFERROR(MATCH(BBC_3!AB$10,Infor!$A$13:$A$30,0),0)&gt;0,"L",IF(WEEKDAY(AB$10)=1,"","X")))</f>
        <v>X</v>
      </c>
      <c r="AC21" s="61" t="str">
        <f>IF(OR($A21="",AC$10=""),"",IF(IFERROR(MATCH(BBC_3!AC$10,Infor!$A$13:$A$30,0),0)&gt;0,"L",IF(WEEKDAY(AC$10)=1,"","X")))</f>
        <v>X</v>
      </c>
      <c r="AD21" s="61" t="str">
        <f>IF(OR($A21="",AD$10=""),"",IF(IFERROR(MATCH(BBC_3!AD$10,Infor!$A$13:$A$30,0),0)&gt;0,"L",IF(WEEKDAY(AD$10)=1,"","X")))</f>
        <v/>
      </c>
      <c r="AE21" s="61" t="str">
        <f>IF(OR($A21="",AE$10=""),"",IF(IFERROR(MATCH(BBC_3!AE$10,Infor!$A$13:$A$30,0),0)&gt;0,"L",IF(WEEKDAY(AE$10)=1,"","X")))</f>
        <v>X</v>
      </c>
      <c r="AF21" s="61" t="str">
        <f>IF(OR($A21="",AF$10=""),"",IF(IFERROR(MATCH(BBC_3!AF$10,Infor!$A$13:$A$30,0),0)&gt;0,"L",IF(WEEKDAY(AF$10)=1,"","X")))</f>
        <v>X</v>
      </c>
      <c r="AG21" s="61" t="str">
        <f>IF(OR($A21="",AG$10=""),"",IF(IFERROR(MATCH(BBC_3!AG$10,Infor!$A$13:$A$30,0),0)&gt;0,"L",IF(WEEKDAY(AG$10)=1,"","X")))</f>
        <v>X</v>
      </c>
      <c r="AH21" s="61" t="str">
        <f>IF(OR($A21="",AH$10=""),"",IF(IFERROR(MATCH(BBC_3!AH$10,Infor!$A$13:$A$30,0),0)&gt;0,"L",IF(WEEKDAY(AH$10)=1,"","X")))</f>
        <v>X</v>
      </c>
      <c r="AI21" s="61" t="str">
        <f>IF(OR($A21="",AI$10=""),"",IF(IFERROR(MATCH(BBC_3!AI$10,Infor!$A$13:$A$30,0),0)&gt;0,"L",IF(WEEKDAY(AI$10)=1,"","X")))</f>
        <v>X</v>
      </c>
      <c r="AJ21" s="62"/>
      <c r="AK21" s="62">
        <f t="shared" si="6"/>
        <v>27</v>
      </c>
      <c r="AL21" s="62">
        <f t="shared" si="7"/>
        <v>0</v>
      </c>
      <c r="AM21" s="62"/>
      <c r="AN21" s="63"/>
      <c r="AO21" s="44">
        <f t="shared" si="0"/>
        <v>3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IF(OR($A22="",E$10=""),"",IF(IFERROR(MATCH(BBC_3!E$10,Infor!$A$13:$A$30,0),0)&gt;0,"L",IF(WEEKDAY(E$10)=1,"","X")))</f>
        <v>X</v>
      </c>
      <c r="F22" s="61" t="str">
        <f>IF(OR($A22="",F$10=""),"",IF(IFERROR(MATCH(BBC_3!F$10,Infor!$A$13:$A$30,0),0)&gt;0,"L",IF(WEEKDAY(F$10)=1,"","X")))</f>
        <v>X</v>
      </c>
      <c r="G22" s="61" t="str">
        <f>IF(OR($A22="",G$10=""),"",IF(IFERROR(MATCH(BBC_3!G$10,Infor!$A$13:$A$30,0),0)&gt;0,"L",IF(WEEKDAY(G$10)=1,"","X")))</f>
        <v>X</v>
      </c>
      <c r="H22" s="61" t="str">
        <f>IF(OR($A22="",H$10=""),"",IF(IFERROR(MATCH(BBC_3!H$10,Infor!$A$13:$A$30,0),0)&gt;0,"L",IF(WEEKDAY(H$10)=1,"","X")))</f>
        <v>X</v>
      </c>
      <c r="I22" s="61" t="str">
        <f>IF(OR($A22="",I$10=""),"",IF(IFERROR(MATCH(BBC_3!I$10,Infor!$A$13:$A$30,0),0)&gt;0,"L",IF(WEEKDAY(I$10)=1,"","X")))</f>
        <v/>
      </c>
      <c r="J22" s="61" t="str">
        <f>IF(OR($A22="",J$10=""),"",IF(IFERROR(MATCH(BBC_3!J$10,Infor!$A$13:$A$30,0),0)&gt;0,"L",IF(WEEKDAY(J$10)=1,"","X")))</f>
        <v>X</v>
      </c>
      <c r="K22" s="61" t="str">
        <f>IF(OR($A22="",K$10=""),"",IF(IFERROR(MATCH(BBC_3!K$10,Infor!$A$13:$A$30,0),0)&gt;0,"L",IF(WEEKDAY(K$10)=1,"","X")))</f>
        <v>X</v>
      </c>
      <c r="L22" s="61" t="str">
        <f>IF(OR($A22="",L$10=""),"",IF(IFERROR(MATCH(BBC_3!L$10,Infor!$A$13:$A$30,0),0)&gt;0,"L",IF(WEEKDAY(L$10)=1,"","X")))</f>
        <v>X</v>
      </c>
      <c r="M22" s="61" t="str">
        <f>IF(OR($A22="",M$10=""),"",IF(IFERROR(MATCH(BBC_3!M$10,Infor!$A$13:$A$30,0),0)&gt;0,"L",IF(WEEKDAY(M$10)=1,"","X")))</f>
        <v>X</v>
      </c>
      <c r="N22" s="61" t="str">
        <f>IF(OR($A22="",N$10=""),"",IF(IFERROR(MATCH(BBC_3!N$10,Infor!$A$13:$A$30,0),0)&gt;0,"L",IF(WEEKDAY(N$10)=1,"","X")))</f>
        <v>X</v>
      </c>
      <c r="O22" s="61" t="str">
        <f>IF(OR($A22="",O$10=""),"",IF(IFERROR(MATCH(BBC_3!O$10,Infor!$A$13:$A$30,0),0)&gt;0,"L",IF(WEEKDAY(O$10)=1,"","X")))</f>
        <v>X</v>
      </c>
      <c r="P22" s="61" t="str">
        <f>IF(OR($A22="",P$10=""),"",IF(IFERROR(MATCH(BBC_3!P$10,Infor!$A$13:$A$30,0),0)&gt;0,"L",IF(WEEKDAY(P$10)=1,"","X")))</f>
        <v/>
      </c>
      <c r="Q22" s="61" t="str">
        <f>IF(OR($A22="",Q$10=""),"",IF(IFERROR(MATCH(BBC_3!Q$10,Infor!$A$13:$A$30,0),0)&gt;0,"L",IF(WEEKDAY(Q$10)=1,"","X")))</f>
        <v>X</v>
      </c>
      <c r="R22" s="61" t="str">
        <f>IF(OR($A22="",R$10=""),"",IF(IFERROR(MATCH(BBC_3!R$10,Infor!$A$13:$A$30,0),0)&gt;0,"L",IF(WEEKDAY(R$10)=1,"","X")))</f>
        <v>X</v>
      </c>
      <c r="S22" s="61" t="str">
        <f>IF(OR($A22="",S$10=""),"",IF(IFERROR(MATCH(BBC_3!S$10,Infor!$A$13:$A$30,0),0)&gt;0,"L",IF(WEEKDAY(S$10)=1,"","X")))</f>
        <v>X</v>
      </c>
      <c r="T22" s="61" t="str">
        <f>IF(OR($A22="",T$10=""),"",IF(IFERROR(MATCH(BBC_3!T$10,Infor!$A$13:$A$30,0),0)&gt;0,"L",IF(WEEKDAY(T$10)=1,"","X")))</f>
        <v>X</v>
      </c>
      <c r="U22" s="61" t="str">
        <f>IF(OR($A22="",U$10=""),"",IF(IFERROR(MATCH(BBC_3!U$10,Infor!$A$13:$A$30,0),0)&gt;0,"L",IF(WEEKDAY(U$10)=1,"","X")))</f>
        <v>X</v>
      </c>
      <c r="V22" s="61" t="str">
        <f>IF(OR($A22="",V$10=""),"",IF(IFERROR(MATCH(BBC_3!V$10,Infor!$A$13:$A$30,0),0)&gt;0,"L",IF(WEEKDAY(V$10)=1,"","X")))</f>
        <v>X</v>
      </c>
      <c r="W22" s="61" t="str">
        <f>IF(OR($A22="",W$10=""),"",IF(IFERROR(MATCH(BBC_3!W$10,Infor!$A$13:$A$30,0),0)&gt;0,"L",IF(WEEKDAY(W$10)=1,"","X")))</f>
        <v/>
      </c>
      <c r="X22" s="61" t="str">
        <f>IF(OR($A22="",X$10=""),"",IF(IFERROR(MATCH(BBC_3!X$10,Infor!$A$13:$A$30,0),0)&gt;0,"L",IF(WEEKDAY(X$10)=1,"","X")))</f>
        <v>X</v>
      </c>
      <c r="Y22" s="61" t="str">
        <f>IF(OR($A22="",Y$10=""),"",IF(IFERROR(MATCH(BBC_3!Y$10,Infor!$A$13:$A$30,0),0)&gt;0,"L",IF(WEEKDAY(Y$10)=1,"","X")))</f>
        <v>X</v>
      </c>
      <c r="Z22" s="61" t="str">
        <f>IF(OR($A22="",Z$10=""),"",IF(IFERROR(MATCH(BBC_3!Z$10,Infor!$A$13:$A$30,0),0)&gt;0,"L",IF(WEEKDAY(Z$10)=1,"","X")))</f>
        <v>X</v>
      </c>
      <c r="AA22" s="61" t="str">
        <f>IF(OR($A22="",AA$10=""),"",IF(IFERROR(MATCH(BBC_3!AA$10,Infor!$A$13:$A$30,0),0)&gt;0,"L",IF(WEEKDAY(AA$10)=1,"","X")))</f>
        <v>X</v>
      </c>
      <c r="AB22" s="61" t="str">
        <f>IF(OR($A22="",AB$10=""),"",IF(IFERROR(MATCH(BBC_3!AB$10,Infor!$A$13:$A$30,0),0)&gt;0,"L",IF(WEEKDAY(AB$10)=1,"","X")))</f>
        <v>X</v>
      </c>
      <c r="AC22" s="61" t="str">
        <f>IF(OR($A22="",AC$10=""),"",IF(IFERROR(MATCH(BBC_3!AC$10,Infor!$A$13:$A$30,0),0)&gt;0,"L",IF(WEEKDAY(AC$10)=1,"","X")))</f>
        <v>X</v>
      </c>
      <c r="AD22" s="61" t="str">
        <f>IF(OR($A22="",AD$10=""),"",IF(IFERROR(MATCH(BBC_3!AD$10,Infor!$A$13:$A$30,0),0)&gt;0,"L",IF(WEEKDAY(AD$10)=1,"","X")))</f>
        <v/>
      </c>
      <c r="AE22" s="61" t="str">
        <f>IF(OR($A22="",AE$10=""),"",IF(IFERROR(MATCH(BBC_3!AE$10,Infor!$A$13:$A$30,0),0)&gt;0,"L",IF(WEEKDAY(AE$10)=1,"","X")))</f>
        <v>X</v>
      </c>
      <c r="AF22" s="61" t="str">
        <f>IF(OR($A22="",AF$10=""),"",IF(IFERROR(MATCH(BBC_3!AF$10,Infor!$A$13:$A$30,0),0)&gt;0,"L",IF(WEEKDAY(AF$10)=1,"","X")))</f>
        <v>X</v>
      </c>
      <c r="AG22" s="61" t="str">
        <f>IF(OR($A22="",AG$10=""),"",IF(IFERROR(MATCH(BBC_3!AG$10,Infor!$A$13:$A$30,0),0)&gt;0,"L",IF(WEEKDAY(AG$10)=1,"","X")))</f>
        <v>X</v>
      </c>
      <c r="AH22" s="61" t="str">
        <f>IF(OR($A22="",AH$10=""),"",IF(IFERROR(MATCH(BBC_3!AH$10,Infor!$A$13:$A$30,0),0)&gt;0,"L",IF(WEEKDAY(AH$10)=1,"","X")))</f>
        <v>X</v>
      </c>
      <c r="AI22" s="61" t="str">
        <f>IF(OR($A22="",AI$10=""),"",IF(IFERROR(MATCH(BBC_3!AI$10,Infor!$A$13:$A$30,0),0)&gt;0,"L",IF(WEEKDAY(AI$10)=1,"","X")))</f>
        <v>X</v>
      </c>
      <c r="AJ22" s="62"/>
      <c r="AK22" s="62">
        <f t="shared" si="6"/>
        <v>27</v>
      </c>
      <c r="AL22" s="62">
        <f t="shared" si="7"/>
        <v>0</v>
      </c>
      <c r="AM22" s="62"/>
      <c r="AN22" s="63"/>
      <c r="AO22" s="44">
        <f t="shared" si="0"/>
        <v>3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IF(OR($A23="",E$10=""),"",IF(IFERROR(MATCH(BBC_3!E$10,Infor!$A$13:$A$30,0),0)&gt;0,"L",IF(WEEKDAY(E$10)=1,"","X")))</f>
        <v>X</v>
      </c>
      <c r="F23" s="61" t="str">
        <f>IF(OR($A23="",F$10=""),"",IF(IFERROR(MATCH(BBC_3!F$10,Infor!$A$13:$A$30,0),0)&gt;0,"L",IF(WEEKDAY(F$10)=1,"","X")))</f>
        <v>X</v>
      </c>
      <c r="G23" s="61" t="str">
        <f>IF(OR($A23="",G$10=""),"",IF(IFERROR(MATCH(BBC_3!G$10,Infor!$A$13:$A$30,0),0)&gt;0,"L",IF(WEEKDAY(G$10)=1,"","X")))</f>
        <v>X</v>
      </c>
      <c r="H23" s="61" t="str">
        <f>IF(OR($A23="",H$10=""),"",IF(IFERROR(MATCH(BBC_3!H$10,Infor!$A$13:$A$30,0),0)&gt;0,"L",IF(WEEKDAY(H$10)=1,"","X")))</f>
        <v>X</v>
      </c>
      <c r="I23" s="61" t="str">
        <f>IF(OR($A23="",I$10=""),"",IF(IFERROR(MATCH(BBC_3!I$10,Infor!$A$13:$A$30,0),0)&gt;0,"L",IF(WEEKDAY(I$10)=1,"","X")))</f>
        <v/>
      </c>
      <c r="J23" s="61" t="str">
        <f>IF(OR($A23="",J$10=""),"",IF(IFERROR(MATCH(BBC_3!J$10,Infor!$A$13:$A$30,0),0)&gt;0,"L",IF(WEEKDAY(J$10)=1,"","X")))</f>
        <v>X</v>
      </c>
      <c r="K23" s="61" t="str">
        <f>IF(OR($A23="",K$10=""),"",IF(IFERROR(MATCH(BBC_3!K$10,Infor!$A$13:$A$30,0),0)&gt;0,"L",IF(WEEKDAY(K$10)=1,"","X")))</f>
        <v>X</v>
      </c>
      <c r="L23" s="61" t="str">
        <f>IF(OR($A23="",L$10=""),"",IF(IFERROR(MATCH(BBC_3!L$10,Infor!$A$13:$A$30,0),0)&gt;0,"L",IF(WEEKDAY(L$10)=1,"","X")))</f>
        <v>X</v>
      </c>
      <c r="M23" s="61" t="str">
        <f>IF(OR($A23="",M$10=""),"",IF(IFERROR(MATCH(BBC_3!M$10,Infor!$A$13:$A$30,0),0)&gt;0,"L",IF(WEEKDAY(M$10)=1,"","X")))</f>
        <v>X</v>
      </c>
      <c r="N23" s="61" t="str">
        <f>IF(OR($A23="",N$10=""),"",IF(IFERROR(MATCH(BBC_3!N$10,Infor!$A$13:$A$30,0),0)&gt;0,"L",IF(WEEKDAY(N$10)=1,"","X")))</f>
        <v>X</v>
      </c>
      <c r="O23" s="61" t="str">
        <f>IF(OR($A23="",O$10=""),"",IF(IFERROR(MATCH(BBC_3!O$10,Infor!$A$13:$A$30,0),0)&gt;0,"L",IF(WEEKDAY(O$10)=1,"","X")))</f>
        <v>X</v>
      </c>
      <c r="P23" s="61" t="str">
        <f>IF(OR($A23="",P$10=""),"",IF(IFERROR(MATCH(BBC_3!P$10,Infor!$A$13:$A$30,0),0)&gt;0,"L",IF(WEEKDAY(P$10)=1,"","X")))</f>
        <v/>
      </c>
      <c r="Q23" s="61" t="str">
        <f>IF(OR($A23="",Q$10=""),"",IF(IFERROR(MATCH(BBC_3!Q$10,Infor!$A$13:$A$30,0),0)&gt;0,"L",IF(WEEKDAY(Q$10)=1,"","X")))</f>
        <v>X</v>
      </c>
      <c r="R23" s="61" t="str">
        <f>IF(OR($A23="",R$10=""),"",IF(IFERROR(MATCH(BBC_3!R$10,Infor!$A$13:$A$30,0),0)&gt;0,"L",IF(WEEKDAY(R$10)=1,"","X")))</f>
        <v>X</v>
      </c>
      <c r="S23" s="61" t="str">
        <f>IF(OR($A23="",S$10=""),"",IF(IFERROR(MATCH(BBC_3!S$10,Infor!$A$13:$A$30,0),0)&gt;0,"L",IF(WEEKDAY(S$10)=1,"","X")))</f>
        <v>X</v>
      </c>
      <c r="T23" s="61" t="str">
        <f>IF(OR($A23="",T$10=""),"",IF(IFERROR(MATCH(BBC_3!T$10,Infor!$A$13:$A$30,0),0)&gt;0,"L",IF(WEEKDAY(T$10)=1,"","X")))</f>
        <v>X</v>
      </c>
      <c r="U23" s="61" t="str">
        <f>IF(OR($A23="",U$10=""),"",IF(IFERROR(MATCH(BBC_3!U$10,Infor!$A$13:$A$30,0),0)&gt;0,"L",IF(WEEKDAY(U$10)=1,"","X")))</f>
        <v>X</v>
      </c>
      <c r="V23" s="61" t="str">
        <f>IF(OR($A23="",V$10=""),"",IF(IFERROR(MATCH(BBC_3!V$10,Infor!$A$13:$A$30,0),0)&gt;0,"L",IF(WEEKDAY(V$10)=1,"","X")))</f>
        <v>X</v>
      </c>
      <c r="W23" s="61" t="str">
        <f>IF(OR($A23="",W$10=""),"",IF(IFERROR(MATCH(BBC_3!W$10,Infor!$A$13:$A$30,0),0)&gt;0,"L",IF(WEEKDAY(W$10)=1,"","X")))</f>
        <v/>
      </c>
      <c r="X23" s="61" t="str">
        <f>IF(OR($A23="",X$10=""),"",IF(IFERROR(MATCH(BBC_3!X$10,Infor!$A$13:$A$30,0),0)&gt;0,"L",IF(WEEKDAY(X$10)=1,"","X")))</f>
        <v>X</v>
      </c>
      <c r="Y23" s="61" t="str">
        <f>IF(OR($A23="",Y$10=""),"",IF(IFERROR(MATCH(BBC_3!Y$10,Infor!$A$13:$A$30,0),0)&gt;0,"L",IF(WEEKDAY(Y$10)=1,"","X")))</f>
        <v>X</v>
      </c>
      <c r="Z23" s="61" t="str">
        <f>IF(OR($A23="",Z$10=""),"",IF(IFERROR(MATCH(BBC_3!Z$10,Infor!$A$13:$A$30,0),0)&gt;0,"L",IF(WEEKDAY(Z$10)=1,"","X")))</f>
        <v>X</v>
      </c>
      <c r="AA23" s="61" t="str">
        <f>IF(OR($A23="",AA$10=""),"",IF(IFERROR(MATCH(BBC_3!AA$10,Infor!$A$13:$A$30,0),0)&gt;0,"L",IF(WEEKDAY(AA$10)=1,"","X")))</f>
        <v>X</v>
      </c>
      <c r="AB23" s="61" t="str">
        <f>IF(OR($A23="",AB$10=""),"",IF(IFERROR(MATCH(BBC_3!AB$10,Infor!$A$13:$A$30,0),0)&gt;0,"L",IF(WEEKDAY(AB$10)=1,"","X")))</f>
        <v>X</v>
      </c>
      <c r="AC23" s="61" t="str">
        <f>IF(OR($A23="",AC$10=""),"",IF(IFERROR(MATCH(BBC_3!AC$10,Infor!$A$13:$A$30,0),0)&gt;0,"L",IF(WEEKDAY(AC$10)=1,"","X")))</f>
        <v>X</v>
      </c>
      <c r="AD23" s="61" t="str">
        <f>IF(OR($A23="",AD$10=""),"",IF(IFERROR(MATCH(BBC_3!AD$10,Infor!$A$13:$A$30,0),0)&gt;0,"L",IF(WEEKDAY(AD$10)=1,"","X")))</f>
        <v/>
      </c>
      <c r="AE23" s="61" t="str">
        <f>IF(OR($A23="",AE$10=""),"",IF(IFERROR(MATCH(BBC_3!AE$10,Infor!$A$13:$A$30,0),0)&gt;0,"L",IF(WEEKDAY(AE$10)=1,"","X")))</f>
        <v>X</v>
      </c>
      <c r="AF23" s="61" t="str">
        <f>IF(OR($A23="",AF$10=""),"",IF(IFERROR(MATCH(BBC_3!AF$10,Infor!$A$13:$A$30,0),0)&gt;0,"L",IF(WEEKDAY(AF$10)=1,"","X")))</f>
        <v>X</v>
      </c>
      <c r="AG23" s="61" t="str">
        <f>IF(OR($A23="",AG$10=""),"",IF(IFERROR(MATCH(BBC_3!AG$10,Infor!$A$13:$A$30,0),0)&gt;0,"L",IF(WEEKDAY(AG$10)=1,"","X")))</f>
        <v>X</v>
      </c>
      <c r="AH23" s="61" t="str">
        <f>IF(OR($A23="",AH$10=""),"",IF(IFERROR(MATCH(BBC_3!AH$10,Infor!$A$13:$A$30,0),0)&gt;0,"L",IF(WEEKDAY(AH$10)=1,"","X")))</f>
        <v>X</v>
      </c>
      <c r="AI23" s="61" t="str">
        <f>IF(OR($A23="",AI$10=""),"",IF(IFERROR(MATCH(BBC_3!AI$10,Infor!$A$13:$A$30,0),0)&gt;0,"L",IF(WEEKDAY(AI$10)=1,"","X")))</f>
        <v>X</v>
      </c>
      <c r="AJ23" s="62"/>
      <c r="AK23" s="62">
        <f t="shared" si="6"/>
        <v>27</v>
      </c>
      <c r="AL23" s="62">
        <f t="shared" si="7"/>
        <v>0</v>
      </c>
      <c r="AM23" s="62"/>
      <c r="AN23" s="63"/>
      <c r="AO23" s="44">
        <f t="shared" si="0"/>
        <v>3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IF(OR($A24="",E$10=""),"",IF(IFERROR(MATCH(BBC_3!E$10,Infor!$A$13:$A$30,0),0)&gt;0,"L",IF(WEEKDAY(E$10)=1,"","X")))</f>
        <v>X</v>
      </c>
      <c r="F24" s="61" t="str">
        <f>IF(OR($A24="",F$10=""),"",IF(IFERROR(MATCH(BBC_3!F$10,Infor!$A$13:$A$30,0),0)&gt;0,"L",IF(WEEKDAY(F$10)=1,"","X")))</f>
        <v>X</v>
      </c>
      <c r="G24" s="61" t="str">
        <f>IF(OR($A24="",G$10=""),"",IF(IFERROR(MATCH(BBC_3!G$10,Infor!$A$13:$A$30,0),0)&gt;0,"L",IF(WEEKDAY(G$10)=1,"","X")))</f>
        <v>X</v>
      </c>
      <c r="H24" s="61" t="str">
        <f>IF(OR($A24="",H$10=""),"",IF(IFERROR(MATCH(BBC_3!H$10,Infor!$A$13:$A$30,0),0)&gt;0,"L",IF(WEEKDAY(H$10)=1,"","X")))</f>
        <v>X</v>
      </c>
      <c r="I24" s="61" t="str">
        <f>IF(OR($A24="",I$10=""),"",IF(IFERROR(MATCH(BBC_3!I$10,Infor!$A$13:$A$30,0),0)&gt;0,"L",IF(WEEKDAY(I$10)=1,"","X")))</f>
        <v/>
      </c>
      <c r="J24" s="61" t="str">
        <f>IF(OR($A24="",J$10=""),"",IF(IFERROR(MATCH(BBC_3!J$10,Infor!$A$13:$A$30,0),0)&gt;0,"L",IF(WEEKDAY(J$10)=1,"","X")))</f>
        <v>X</v>
      </c>
      <c r="K24" s="61" t="str">
        <f>IF(OR($A24="",K$10=""),"",IF(IFERROR(MATCH(BBC_3!K$10,Infor!$A$13:$A$30,0),0)&gt;0,"L",IF(WEEKDAY(K$10)=1,"","X")))</f>
        <v>X</v>
      </c>
      <c r="L24" s="61" t="str">
        <f>IF(OR($A24="",L$10=""),"",IF(IFERROR(MATCH(BBC_3!L$10,Infor!$A$13:$A$30,0),0)&gt;0,"L",IF(WEEKDAY(L$10)=1,"","X")))</f>
        <v>X</v>
      </c>
      <c r="M24" s="61" t="str">
        <f>IF(OR($A24="",M$10=""),"",IF(IFERROR(MATCH(BBC_3!M$10,Infor!$A$13:$A$30,0),0)&gt;0,"L",IF(WEEKDAY(M$10)=1,"","X")))</f>
        <v>X</v>
      </c>
      <c r="N24" s="61" t="str">
        <f>IF(OR($A24="",N$10=""),"",IF(IFERROR(MATCH(BBC_3!N$10,Infor!$A$13:$A$30,0),0)&gt;0,"L",IF(WEEKDAY(N$10)=1,"","X")))</f>
        <v>X</v>
      </c>
      <c r="O24" s="61" t="str">
        <f>IF(OR($A24="",O$10=""),"",IF(IFERROR(MATCH(BBC_3!O$10,Infor!$A$13:$A$30,0),0)&gt;0,"L",IF(WEEKDAY(O$10)=1,"","X")))</f>
        <v>X</v>
      </c>
      <c r="P24" s="61" t="str">
        <f>IF(OR($A24="",P$10=""),"",IF(IFERROR(MATCH(BBC_3!P$10,Infor!$A$13:$A$30,0),0)&gt;0,"L",IF(WEEKDAY(P$10)=1,"","X")))</f>
        <v/>
      </c>
      <c r="Q24" s="61" t="str">
        <f>IF(OR($A24="",Q$10=""),"",IF(IFERROR(MATCH(BBC_3!Q$10,Infor!$A$13:$A$30,0),0)&gt;0,"L",IF(WEEKDAY(Q$10)=1,"","X")))</f>
        <v>X</v>
      </c>
      <c r="R24" s="61" t="str">
        <f>IF(OR($A24="",R$10=""),"",IF(IFERROR(MATCH(BBC_3!R$10,Infor!$A$13:$A$30,0),0)&gt;0,"L",IF(WEEKDAY(R$10)=1,"","X")))</f>
        <v>X</v>
      </c>
      <c r="S24" s="61" t="str">
        <f>IF(OR($A24="",S$10=""),"",IF(IFERROR(MATCH(BBC_3!S$10,Infor!$A$13:$A$30,0),0)&gt;0,"L",IF(WEEKDAY(S$10)=1,"","X")))</f>
        <v>X</v>
      </c>
      <c r="T24" s="61" t="str">
        <f>IF(OR($A24="",T$10=""),"",IF(IFERROR(MATCH(BBC_3!T$10,Infor!$A$13:$A$30,0),0)&gt;0,"L",IF(WEEKDAY(T$10)=1,"","X")))</f>
        <v>X</v>
      </c>
      <c r="U24" s="61" t="str">
        <f>IF(OR($A24="",U$10=""),"",IF(IFERROR(MATCH(BBC_3!U$10,Infor!$A$13:$A$30,0),0)&gt;0,"L",IF(WEEKDAY(U$10)=1,"","X")))</f>
        <v>X</v>
      </c>
      <c r="V24" s="61" t="str">
        <f>IF(OR($A24="",V$10=""),"",IF(IFERROR(MATCH(BBC_3!V$10,Infor!$A$13:$A$30,0),0)&gt;0,"L",IF(WEEKDAY(V$10)=1,"","X")))</f>
        <v>X</v>
      </c>
      <c r="W24" s="61" t="str">
        <f>IF(OR($A24="",W$10=""),"",IF(IFERROR(MATCH(BBC_3!W$10,Infor!$A$13:$A$30,0),0)&gt;0,"L",IF(WEEKDAY(W$10)=1,"","X")))</f>
        <v/>
      </c>
      <c r="X24" s="61" t="str">
        <f>IF(OR($A24="",X$10=""),"",IF(IFERROR(MATCH(BBC_3!X$10,Infor!$A$13:$A$30,0),0)&gt;0,"L",IF(WEEKDAY(X$10)=1,"","X")))</f>
        <v>X</v>
      </c>
      <c r="Y24" s="61" t="str">
        <f>IF(OR($A24="",Y$10=""),"",IF(IFERROR(MATCH(BBC_3!Y$10,Infor!$A$13:$A$30,0),0)&gt;0,"L",IF(WEEKDAY(Y$10)=1,"","X")))</f>
        <v>X</v>
      </c>
      <c r="Z24" s="61" t="str">
        <f>IF(OR($A24="",Z$10=""),"",IF(IFERROR(MATCH(BBC_3!Z$10,Infor!$A$13:$A$30,0),0)&gt;0,"L",IF(WEEKDAY(Z$10)=1,"","X")))</f>
        <v>X</v>
      </c>
      <c r="AA24" s="61" t="str">
        <f>IF(OR($A24="",AA$10=""),"",IF(IFERROR(MATCH(BBC_3!AA$10,Infor!$A$13:$A$30,0),0)&gt;0,"L",IF(WEEKDAY(AA$10)=1,"","X")))</f>
        <v>X</v>
      </c>
      <c r="AB24" s="61" t="str">
        <f>IF(OR($A24="",AB$10=""),"",IF(IFERROR(MATCH(BBC_3!AB$10,Infor!$A$13:$A$30,0),0)&gt;0,"L",IF(WEEKDAY(AB$10)=1,"","X")))</f>
        <v>X</v>
      </c>
      <c r="AC24" s="61" t="str">
        <f>IF(OR($A24="",AC$10=""),"",IF(IFERROR(MATCH(BBC_3!AC$10,Infor!$A$13:$A$30,0),0)&gt;0,"L",IF(WEEKDAY(AC$10)=1,"","X")))</f>
        <v>X</v>
      </c>
      <c r="AD24" s="61" t="str">
        <f>IF(OR($A24="",AD$10=""),"",IF(IFERROR(MATCH(BBC_3!AD$10,Infor!$A$13:$A$30,0),0)&gt;0,"L",IF(WEEKDAY(AD$10)=1,"","X")))</f>
        <v/>
      </c>
      <c r="AE24" s="61" t="str">
        <f>IF(OR($A24="",AE$10=""),"",IF(IFERROR(MATCH(BBC_3!AE$10,Infor!$A$13:$A$30,0),0)&gt;0,"L",IF(WEEKDAY(AE$10)=1,"","X")))</f>
        <v>X</v>
      </c>
      <c r="AF24" s="61" t="str">
        <f>IF(OR($A24="",AF$10=""),"",IF(IFERROR(MATCH(BBC_3!AF$10,Infor!$A$13:$A$30,0),0)&gt;0,"L",IF(WEEKDAY(AF$10)=1,"","X")))</f>
        <v>X</v>
      </c>
      <c r="AG24" s="61" t="str">
        <f>IF(OR($A24="",AG$10=""),"",IF(IFERROR(MATCH(BBC_3!AG$10,Infor!$A$13:$A$30,0),0)&gt;0,"L",IF(WEEKDAY(AG$10)=1,"","X")))</f>
        <v>X</v>
      </c>
      <c r="AH24" s="61" t="str">
        <f>IF(OR($A24="",AH$10=""),"",IF(IFERROR(MATCH(BBC_3!AH$10,Infor!$A$13:$A$30,0),0)&gt;0,"L",IF(WEEKDAY(AH$10)=1,"","X")))</f>
        <v>X</v>
      </c>
      <c r="AI24" s="61" t="str">
        <f>IF(OR($A24="",AI$10=""),"",IF(IFERROR(MATCH(BBC_3!AI$10,Infor!$A$13:$A$30,0),0)&gt;0,"L",IF(WEEKDAY(AI$10)=1,"","X")))</f>
        <v>X</v>
      </c>
      <c r="AJ24" s="62"/>
      <c r="AK24" s="62">
        <f t="shared" si="6"/>
        <v>27</v>
      </c>
      <c r="AL24" s="62">
        <f t="shared" si="7"/>
        <v>0</v>
      </c>
      <c r="AM24" s="62"/>
      <c r="AN24" s="63"/>
      <c r="AO24" s="44">
        <f t="shared" si="0"/>
        <v>3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IF(OR($A25="",E$10=""),"",IF(IFERROR(MATCH(BBC_3!E$10,Infor!$A$13:$A$30,0),0)&gt;0,"L",IF(WEEKDAY(E$10)=1,"","X")))</f>
        <v>X</v>
      </c>
      <c r="F25" s="61" t="str">
        <f>IF(OR($A25="",F$10=""),"",IF(IFERROR(MATCH(BBC_3!F$10,Infor!$A$13:$A$30,0),0)&gt;0,"L",IF(WEEKDAY(F$10)=1,"","X")))</f>
        <v>X</v>
      </c>
      <c r="G25" s="61" t="str">
        <f>IF(OR($A25="",G$10=""),"",IF(IFERROR(MATCH(BBC_3!G$10,Infor!$A$13:$A$30,0),0)&gt;0,"L",IF(WEEKDAY(G$10)=1,"","X")))</f>
        <v>X</v>
      </c>
      <c r="H25" s="61" t="str">
        <f>IF(OR($A25="",H$10=""),"",IF(IFERROR(MATCH(BBC_3!H$10,Infor!$A$13:$A$30,0),0)&gt;0,"L",IF(WEEKDAY(H$10)=1,"","X")))</f>
        <v>X</v>
      </c>
      <c r="I25" s="61" t="str">
        <f>IF(OR($A25="",I$10=""),"",IF(IFERROR(MATCH(BBC_3!I$10,Infor!$A$13:$A$30,0),0)&gt;0,"L",IF(WEEKDAY(I$10)=1,"","X")))</f>
        <v/>
      </c>
      <c r="J25" s="61" t="str">
        <f>IF(OR($A25="",J$10=""),"",IF(IFERROR(MATCH(BBC_3!J$10,Infor!$A$13:$A$30,0),0)&gt;0,"L",IF(WEEKDAY(J$10)=1,"","X")))</f>
        <v>X</v>
      </c>
      <c r="K25" s="61" t="str">
        <f>IF(OR($A25="",K$10=""),"",IF(IFERROR(MATCH(BBC_3!K$10,Infor!$A$13:$A$30,0),0)&gt;0,"L",IF(WEEKDAY(K$10)=1,"","X")))</f>
        <v>X</v>
      </c>
      <c r="L25" s="61" t="str">
        <f>IF(OR($A25="",L$10=""),"",IF(IFERROR(MATCH(BBC_3!L$10,Infor!$A$13:$A$30,0),0)&gt;0,"L",IF(WEEKDAY(L$10)=1,"","X")))</f>
        <v>X</v>
      </c>
      <c r="M25" s="61" t="str">
        <f>IF(OR($A25="",M$10=""),"",IF(IFERROR(MATCH(BBC_3!M$10,Infor!$A$13:$A$30,0),0)&gt;0,"L",IF(WEEKDAY(M$10)=1,"","X")))</f>
        <v>X</v>
      </c>
      <c r="N25" s="61" t="str">
        <f>IF(OR($A25="",N$10=""),"",IF(IFERROR(MATCH(BBC_3!N$10,Infor!$A$13:$A$30,0),0)&gt;0,"L",IF(WEEKDAY(N$10)=1,"","X")))</f>
        <v>X</v>
      </c>
      <c r="O25" s="61" t="str">
        <f>IF(OR($A25="",O$10=""),"",IF(IFERROR(MATCH(BBC_3!O$10,Infor!$A$13:$A$30,0),0)&gt;0,"L",IF(WEEKDAY(O$10)=1,"","X")))</f>
        <v>X</v>
      </c>
      <c r="P25" s="61" t="str">
        <f>IF(OR($A25="",P$10=""),"",IF(IFERROR(MATCH(BBC_3!P$10,Infor!$A$13:$A$30,0),0)&gt;0,"L",IF(WEEKDAY(P$10)=1,"","X")))</f>
        <v/>
      </c>
      <c r="Q25" s="61" t="str">
        <f>IF(OR($A25="",Q$10=""),"",IF(IFERROR(MATCH(BBC_3!Q$10,Infor!$A$13:$A$30,0),0)&gt;0,"L",IF(WEEKDAY(Q$10)=1,"","X")))</f>
        <v>X</v>
      </c>
      <c r="R25" s="61" t="str">
        <f>IF(OR($A25="",R$10=""),"",IF(IFERROR(MATCH(BBC_3!R$10,Infor!$A$13:$A$30,0),0)&gt;0,"L",IF(WEEKDAY(R$10)=1,"","X")))</f>
        <v>X</v>
      </c>
      <c r="S25" s="61" t="str">
        <f>IF(OR($A25="",S$10=""),"",IF(IFERROR(MATCH(BBC_3!S$10,Infor!$A$13:$A$30,0),0)&gt;0,"L",IF(WEEKDAY(S$10)=1,"","X")))</f>
        <v>X</v>
      </c>
      <c r="T25" s="61" t="str">
        <f>IF(OR($A25="",T$10=""),"",IF(IFERROR(MATCH(BBC_3!T$10,Infor!$A$13:$A$30,0),0)&gt;0,"L",IF(WEEKDAY(T$10)=1,"","X")))</f>
        <v>X</v>
      </c>
      <c r="U25" s="61" t="str">
        <f>IF(OR($A25="",U$10=""),"",IF(IFERROR(MATCH(BBC_3!U$10,Infor!$A$13:$A$30,0),0)&gt;0,"L",IF(WEEKDAY(U$10)=1,"","X")))</f>
        <v>X</v>
      </c>
      <c r="V25" s="61" t="str">
        <f>IF(OR($A25="",V$10=""),"",IF(IFERROR(MATCH(BBC_3!V$10,Infor!$A$13:$A$30,0),0)&gt;0,"L",IF(WEEKDAY(V$10)=1,"","X")))</f>
        <v>X</v>
      </c>
      <c r="W25" s="61" t="str">
        <f>IF(OR($A25="",W$10=""),"",IF(IFERROR(MATCH(BBC_3!W$10,Infor!$A$13:$A$30,0),0)&gt;0,"L",IF(WEEKDAY(W$10)=1,"","X")))</f>
        <v/>
      </c>
      <c r="X25" s="61" t="str">
        <f>IF(OR($A25="",X$10=""),"",IF(IFERROR(MATCH(BBC_3!X$10,Infor!$A$13:$A$30,0),0)&gt;0,"L",IF(WEEKDAY(X$10)=1,"","X")))</f>
        <v>X</v>
      </c>
      <c r="Y25" s="61" t="str">
        <f>IF(OR($A25="",Y$10=""),"",IF(IFERROR(MATCH(BBC_3!Y$10,Infor!$A$13:$A$30,0),0)&gt;0,"L",IF(WEEKDAY(Y$10)=1,"","X")))</f>
        <v>X</v>
      </c>
      <c r="Z25" s="61" t="str">
        <f>IF(OR($A25="",Z$10=""),"",IF(IFERROR(MATCH(BBC_3!Z$10,Infor!$A$13:$A$30,0),0)&gt;0,"L",IF(WEEKDAY(Z$10)=1,"","X")))</f>
        <v>X</v>
      </c>
      <c r="AA25" s="61" t="str">
        <f>IF(OR($A25="",AA$10=""),"",IF(IFERROR(MATCH(BBC_3!AA$10,Infor!$A$13:$A$30,0),0)&gt;0,"L",IF(WEEKDAY(AA$10)=1,"","X")))</f>
        <v>X</v>
      </c>
      <c r="AB25" s="61" t="str">
        <f>IF(OR($A25="",AB$10=""),"",IF(IFERROR(MATCH(BBC_3!AB$10,Infor!$A$13:$A$30,0),0)&gt;0,"L",IF(WEEKDAY(AB$10)=1,"","X")))</f>
        <v>X</v>
      </c>
      <c r="AC25" s="61" t="str">
        <f>IF(OR($A25="",AC$10=""),"",IF(IFERROR(MATCH(BBC_3!AC$10,Infor!$A$13:$A$30,0),0)&gt;0,"L",IF(WEEKDAY(AC$10)=1,"","X")))</f>
        <v>X</v>
      </c>
      <c r="AD25" s="61" t="str">
        <f>IF(OR($A25="",AD$10=""),"",IF(IFERROR(MATCH(BBC_3!AD$10,Infor!$A$13:$A$30,0),0)&gt;0,"L",IF(WEEKDAY(AD$10)=1,"","X")))</f>
        <v/>
      </c>
      <c r="AE25" s="61" t="str">
        <f>IF(OR($A25="",AE$10=""),"",IF(IFERROR(MATCH(BBC_3!AE$10,Infor!$A$13:$A$30,0),0)&gt;0,"L",IF(WEEKDAY(AE$10)=1,"","X")))</f>
        <v>X</v>
      </c>
      <c r="AF25" s="61" t="str">
        <f>IF(OR($A25="",AF$10=""),"",IF(IFERROR(MATCH(BBC_3!AF$10,Infor!$A$13:$A$30,0),0)&gt;0,"L",IF(WEEKDAY(AF$10)=1,"","X")))</f>
        <v>X</v>
      </c>
      <c r="AG25" s="61" t="str">
        <f>IF(OR($A25="",AG$10=""),"",IF(IFERROR(MATCH(BBC_3!AG$10,Infor!$A$13:$A$30,0),0)&gt;0,"L",IF(WEEKDAY(AG$10)=1,"","X")))</f>
        <v>X</v>
      </c>
      <c r="AH25" s="61" t="str">
        <f>IF(OR($A25="",AH$10=""),"",IF(IFERROR(MATCH(BBC_3!AH$10,Infor!$A$13:$A$30,0),0)&gt;0,"L",IF(WEEKDAY(AH$10)=1,"","X")))</f>
        <v>X</v>
      </c>
      <c r="AI25" s="61" t="str">
        <f>IF(OR($A25="",AI$10=""),"",IF(IFERROR(MATCH(BBC_3!AI$10,Infor!$A$13:$A$30,0),0)&gt;0,"L",IF(WEEKDAY(AI$10)=1,"","X")))</f>
        <v>X</v>
      </c>
      <c r="AJ25" s="62"/>
      <c r="AK25" s="62">
        <f t="shared" si="6"/>
        <v>27</v>
      </c>
      <c r="AL25" s="62">
        <f t="shared" si="7"/>
        <v>0</v>
      </c>
      <c r="AM25" s="62"/>
      <c r="AN25" s="63"/>
      <c r="AO25" s="44">
        <f t="shared" si="0"/>
        <v>3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IF(OR($A26="",E$10=""),"",IF(IFERROR(MATCH(BBC_3!E$10,Infor!$A$13:$A$30,0),0)&gt;0,"L",IF(WEEKDAY(E$10)=1,"","X")))</f>
        <v>X</v>
      </c>
      <c r="F26" s="61" t="str">
        <f>IF(OR($A26="",F$10=""),"",IF(IFERROR(MATCH(BBC_3!F$10,Infor!$A$13:$A$30,0),0)&gt;0,"L",IF(WEEKDAY(F$10)=1,"","X")))</f>
        <v>X</v>
      </c>
      <c r="G26" s="61" t="str">
        <f>IF(OR($A26="",G$10=""),"",IF(IFERROR(MATCH(BBC_3!G$10,Infor!$A$13:$A$30,0),0)&gt;0,"L",IF(WEEKDAY(G$10)=1,"","X")))</f>
        <v>X</v>
      </c>
      <c r="H26" s="61" t="str">
        <f>IF(OR($A26="",H$10=""),"",IF(IFERROR(MATCH(BBC_3!H$10,Infor!$A$13:$A$30,0),0)&gt;0,"L",IF(WEEKDAY(H$10)=1,"","X")))</f>
        <v>X</v>
      </c>
      <c r="I26" s="61" t="str">
        <f>IF(OR($A26="",I$10=""),"",IF(IFERROR(MATCH(BBC_3!I$10,Infor!$A$13:$A$30,0),0)&gt;0,"L",IF(WEEKDAY(I$10)=1,"","X")))</f>
        <v/>
      </c>
      <c r="J26" s="61" t="str">
        <f>IF(OR($A26="",J$10=""),"",IF(IFERROR(MATCH(BBC_3!J$10,Infor!$A$13:$A$30,0),0)&gt;0,"L",IF(WEEKDAY(J$10)=1,"","X")))</f>
        <v>X</v>
      </c>
      <c r="K26" s="61" t="str">
        <f>IF(OR($A26="",K$10=""),"",IF(IFERROR(MATCH(BBC_3!K$10,Infor!$A$13:$A$30,0),0)&gt;0,"L",IF(WEEKDAY(K$10)=1,"","X")))</f>
        <v>X</v>
      </c>
      <c r="L26" s="61" t="str">
        <f>IF(OR($A26="",L$10=""),"",IF(IFERROR(MATCH(BBC_3!L$10,Infor!$A$13:$A$30,0),0)&gt;0,"L",IF(WEEKDAY(L$10)=1,"","X")))</f>
        <v>X</v>
      </c>
      <c r="M26" s="61" t="str">
        <f>IF(OR($A26="",M$10=""),"",IF(IFERROR(MATCH(BBC_3!M$10,Infor!$A$13:$A$30,0),0)&gt;0,"L",IF(WEEKDAY(M$10)=1,"","X")))</f>
        <v>X</v>
      </c>
      <c r="N26" s="61" t="str">
        <f>IF(OR($A26="",N$10=""),"",IF(IFERROR(MATCH(BBC_3!N$10,Infor!$A$13:$A$30,0),0)&gt;0,"L",IF(WEEKDAY(N$10)=1,"","X")))</f>
        <v>X</v>
      </c>
      <c r="O26" s="61" t="str">
        <f>IF(OR($A26="",O$10=""),"",IF(IFERROR(MATCH(BBC_3!O$10,Infor!$A$13:$A$30,0),0)&gt;0,"L",IF(WEEKDAY(O$10)=1,"","X")))</f>
        <v>X</v>
      </c>
      <c r="P26" s="61" t="str">
        <f>IF(OR($A26="",P$10=""),"",IF(IFERROR(MATCH(BBC_3!P$10,Infor!$A$13:$A$30,0),0)&gt;0,"L",IF(WEEKDAY(P$10)=1,"","X")))</f>
        <v/>
      </c>
      <c r="Q26" s="61" t="str">
        <f>IF(OR($A26="",Q$10=""),"",IF(IFERROR(MATCH(BBC_3!Q$10,Infor!$A$13:$A$30,0),0)&gt;0,"L",IF(WEEKDAY(Q$10)=1,"","X")))</f>
        <v>X</v>
      </c>
      <c r="R26" s="61" t="str">
        <f>IF(OR($A26="",R$10=""),"",IF(IFERROR(MATCH(BBC_3!R$10,Infor!$A$13:$A$30,0),0)&gt;0,"L",IF(WEEKDAY(R$10)=1,"","X")))</f>
        <v>X</v>
      </c>
      <c r="S26" s="61" t="str">
        <f>IF(OR($A26="",S$10=""),"",IF(IFERROR(MATCH(BBC_3!S$10,Infor!$A$13:$A$30,0),0)&gt;0,"L",IF(WEEKDAY(S$10)=1,"","X")))</f>
        <v>X</v>
      </c>
      <c r="T26" s="61" t="str">
        <f>IF(OR($A26="",T$10=""),"",IF(IFERROR(MATCH(BBC_3!T$10,Infor!$A$13:$A$30,0),0)&gt;0,"L",IF(WEEKDAY(T$10)=1,"","X")))</f>
        <v>X</v>
      </c>
      <c r="U26" s="61" t="str">
        <f>IF(OR($A26="",U$10=""),"",IF(IFERROR(MATCH(BBC_3!U$10,Infor!$A$13:$A$30,0),0)&gt;0,"L",IF(WEEKDAY(U$10)=1,"","X")))</f>
        <v>X</v>
      </c>
      <c r="V26" s="61" t="str">
        <f>IF(OR($A26="",V$10=""),"",IF(IFERROR(MATCH(BBC_3!V$10,Infor!$A$13:$A$30,0),0)&gt;0,"L",IF(WEEKDAY(V$10)=1,"","X")))</f>
        <v>X</v>
      </c>
      <c r="W26" s="61" t="str">
        <f>IF(OR($A26="",W$10=""),"",IF(IFERROR(MATCH(BBC_3!W$10,Infor!$A$13:$A$30,0),0)&gt;0,"L",IF(WEEKDAY(W$10)=1,"","X")))</f>
        <v/>
      </c>
      <c r="X26" s="61" t="str">
        <f>IF(OR($A26="",X$10=""),"",IF(IFERROR(MATCH(BBC_3!X$10,Infor!$A$13:$A$30,0),0)&gt;0,"L",IF(WEEKDAY(X$10)=1,"","X")))</f>
        <v>X</v>
      </c>
      <c r="Y26" s="61" t="str">
        <f>IF(OR($A26="",Y$10=""),"",IF(IFERROR(MATCH(BBC_3!Y$10,Infor!$A$13:$A$30,0),0)&gt;0,"L",IF(WEEKDAY(Y$10)=1,"","X")))</f>
        <v>X</v>
      </c>
      <c r="Z26" s="61" t="str">
        <f>IF(OR($A26="",Z$10=""),"",IF(IFERROR(MATCH(BBC_3!Z$10,Infor!$A$13:$A$30,0),0)&gt;0,"L",IF(WEEKDAY(Z$10)=1,"","X")))</f>
        <v>X</v>
      </c>
      <c r="AA26" s="61" t="str">
        <f>IF(OR($A26="",AA$10=""),"",IF(IFERROR(MATCH(BBC_3!AA$10,Infor!$A$13:$A$30,0),0)&gt;0,"L",IF(WEEKDAY(AA$10)=1,"","X")))</f>
        <v>X</v>
      </c>
      <c r="AB26" s="61" t="str">
        <f>IF(OR($A26="",AB$10=""),"",IF(IFERROR(MATCH(BBC_3!AB$10,Infor!$A$13:$A$30,0),0)&gt;0,"L",IF(WEEKDAY(AB$10)=1,"","X")))</f>
        <v>X</v>
      </c>
      <c r="AC26" s="61" t="str">
        <f>IF(OR($A26="",AC$10=""),"",IF(IFERROR(MATCH(BBC_3!AC$10,Infor!$A$13:$A$30,0),0)&gt;0,"L",IF(WEEKDAY(AC$10)=1,"","X")))</f>
        <v>X</v>
      </c>
      <c r="AD26" s="61" t="str">
        <f>IF(OR($A26="",AD$10=""),"",IF(IFERROR(MATCH(BBC_3!AD$10,Infor!$A$13:$A$30,0),0)&gt;0,"L",IF(WEEKDAY(AD$10)=1,"","X")))</f>
        <v/>
      </c>
      <c r="AE26" s="61" t="str">
        <f>IF(OR($A26="",AE$10=""),"",IF(IFERROR(MATCH(BBC_3!AE$10,Infor!$A$13:$A$30,0),0)&gt;0,"L",IF(WEEKDAY(AE$10)=1,"","X")))</f>
        <v>X</v>
      </c>
      <c r="AF26" s="61" t="str">
        <f>IF(OR($A26="",AF$10=""),"",IF(IFERROR(MATCH(BBC_3!AF$10,Infor!$A$13:$A$30,0),0)&gt;0,"L",IF(WEEKDAY(AF$10)=1,"","X")))</f>
        <v>X</v>
      </c>
      <c r="AG26" s="61" t="str">
        <f>IF(OR($A26="",AG$10=""),"",IF(IFERROR(MATCH(BBC_3!AG$10,Infor!$A$13:$A$30,0),0)&gt;0,"L",IF(WEEKDAY(AG$10)=1,"","X")))</f>
        <v>X</v>
      </c>
      <c r="AH26" s="61" t="str">
        <f>IF(OR($A26="",AH$10=""),"",IF(IFERROR(MATCH(BBC_3!AH$10,Infor!$A$13:$A$30,0),0)&gt;0,"L",IF(WEEKDAY(AH$10)=1,"","X")))</f>
        <v>X</v>
      </c>
      <c r="AI26" s="61" t="str">
        <f>IF(OR($A26="",AI$10=""),"",IF(IFERROR(MATCH(BBC_3!AI$10,Infor!$A$13:$A$30,0),0)&gt;0,"L",IF(WEEKDAY(AI$10)=1,"","X")))</f>
        <v>X</v>
      </c>
      <c r="AJ26" s="62"/>
      <c r="AK26" s="62">
        <f t="shared" si="6"/>
        <v>27</v>
      </c>
      <c r="AL26" s="62">
        <f t="shared" si="7"/>
        <v>0</v>
      </c>
      <c r="AM26" s="62"/>
      <c r="AN26" s="63"/>
      <c r="AO26" s="44">
        <f t="shared" si="0"/>
        <v>3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IF(OR($A27="",E$10=""),"",IF(IFERROR(MATCH(BBC_3!E$10,Infor!$A$13:$A$30,0),0)&gt;0,"L",IF(WEEKDAY(E$10)=1,"","X")))</f>
        <v>X</v>
      </c>
      <c r="F27" s="61" t="str">
        <f>IF(OR($A27="",F$10=""),"",IF(IFERROR(MATCH(BBC_3!F$10,Infor!$A$13:$A$30,0),0)&gt;0,"L",IF(WEEKDAY(F$10)=1,"","X")))</f>
        <v>X</v>
      </c>
      <c r="G27" s="61" t="str">
        <f>IF(OR($A27="",G$10=""),"",IF(IFERROR(MATCH(BBC_3!G$10,Infor!$A$13:$A$30,0),0)&gt;0,"L",IF(WEEKDAY(G$10)=1,"","X")))</f>
        <v>X</v>
      </c>
      <c r="H27" s="61" t="str">
        <f>IF(OR($A27="",H$10=""),"",IF(IFERROR(MATCH(BBC_3!H$10,Infor!$A$13:$A$30,0),0)&gt;0,"L",IF(WEEKDAY(H$10)=1,"","X")))</f>
        <v>X</v>
      </c>
      <c r="I27" s="61" t="str">
        <f>IF(OR($A27="",I$10=""),"",IF(IFERROR(MATCH(BBC_3!I$10,Infor!$A$13:$A$30,0),0)&gt;0,"L",IF(WEEKDAY(I$10)=1,"","X")))</f>
        <v/>
      </c>
      <c r="J27" s="61" t="str">
        <f>IF(OR($A27="",J$10=""),"",IF(IFERROR(MATCH(BBC_3!J$10,Infor!$A$13:$A$30,0),0)&gt;0,"L",IF(WEEKDAY(J$10)=1,"","X")))</f>
        <v>X</v>
      </c>
      <c r="K27" s="61" t="str">
        <f>IF(OR($A27="",K$10=""),"",IF(IFERROR(MATCH(BBC_3!K$10,Infor!$A$13:$A$30,0),0)&gt;0,"L",IF(WEEKDAY(K$10)=1,"","X")))</f>
        <v>X</v>
      </c>
      <c r="L27" s="61" t="str">
        <f>IF(OR($A27="",L$10=""),"",IF(IFERROR(MATCH(BBC_3!L$10,Infor!$A$13:$A$30,0),0)&gt;0,"L",IF(WEEKDAY(L$10)=1,"","X")))</f>
        <v>X</v>
      </c>
      <c r="M27" s="61" t="str">
        <f>IF(OR($A27="",M$10=""),"",IF(IFERROR(MATCH(BBC_3!M$10,Infor!$A$13:$A$30,0),0)&gt;0,"L",IF(WEEKDAY(M$10)=1,"","X")))</f>
        <v>X</v>
      </c>
      <c r="N27" s="61" t="str">
        <f>IF(OR($A27="",N$10=""),"",IF(IFERROR(MATCH(BBC_3!N$10,Infor!$A$13:$A$30,0),0)&gt;0,"L",IF(WEEKDAY(N$10)=1,"","X")))</f>
        <v>X</v>
      </c>
      <c r="O27" s="61" t="str">
        <f>IF(OR($A27="",O$10=""),"",IF(IFERROR(MATCH(BBC_3!O$10,Infor!$A$13:$A$30,0),0)&gt;0,"L",IF(WEEKDAY(O$10)=1,"","X")))</f>
        <v>X</v>
      </c>
      <c r="P27" s="61" t="str">
        <f>IF(OR($A27="",P$10=""),"",IF(IFERROR(MATCH(BBC_3!P$10,Infor!$A$13:$A$30,0),0)&gt;0,"L",IF(WEEKDAY(P$10)=1,"","X")))</f>
        <v/>
      </c>
      <c r="Q27" s="61" t="str">
        <f>IF(OR($A27="",Q$10=""),"",IF(IFERROR(MATCH(BBC_3!Q$10,Infor!$A$13:$A$30,0),0)&gt;0,"L",IF(WEEKDAY(Q$10)=1,"","X")))</f>
        <v>X</v>
      </c>
      <c r="R27" s="61" t="str">
        <f>IF(OR($A27="",R$10=""),"",IF(IFERROR(MATCH(BBC_3!R$10,Infor!$A$13:$A$30,0),0)&gt;0,"L",IF(WEEKDAY(R$10)=1,"","X")))</f>
        <v>X</v>
      </c>
      <c r="S27" s="61" t="str">
        <f>IF(OR($A27="",S$10=""),"",IF(IFERROR(MATCH(BBC_3!S$10,Infor!$A$13:$A$30,0),0)&gt;0,"L",IF(WEEKDAY(S$10)=1,"","X")))</f>
        <v>X</v>
      </c>
      <c r="T27" s="61" t="str">
        <f>IF(OR($A27="",T$10=""),"",IF(IFERROR(MATCH(BBC_3!T$10,Infor!$A$13:$A$30,0),0)&gt;0,"L",IF(WEEKDAY(T$10)=1,"","X")))</f>
        <v>X</v>
      </c>
      <c r="U27" s="61" t="str">
        <f>IF(OR($A27="",U$10=""),"",IF(IFERROR(MATCH(BBC_3!U$10,Infor!$A$13:$A$30,0),0)&gt;0,"L",IF(WEEKDAY(U$10)=1,"","X")))</f>
        <v>X</v>
      </c>
      <c r="V27" s="61" t="str">
        <f>IF(OR($A27="",V$10=""),"",IF(IFERROR(MATCH(BBC_3!V$10,Infor!$A$13:$A$30,0),0)&gt;0,"L",IF(WEEKDAY(V$10)=1,"","X")))</f>
        <v>X</v>
      </c>
      <c r="W27" s="61" t="str">
        <f>IF(OR($A27="",W$10=""),"",IF(IFERROR(MATCH(BBC_3!W$10,Infor!$A$13:$A$30,0),0)&gt;0,"L",IF(WEEKDAY(W$10)=1,"","X")))</f>
        <v/>
      </c>
      <c r="X27" s="61" t="str">
        <f>IF(OR($A27="",X$10=""),"",IF(IFERROR(MATCH(BBC_3!X$10,Infor!$A$13:$A$30,0),0)&gt;0,"L",IF(WEEKDAY(X$10)=1,"","X")))</f>
        <v>X</v>
      </c>
      <c r="Y27" s="61" t="str">
        <f>IF(OR($A27="",Y$10=""),"",IF(IFERROR(MATCH(BBC_3!Y$10,Infor!$A$13:$A$30,0),0)&gt;0,"L",IF(WEEKDAY(Y$10)=1,"","X")))</f>
        <v>X</v>
      </c>
      <c r="Z27" s="61" t="str">
        <f>IF(OR($A27="",Z$10=""),"",IF(IFERROR(MATCH(BBC_3!Z$10,Infor!$A$13:$A$30,0),0)&gt;0,"L",IF(WEEKDAY(Z$10)=1,"","X")))</f>
        <v>X</v>
      </c>
      <c r="AA27" s="61" t="str">
        <f>IF(OR($A27="",AA$10=""),"",IF(IFERROR(MATCH(BBC_3!AA$10,Infor!$A$13:$A$30,0),0)&gt;0,"L",IF(WEEKDAY(AA$10)=1,"","X")))</f>
        <v>X</v>
      </c>
      <c r="AB27" s="61" t="str">
        <f>IF(OR($A27="",AB$10=""),"",IF(IFERROR(MATCH(BBC_3!AB$10,Infor!$A$13:$A$30,0),0)&gt;0,"L",IF(WEEKDAY(AB$10)=1,"","X")))</f>
        <v>X</v>
      </c>
      <c r="AC27" s="61" t="str">
        <f>IF(OR($A27="",AC$10=""),"",IF(IFERROR(MATCH(BBC_3!AC$10,Infor!$A$13:$A$30,0),0)&gt;0,"L",IF(WEEKDAY(AC$10)=1,"","X")))</f>
        <v>X</v>
      </c>
      <c r="AD27" s="61" t="str">
        <f>IF(OR($A27="",AD$10=""),"",IF(IFERROR(MATCH(BBC_3!AD$10,Infor!$A$13:$A$30,0),0)&gt;0,"L",IF(WEEKDAY(AD$10)=1,"","X")))</f>
        <v/>
      </c>
      <c r="AE27" s="61" t="str">
        <f>IF(OR($A27="",AE$10=""),"",IF(IFERROR(MATCH(BBC_3!AE$10,Infor!$A$13:$A$30,0),0)&gt;0,"L",IF(WEEKDAY(AE$10)=1,"","X")))</f>
        <v>X</v>
      </c>
      <c r="AF27" s="61" t="str">
        <f>IF(OR($A27="",AF$10=""),"",IF(IFERROR(MATCH(BBC_3!AF$10,Infor!$A$13:$A$30,0),0)&gt;0,"L",IF(WEEKDAY(AF$10)=1,"","X")))</f>
        <v>X</v>
      </c>
      <c r="AG27" s="61" t="str">
        <f>IF(OR($A27="",AG$10=""),"",IF(IFERROR(MATCH(BBC_3!AG$10,Infor!$A$13:$A$30,0),0)&gt;0,"L",IF(WEEKDAY(AG$10)=1,"","X")))</f>
        <v>X</v>
      </c>
      <c r="AH27" s="61" t="str">
        <f>IF(OR($A27="",AH$10=""),"",IF(IFERROR(MATCH(BBC_3!AH$10,Infor!$A$13:$A$30,0),0)&gt;0,"L",IF(WEEKDAY(AH$10)=1,"","X")))</f>
        <v>X</v>
      </c>
      <c r="AI27" s="61" t="str">
        <f>IF(OR($A27="",AI$10=""),"",IF(IFERROR(MATCH(BBC_3!AI$10,Infor!$A$13:$A$30,0),0)&gt;0,"L",IF(WEEKDAY(AI$10)=1,"","X")))</f>
        <v>X</v>
      </c>
      <c r="AJ27" s="62"/>
      <c r="AK27" s="62">
        <f t="shared" si="6"/>
        <v>27</v>
      </c>
      <c r="AL27" s="62">
        <f t="shared" si="7"/>
        <v>0</v>
      </c>
      <c r="AM27" s="62"/>
      <c r="AN27" s="63"/>
      <c r="AO27" s="44">
        <f t="shared" si="0"/>
        <v>3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IF(OR($A28="",E$10=""),"",IF(IFERROR(MATCH(BBC_3!E$10,Infor!$A$13:$A$30,0),0)&gt;0,"L",IF(WEEKDAY(E$10)=1,"","X")))</f>
        <v>X</v>
      </c>
      <c r="F28" s="61" t="str">
        <f>IF(OR($A28="",F$10=""),"",IF(IFERROR(MATCH(BBC_3!F$10,Infor!$A$13:$A$30,0),0)&gt;0,"L",IF(WEEKDAY(F$10)=1,"","X")))</f>
        <v>X</v>
      </c>
      <c r="G28" s="61" t="str">
        <f>IF(OR($A28="",G$10=""),"",IF(IFERROR(MATCH(BBC_3!G$10,Infor!$A$13:$A$30,0),0)&gt;0,"L",IF(WEEKDAY(G$10)=1,"","X")))</f>
        <v>X</v>
      </c>
      <c r="H28" s="61" t="str">
        <f>IF(OR($A28="",H$10=""),"",IF(IFERROR(MATCH(BBC_3!H$10,Infor!$A$13:$A$30,0),0)&gt;0,"L",IF(WEEKDAY(H$10)=1,"","X")))</f>
        <v>X</v>
      </c>
      <c r="I28" s="61" t="str">
        <f>IF(OR($A28="",I$10=""),"",IF(IFERROR(MATCH(BBC_3!I$10,Infor!$A$13:$A$30,0),0)&gt;0,"L",IF(WEEKDAY(I$10)=1,"","X")))</f>
        <v/>
      </c>
      <c r="J28" s="61" t="str">
        <f>IF(OR($A28="",J$10=""),"",IF(IFERROR(MATCH(BBC_3!J$10,Infor!$A$13:$A$30,0),0)&gt;0,"L",IF(WEEKDAY(J$10)=1,"","X")))</f>
        <v>X</v>
      </c>
      <c r="K28" s="61" t="str">
        <f>IF(OR($A28="",K$10=""),"",IF(IFERROR(MATCH(BBC_3!K$10,Infor!$A$13:$A$30,0),0)&gt;0,"L",IF(WEEKDAY(K$10)=1,"","X")))</f>
        <v>X</v>
      </c>
      <c r="L28" s="61" t="str">
        <f>IF(OR($A28="",L$10=""),"",IF(IFERROR(MATCH(BBC_3!L$10,Infor!$A$13:$A$30,0),0)&gt;0,"L",IF(WEEKDAY(L$10)=1,"","X")))</f>
        <v>X</v>
      </c>
      <c r="M28" s="61" t="str">
        <f>IF(OR($A28="",M$10=""),"",IF(IFERROR(MATCH(BBC_3!M$10,Infor!$A$13:$A$30,0),0)&gt;0,"L",IF(WEEKDAY(M$10)=1,"","X")))</f>
        <v>X</v>
      </c>
      <c r="N28" s="61" t="str">
        <f>IF(OR($A28="",N$10=""),"",IF(IFERROR(MATCH(BBC_3!N$10,Infor!$A$13:$A$30,0),0)&gt;0,"L",IF(WEEKDAY(N$10)=1,"","X")))</f>
        <v>X</v>
      </c>
      <c r="O28" s="61" t="str">
        <f>IF(OR($A28="",O$10=""),"",IF(IFERROR(MATCH(BBC_3!O$10,Infor!$A$13:$A$30,0),0)&gt;0,"L",IF(WEEKDAY(O$10)=1,"","X")))</f>
        <v>X</v>
      </c>
      <c r="P28" s="61" t="str">
        <f>IF(OR($A28="",P$10=""),"",IF(IFERROR(MATCH(BBC_3!P$10,Infor!$A$13:$A$30,0),0)&gt;0,"L",IF(WEEKDAY(P$10)=1,"","X")))</f>
        <v/>
      </c>
      <c r="Q28" s="61" t="str">
        <f>IF(OR($A28="",Q$10=""),"",IF(IFERROR(MATCH(BBC_3!Q$10,Infor!$A$13:$A$30,0),0)&gt;0,"L",IF(WEEKDAY(Q$10)=1,"","X")))</f>
        <v>X</v>
      </c>
      <c r="R28" s="61" t="str">
        <f>IF(OR($A28="",R$10=""),"",IF(IFERROR(MATCH(BBC_3!R$10,Infor!$A$13:$A$30,0),0)&gt;0,"L",IF(WEEKDAY(R$10)=1,"","X")))</f>
        <v>X</v>
      </c>
      <c r="S28" s="61" t="str">
        <f>IF(OR($A28="",S$10=""),"",IF(IFERROR(MATCH(BBC_3!S$10,Infor!$A$13:$A$30,0),0)&gt;0,"L",IF(WEEKDAY(S$10)=1,"","X")))</f>
        <v>X</v>
      </c>
      <c r="T28" s="61" t="str">
        <f>IF(OR($A28="",T$10=""),"",IF(IFERROR(MATCH(BBC_3!T$10,Infor!$A$13:$A$30,0),0)&gt;0,"L",IF(WEEKDAY(T$10)=1,"","X")))</f>
        <v>X</v>
      </c>
      <c r="U28" s="61" t="str">
        <f>IF(OR($A28="",U$10=""),"",IF(IFERROR(MATCH(BBC_3!U$10,Infor!$A$13:$A$30,0),0)&gt;0,"L",IF(WEEKDAY(U$10)=1,"","X")))</f>
        <v>X</v>
      </c>
      <c r="V28" s="61" t="str">
        <f>IF(OR($A28="",V$10=""),"",IF(IFERROR(MATCH(BBC_3!V$10,Infor!$A$13:$A$30,0),0)&gt;0,"L",IF(WEEKDAY(V$10)=1,"","X")))</f>
        <v>X</v>
      </c>
      <c r="W28" s="61" t="str">
        <f>IF(OR($A28="",W$10=""),"",IF(IFERROR(MATCH(BBC_3!W$10,Infor!$A$13:$A$30,0),0)&gt;0,"L",IF(WEEKDAY(W$10)=1,"","X")))</f>
        <v/>
      </c>
      <c r="X28" s="61" t="str">
        <f>IF(OR($A28="",X$10=""),"",IF(IFERROR(MATCH(BBC_3!X$10,Infor!$A$13:$A$30,0),0)&gt;0,"L",IF(WEEKDAY(X$10)=1,"","X")))</f>
        <v>X</v>
      </c>
      <c r="Y28" s="61" t="str">
        <f>IF(OR($A28="",Y$10=""),"",IF(IFERROR(MATCH(BBC_3!Y$10,Infor!$A$13:$A$30,0),0)&gt;0,"L",IF(WEEKDAY(Y$10)=1,"","X")))</f>
        <v>X</v>
      </c>
      <c r="Z28" s="61" t="str">
        <f>IF(OR($A28="",Z$10=""),"",IF(IFERROR(MATCH(BBC_3!Z$10,Infor!$A$13:$A$30,0),0)&gt;0,"L",IF(WEEKDAY(Z$10)=1,"","X")))</f>
        <v>X</v>
      </c>
      <c r="AA28" s="61" t="str">
        <f>IF(OR($A28="",AA$10=""),"",IF(IFERROR(MATCH(BBC_3!AA$10,Infor!$A$13:$A$30,0),0)&gt;0,"L",IF(WEEKDAY(AA$10)=1,"","X")))</f>
        <v>X</v>
      </c>
      <c r="AB28" s="61" t="str">
        <f>IF(OR($A28="",AB$10=""),"",IF(IFERROR(MATCH(BBC_3!AB$10,Infor!$A$13:$A$30,0),0)&gt;0,"L",IF(WEEKDAY(AB$10)=1,"","X")))</f>
        <v>X</v>
      </c>
      <c r="AC28" s="61" t="str">
        <f>IF(OR($A28="",AC$10=""),"",IF(IFERROR(MATCH(BBC_3!AC$10,Infor!$A$13:$A$30,0),0)&gt;0,"L",IF(WEEKDAY(AC$10)=1,"","X")))</f>
        <v>X</v>
      </c>
      <c r="AD28" s="61" t="str">
        <f>IF(OR($A28="",AD$10=""),"",IF(IFERROR(MATCH(BBC_3!AD$10,Infor!$A$13:$A$30,0),0)&gt;0,"L",IF(WEEKDAY(AD$10)=1,"","X")))</f>
        <v/>
      </c>
      <c r="AE28" s="61" t="str">
        <f>IF(OR($A28="",AE$10=""),"",IF(IFERROR(MATCH(BBC_3!AE$10,Infor!$A$13:$A$30,0),0)&gt;0,"L",IF(WEEKDAY(AE$10)=1,"","X")))</f>
        <v>X</v>
      </c>
      <c r="AF28" s="61" t="str">
        <f>IF(OR($A28="",AF$10=""),"",IF(IFERROR(MATCH(BBC_3!AF$10,Infor!$A$13:$A$30,0),0)&gt;0,"L",IF(WEEKDAY(AF$10)=1,"","X")))</f>
        <v>X</v>
      </c>
      <c r="AG28" s="61" t="str">
        <f>IF(OR($A28="",AG$10=""),"",IF(IFERROR(MATCH(BBC_3!AG$10,Infor!$A$13:$A$30,0),0)&gt;0,"L",IF(WEEKDAY(AG$10)=1,"","X")))</f>
        <v>X</v>
      </c>
      <c r="AH28" s="61" t="str">
        <f>IF(OR($A28="",AH$10=""),"",IF(IFERROR(MATCH(BBC_3!AH$10,Infor!$A$13:$A$30,0),0)&gt;0,"L",IF(WEEKDAY(AH$10)=1,"","X")))</f>
        <v>X</v>
      </c>
      <c r="AI28" s="61" t="str">
        <f>IF(OR($A28="",AI$10=""),"",IF(IFERROR(MATCH(BBC_3!AI$10,Infor!$A$13:$A$30,0),0)&gt;0,"L",IF(WEEKDAY(AI$10)=1,"","X")))</f>
        <v>X</v>
      </c>
      <c r="AJ28" s="62"/>
      <c r="AK28" s="62">
        <f t="shared" si="6"/>
        <v>27</v>
      </c>
      <c r="AL28" s="62">
        <f t="shared" si="7"/>
        <v>0</v>
      </c>
      <c r="AM28" s="62"/>
      <c r="AN28" s="63"/>
      <c r="AO28" s="44">
        <f t="shared" si="0"/>
        <v>3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IF(OR($A29="",E$10=""),"",IF(IFERROR(MATCH(BBC_3!E$10,Infor!$A$13:$A$30,0),0)&gt;0,"L",IF(WEEKDAY(E$10)=1,"","X")))</f>
        <v>X</v>
      </c>
      <c r="F29" s="61" t="str">
        <f>IF(OR($A29="",F$10=""),"",IF(IFERROR(MATCH(BBC_3!F$10,Infor!$A$13:$A$30,0),0)&gt;0,"L",IF(WEEKDAY(F$10)=1,"","X")))</f>
        <v>X</v>
      </c>
      <c r="G29" s="61" t="str">
        <f>IF(OR($A29="",G$10=""),"",IF(IFERROR(MATCH(BBC_3!G$10,Infor!$A$13:$A$30,0),0)&gt;0,"L",IF(WEEKDAY(G$10)=1,"","X")))</f>
        <v>X</v>
      </c>
      <c r="H29" s="61" t="str">
        <f>IF(OR($A29="",H$10=""),"",IF(IFERROR(MATCH(BBC_3!H$10,Infor!$A$13:$A$30,0),0)&gt;0,"L",IF(WEEKDAY(H$10)=1,"","X")))</f>
        <v>X</v>
      </c>
      <c r="I29" s="61" t="str">
        <f>IF(OR($A29="",I$10=""),"",IF(IFERROR(MATCH(BBC_3!I$10,Infor!$A$13:$A$30,0),0)&gt;0,"L",IF(WEEKDAY(I$10)=1,"","X")))</f>
        <v/>
      </c>
      <c r="J29" s="61" t="str">
        <f>IF(OR($A29="",J$10=""),"",IF(IFERROR(MATCH(BBC_3!J$10,Infor!$A$13:$A$30,0),0)&gt;0,"L",IF(WEEKDAY(J$10)=1,"","X")))</f>
        <v>X</v>
      </c>
      <c r="K29" s="61" t="str">
        <f>IF(OR($A29="",K$10=""),"",IF(IFERROR(MATCH(BBC_3!K$10,Infor!$A$13:$A$30,0),0)&gt;0,"L",IF(WEEKDAY(K$10)=1,"","X")))</f>
        <v>X</v>
      </c>
      <c r="L29" s="61" t="str">
        <f>IF(OR($A29="",L$10=""),"",IF(IFERROR(MATCH(BBC_3!L$10,Infor!$A$13:$A$30,0),0)&gt;0,"L",IF(WEEKDAY(L$10)=1,"","X")))</f>
        <v>X</v>
      </c>
      <c r="M29" s="61" t="str">
        <f>IF(OR($A29="",M$10=""),"",IF(IFERROR(MATCH(BBC_3!M$10,Infor!$A$13:$A$30,0),0)&gt;0,"L",IF(WEEKDAY(M$10)=1,"","X")))</f>
        <v>X</v>
      </c>
      <c r="N29" s="61" t="str">
        <f>IF(OR($A29="",N$10=""),"",IF(IFERROR(MATCH(BBC_3!N$10,Infor!$A$13:$A$30,0),0)&gt;0,"L",IF(WEEKDAY(N$10)=1,"","X")))</f>
        <v>X</v>
      </c>
      <c r="O29" s="61" t="str">
        <f>IF(OR($A29="",O$10=""),"",IF(IFERROR(MATCH(BBC_3!O$10,Infor!$A$13:$A$30,0),0)&gt;0,"L",IF(WEEKDAY(O$10)=1,"","X")))</f>
        <v>X</v>
      </c>
      <c r="P29" s="61" t="str">
        <f>IF(OR($A29="",P$10=""),"",IF(IFERROR(MATCH(BBC_3!P$10,Infor!$A$13:$A$30,0),0)&gt;0,"L",IF(WEEKDAY(P$10)=1,"","X")))</f>
        <v/>
      </c>
      <c r="Q29" s="61" t="str">
        <f>IF(OR($A29="",Q$10=""),"",IF(IFERROR(MATCH(BBC_3!Q$10,Infor!$A$13:$A$30,0),0)&gt;0,"L",IF(WEEKDAY(Q$10)=1,"","X")))</f>
        <v>X</v>
      </c>
      <c r="R29" s="61" t="str">
        <f>IF(OR($A29="",R$10=""),"",IF(IFERROR(MATCH(BBC_3!R$10,Infor!$A$13:$A$30,0),0)&gt;0,"L",IF(WEEKDAY(R$10)=1,"","X")))</f>
        <v>X</v>
      </c>
      <c r="S29" s="61" t="str">
        <f>IF(OR($A29="",S$10=""),"",IF(IFERROR(MATCH(BBC_3!S$10,Infor!$A$13:$A$30,0),0)&gt;0,"L",IF(WEEKDAY(S$10)=1,"","X")))</f>
        <v>X</v>
      </c>
      <c r="T29" s="61" t="str">
        <f>IF(OR($A29="",T$10=""),"",IF(IFERROR(MATCH(BBC_3!T$10,Infor!$A$13:$A$30,0),0)&gt;0,"L",IF(WEEKDAY(T$10)=1,"","X")))</f>
        <v>X</v>
      </c>
      <c r="U29" s="61" t="str">
        <f>IF(OR($A29="",U$10=""),"",IF(IFERROR(MATCH(BBC_3!U$10,Infor!$A$13:$A$30,0),0)&gt;0,"L",IF(WEEKDAY(U$10)=1,"","X")))</f>
        <v>X</v>
      </c>
      <c r="V29" s="61" t="str">
        <f>IF(OR($A29="",V$10=""),"",IF(IFERROR(MATCH(BBC_3!V$10,Infor!$A$13:$A$30,0),0)&gt;0,"L",IF(WEEKDAY(V$10)=1,"","X")))</f>
        <v>X</v>
      </c>
      <c r="W29" s="61" t="str">
        <f>IF(OR($A29="",W$10=""),"",IF(IFERROR(MATCH(BBC_3!W$10,Infor!$A$13:$A$30,0),0)&gt;0,"L",IF(WEEKDAY(W$10)=1,"","X")))</f>
        <v/>
      </c>
      <c r="X29" s="61" t="str">
        <f>IF(OR($A29="",X$10=""),"",IF(IFERROR(MATCH(BBC_3!X$10,Infor!$A$13:$A$30,0),0)&gt;0,"L",IF(WEEKDAY(X$10)=1,"","X")))</f>
        <v>X</v>
      </c>
      <c r="Y29" s="61" t="str">
        <f>IF(OR($A29="",Y$10=""),"",IF(IFERROR(MATCH(BBC_3!Y$10,Infor!$A$13:$A$30,0),0)&gt;0,"L",IF(WEEKDAY(Y$10)=1,"","X")))</f>
        <v>X</v>
      </c>
      <c r="Z29" s="61" t="str">
        <f>IF(OR($A29="",Z$10=""),"",IF(IFERROR(MATCH(BBC_3!Z$10,Infor!$A$13:$A$30,0),0)&gt;0,"L",IF(WEEKDAY(Z$10)=1,"","X")))</f>
        <v>X</v>
      </c>
      <c r="AA29" s="61" t="str">
        <f>IF(OR($A29="",AA$10=""),"",IF(IFERROR(MATCH(BBC_3!AA$10,Infor!$A$13:$A$30,0),0)&gt;0,"L",IF(WEEKDAY(AA$10)=1,"","X")))</f>
        <v>X</v>
      </c>
      <c r="AB29" s="61" t="str">
        <f>IF(OR($A29="",AB$10=""),"",IF(IFERROR(MATCH(BBC_3!AB$10,Infor!$A$13:$A$30,0),0)&gt;0,"L",IF(WEEKDAY(AB$10)=1,"","X")))</f>
        <v>X</v>
      </c>
      <c r="AC29" s="61" t="str">
        <f>IF(OR($A29="",AC$10=""),"",IF(IFERROR(MATCH(BBC_3!AC$10,Infor!$A$13:$A$30,0),0)&gt;0,"L",IF(WEEKDAY(AC$10)=1,"","X")))</f>
        <v>X</v>
      </c>
      <c r="AD29" s="61" t="str">
        <f>IF(OR($A29="",AD$10=""),"",IF(IFERROR(MATCH(BBC_3!AD$10,Infor!$A$13:$A$30,0),0)&gt;0,"L",IF(WEEKDAY(AD$10)=1,"","X")))</f>
        <v/>
      </c>
      <c r="AE29" s="61" t="str">
        <f>IF(OR($A29="",AE$10=""),"",IF(IFERROR(MATCH(BBC_3!AE$10,Infor!$A$13:$A$30,0),0)&gt;0,"L",IF(WEEKDAY(AE$10)=1,"","X")))</f>
        <v>X</v>
      </c>
      <c r="AF29" s="61" t="str">
        <f>IF(OR($A29="",AF$10=""),"",IF(IFERROR(MATCH(BBC_3!AF$10,Infor!$A$13:$A$30,0),0)&gt;0,"L",IF(WEEKDAY(AF$10)=1,"","X")))</f>
        <v>X</v>
      </c>
      <c r="AG29" s="61" t="str">
        <f>IF(OR($A29="",AG$10=""),"",IF(IFERROR(MATCH(BBC_3!AG$10,Infor!$A$13:$A$30,0),0)&gt;0,"L",IF(WEEKDAY(AG$10)=1,"","X")))</f>
        <v>X</v>
      </c>
      <c r="AH29" s="61" t="str">
        <f>IF(OR($A29="",AH$10=""),"",IF(IFERROR(MATCH(BBC_3!AH$10,Infor!$A$13:$A$30,0),0)&gt;0,"L",IF(WEEKDAY(AH$10)=1,"","X")))</f>
        <v>X</v>
      </c>
      <c r="AI29" s="61" t="str">
        <f>IF(OR($A29="",AI$10=""),"",IF(IFERROR(MATCH(BBC_3!AI$10,Infor!$A$13:$A$30,0),0)&gt;0,"L",IF(WEEKDAY(AI$10)=1,"","X")))</f>
        <v>X</v>
      </c>
      <c r="AJ29" s="62"/>
      <c r="AK29" s="62">
        <f t="shared" si="6"/>
        <v>27</v>
      </c>
      <c r="AL29" s="62">
        <f t="shared" si="7"/>
        <v>0</v>
      </c>
      <c r="AM29" s="62"/>
      <c r="AN29" s="63"/>
      <c r="AO29" s="44">
        <f t="shared" si="0"/>
        <v>3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IF(OR($A30="",E$10=""),"",IF(IFERROR(MATCH(BBC_3!E$10,Infor!$A$13:$A$30,0),0)&gt;0,"L",IF(WEEKDAY(E$10)=1,"","X")))</f>
        <v>X</v>
      </c>
      <c r="F30" s="61" t="str">
        <f>IF(OR($A30="",F$10=""),"",IF(IFERROR(MATCH(BBC_3!F$10,Infor!$A$13:$A$30,0),0)&gt;0,"L",IF(WEEKDAY(F$10)=1,"","X")))</f>
        <v>X</v>
      </c>
      <c r="G30" s="61" t="str">
        <f>IF(OR($A30="",G$10=""),"",IF(IFERROR(MATCH(BBC_3!G$10,Infor!$A$13:$A$30,0),0)&gt;0,"L",IF(WEEKDAY(G$10)=1,"","X")))</f>
        <v>X</v>
      </c>
      <c r="H30" s="61" t="str">
        <f>IF(OR($A30="",H$10=""),"",IF(IFERROR(MATCH(BBC_3!H$10,Infor!$A$13:$A$30,0),0)&gt;0,"L",IF(WEEKDAY(H$10)=1,"","X")))</f>
        <v>X</v>
      </c>
      <c r="I30" s="61" t="str">
        <f>IF(OR($A30="",I$10=""),"",IF(IFERROR(MATCH(BBC_3!I$10,Infor!$A$13:$A$30,0),0)&gt;0,"L",IF(WEEKDAY(I$10)=1,"","X")))</f>
        <v/>
      </c>
      <c r="J30" s="61" t="str">
        <f>IF(OR($A30="",J$10=""),"",IF(IFERROR(MATCH(BBC_3!J$10,Infor!$A$13:$A$30,0),0)&gt;0,"L",IF(WEEKDAY(J$10)=1,"","X")))</f>
        <v>X</v>
      </c>
      <c r="K30" s="61" t="str">
        <f>IF(OR($A30="",K$10=""),"",IF(IFERROR(MATCH(BBC_3!K$10,Infor!$A$13:$A$30,0),0)&gt;0,"L",IF(WEEKDAY(K$10)=1,"","X")))</f>
        <v>X</v>
      </c>
      <c r="L30" s="61" t="str">
        <f>IF(OR($A30="",L$10=""),"",IF(IFERROR(MATCH(BBC_3!L$10,Infor!$A$13:$A$30,0),0)&gt;0,"L",IF(WEEKDAY(L$10)=1,"","X")))</f>
        <v>X</v>
      </c>
      <c r="M30" s="61" t="str">
        <f>IF(OR($A30="",M$10=""),"",IF(IFERROR(MATCH(BBC_3!M$10,Infor!$A$13:$A$30,0),0)&gt;0,"L",IF(WEEKDAY(M$10)=1,"","X")))</f>
        <v>X</v>
      </c>
      <c r="N30" s="61" t="str">
        <f>IF(OR($A30="",N$10=""),"",IF(IFERROR(MATCH(BBC_3!N$10,Infor!$A$13:$A$30,0),0)&gt;0,"L",IF(WEEKDAY(N$10)=1,"","X")))</f>
        <v>X</v>
      </c>
      <c r="O30" s="61" t="str">
        <f>IF(OR($A30="",O$10=""),"",IF(IFERROR(MATCH(BBC_3!O$10,Infor!$A$13:$A$30,0),0)&gt;0,"L",IF(WEEKDAY(O$10)=1,"","X")))</f>
        <v>X</v>
      </c>
      <c r="P30" s="61" t="str">
        <f>IF(OR($A30="",P$10=""),"",IF(IFERROR(MATCH(BBC_3!P$10,Infor!$A$13:$A$30,0),0)&gt;0,"L",IF(WEEKDAY(P$10)=1,"","X")))</f>
        <v/>
      </c>
      <c r="Q30" s="61" t="str">
        <f>IF(OR($A30="",Q$10=""),"",IF(IFERROR(MATCH(BBC_3!Q$10,Infor!$A$13:$A$30,0),0)&gt;0,"L",IF(WEEKDAY(Q$10)=1,"","X")))</f>
        <v>X</v>
      </c>
      <c r="R30" s="61" t="str">
        <f>IF(OR($A30="",R$10=""),"",IF(IFERROR(MATCH(BBC_3!R$10,Infor!$A$13:$A$30,0),0)&gt;0,"L",IF(WEEKDAY(R$10)=1,"","X")))</f>
        <v>X</v>
      </c>
      <c r="S30" s="61" t="str">
        <f>IF(OR($A30="",S$10=""),"",IF(IFERROR(MATCH(BBC_3!S$10,Infor!$A$13:$A$30,0),0)&gt;0,"L",IF(WEEKDAY(S$10)=1,"","X")))</f>
        <v>X</v>
      </c>
      <c r="T30" s="61" t="str">
        <f>IF(OR($A30="",T$10=""),"",IF(IFERROR(MATCH(BBC_3!T$10,Infor!$A$13:$A$30,0),0)&gt;0,"L",IF(WEEKDAY(T$10)=1,"","X")))</f>
        <v>X</v>
      </c>
      <c r="U30" s="61" t="str">
        <f>IF(OR($A30="",U$10=""),"",IF(IFERROR(MATCH(BBC_3!U$10,Infor!$A$13:$A$30,0),0)&gt;0,"L",IF(WEEKDAY(U$10)=1,"","X")))</f>
        <v>X</v>
      </c>
      <c r="V30" s="61" t="str">
        <f>IF(OR($A30="",V$10=""),"",IF(IFERROR(MATCH(BBC_3!V$10,Infor!$A$13:$A$30,0),0)&gt;0,"L",IF(WEEKDAY(V$10)=1,"","X")))</f>
        <v>X</v>
      </c>
      <c r="W30" s="61" t="str">
        <f>IF(OR($A30="",W$10=""),"",IF(IFERROR(MATCH(BBC_3!W$10,Infor!$A$13:$A$30,0),0)&gt;0,"L",IF(WEEKDAY(W$10)=1,"","X")))</f>
        <v/>
      </c>
      <c r="X30" s="61" t="str">
        <f>IF(OR($A30="",X$10=""),"",IF(IFERROR(MATCH(BBC_3!X$10,Infor!$A$13:$A$30,0),0)&gt;0,"L",IF(WEEKDAY(X$10)=1,"","X")))</f>
        <v>X</v>
      </c>
      <c r="Y30" s="61" t="str">
        <f>IF(OR($A30="",Y$10=""),"",IF(IFERROR(MATCH(BBC_3!Y$10,Infor!$A$13:$A$30,0),0)&gt;0,"L",IF(WEEKDAY(Y$10)=1,"","X")))</f>
        <v>X</v>
      </c>
      <c r="Z30" s="61" t="str">
        <f>IF(OR($A30="",Z$10=""),"",IF(IFERROR(MATCH(BBC_3!Z$10,Infor!$A$13:$A$30,0),0)&gt;0,"L",IF(WEEKDAY(Z$10)=1,"","X")))</f>
        <v>X</v>
      </c>
      <c r="AA30" s="61" t="str">
        <f>IF(OR($A30="",AA$10=""),"",IF(IFERROR(MATCH(BBC_3!AA$10,Infor!$A$13:$A$30,0),0)&gt;0,"L",IF(WEEKDAY(AA$10)=1,"","X")))</f>
        <v>X</v>
      </c>
      <c r="AB30" s="61" t="str">
        <f>IF(OR($A30="",AB$10=""),"",IF(IFERROR(MATCH(BBC_3!AB$10,Infor!$A$13:$A$30,0),0)&gt;0,"L",IF(WEEKDAY(AB$10)=1,"","X")))</f>
        <v>X</v>
      </c>
      <c r="AC30" s="61" t="str">
        <f>IF(OR($A30="",AC$10=""),"",IF(IFERROR(MATCH(BBC_3!AC$10,Infor!$A$13:$A$30,0),0)&gt;0,"L",IF(WEEKDAY(AC$10)=1,"","X")))</f>
        <v>X</v>
      </c>
      <c r="AD30" s="61" t="str">
        <f>IF(OR($A30="",AD$10=""),"",IF(IFERROR(MATCH(BBC_3!AD$10,Infor!$A$13:$A$30,0),0)&gt;0,"L",IF(WEEKDAY(AD$10)=1,"","X")))</f>
        <v/>
      </c>
      <c r="AE30" s="61" t="str">
        <f>IF(OR($A30="",AE$10=""),"",IF(IFERROR(MATCH(BBC_3!AE$10,Infor!$A$13:$A$30,0),0)&gt;0,"L",IF(WEEKDAY(AE$10)=1,"","X")))</f>
        <v>X</v>
      </c>
      <c r="AF30" s="61" t="str">
        <f>IF(OR($A30="",AF$10=""),"",IF(IFERROR(MATCH(BBC_3!AF$10,Infor!$A$13:$A$30,0),0)&gt;0,"L",IF(WEEKDAY(AF$10)=1,"","X")))</f>
        <v>X</v>
      </c>
      <c r="AG30" s="61" t="str">
        <f>IF(OR($A30="",AG$10=""),"",IF(IFERROR(MATCH(BBC_3!AG$10,Infor!$A$13:$A$30,0),0)&gt;0,"L",IF(WEEKDAY(AG$10)=1,"","X")))</f>
        <v>X</v>
      </c>
      <c r="AH30" s="61" t="str">
        <f>IF(OR($A30="",AH$10=""),"",IF(IFERROR(MATCH(BBC_3!AH$10,Infor!$A$13:$A$30,0),0)&gt;0,"L",IF(WEEKDAY(AH$10)=1,"","X")))</f>
        <v>X</v>
      </c>
      <c r="AI30" s="61" t="str">
        <f>IF(OR($A30="",AI$10=""),"",IF(IFERROR(MATCH(BBC_3!AI$10,Infor!$A$13:$A$30,0),0)&gt;0,"L",IF(WEEKDAY(AI$10)=1,"","X")))</f>
        <v>X</v>
      </c>
      <c r="AJ30" s="62"/>
      <c r="AK30" s="62">
        <f t="shared" si="6"/>
        <v>27</v>
      </c>
      <c r="AL30" s="62">
        <f t="shared" si="7"/>
        <v>0</v>
      </c>
      <c r="AM30" s="62"/>
      <c r="AN30" s="63"/>
      <c r="AO30" s="44">
        <f t="shared" si="0"/>
        <v>3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IF(OR($A31="",E$10=""),"",IF(IFERROR(MATCH(BBC_3!E$10,Infor!$A$13:$A$30,0),0)&gt;0,"L",IF(WEEKDAY(E$10)=1,"","X")))</f>
        <v>X</v>
      </c>
      <c r="F31" s="61" t="str">
        <f>IF(OR($A31="",F$10=""),"",IF(IFERROR(MATCH(BBC_3!F$10,Infor!$A$13:$A$30,0),0)&gt;0,"L",IF(WEEKDAY(F$10)=1,"","X")))</f>
        <v>X</v>
      </c>
      <c r="G31" s="61" t="str">
        <f>IF(OR($A31="",G$10=""),"",IF(IFERROR(MATCH(BBC_3!G$10,Infor!$A$13:$A$30,0),0)&gt;0,"L",IF(WEEKDAY(G$10)=1,"","X")))</f>
        <v>X</v>
      </c>
      <c r="H31" s="61" t="str">
        <f>IF(OR($A31="",H$10=""),"",IF(IFERROR(MATCH(BBC_3!H$10,Infor!$A$13:$A$30,0),0)&gt;0,"L",IF(WEEKDAY(H$10)=1,"","X")))</f>
        <v>X</v>
      </c>
      <c r="I31" s="61" t="str">
        <f>IF(OR($A31="",I$10=""),"",IF(IFERROR(MATCH(BBC_3!I$10,Infor!$A$13:$A$30,0),0)&gt;0,"L",IF(WEEKDAY(I$10)=1,"","X")))</f>
        <v/>
      </c>
      <c r="J31" s="61" t="str">
        <f>IF(OR($A31="",J$10=""),"",IF(IFERROR(MATCH(BBC_3!J$10,Infor!$A$13:$A$30,0),0)&gt;0,"L",IF(WEEKDAY(J$10)=1,"","X")))</f>
        <v>X</v>
      </c>
      <c r="K31" s="61" t="str">
        <f>IF(OR($A31="",K$10=""),"",IF(IFERROR(MATCH(BBC_3!K$10,Infor!$A$13:$A$30,0),0)&gt;0,"L",IF(WEEKDAY(K$10)=1,"","X")))</f>
        <v>X</v>
      </c>
      <c r="L31" s="61" t="str">
        <f>IF(OR($A31="",L$10=""),"",IF(IFERROR(MATCH(BBC_3!L$10,Infor!$A$13:$A$30,0),0)&gt;0,"L",IF(WEEKDAY(L$10)=1,"","X")))</f>
        <v>X</v>
      </c>
      <c r="M31" s="61" t="str">
        <f>IF(OR($A31="",M$10=""),"",IF(IFERROR(MATCH(BBC_3!M$10,Infor!$A$13:$A$30,0),0)&gt;0,"L",IF(WEEKDAY(M$10)=1,"","X")))</f>
        <v>X</v>
      </c>
      <c r="N31" s="61" t="str">
        <f>IF(OR($A31="",N$10=""),"",IF(IFERROR(MATCH(BBC_3!N$10,Infor!$A$13:$A$30,0),0)&gt;0,"L",IF(WEEKDAY(N$10)=1,"","X")))</f>
        <v>X</v>
      </c>
      <c r="O31" s="61" t="str">
        <f>IF(OR($A31="",O$10=""),"",IF(IFERROR(MATCH(BBC_3!O$10,Infor!$A$13:$A$30,0),0)&gt;0,"L",IF(WEEKDAY(O$10)=1,"","X")))</f>
        <v>X</v>
      </c>
      <c r="P31" s="61" t="str">
        <f>IF(OR($A31="",P$10=""),"",IF(IFERROR(MATCH(BBC_3!P$10,Infor!$A$13:$A$30,0),0)&gt;0,"L",IF(WEEKDAY(P$10)=1,"","X")))</f>
        <v/>
      </c>
      <c r="Q31" s="61" t="str">
        <f>IF(OR($A31="",Q$10=""),"",IF(IFERROR(MATCH(BBC_3!Q$10,Infor!$A$13:$A$30,0),0)&gt;0,"L",IF(WEEKDAY(Q$10)=1,"","X")))</f>
        <v>X</v>
      </c>
      <c r="R31" s="61" t="str">
        <f>IF(OR($A31="",R$10=""),"",IF(IFERROR(MATCH(BBC_3!R$10,Infor!$A$13:$A$30,0),0)&gt;0,"L",IF(WEEKDAY(R$10)=1,"","X")))</f>
        <v>X</v>
      </c>
      <c r="S31" s="61" t="str">
        <f>IF(OR($A31="",S$10=""),"",IF(IFERROR(MATCH(BBC_3!S$10,Infor!$A$13:$A$30,0),0)&gt;0,"L",IF(WEEKDAY(S$10)=1,"","X")))</f>
        <v>X</v>
      </c>
      <c r="T31" s="61" t="str">
        <f>IF(OR($A31="",T$10=""),"",IF(IFERROR(MATCH(BBC_3!T$10,Infor!$A$13:$A$30,0),0)&gt;0,"L",IF(WEEKDAY(T$10)=1,"","X")))</f>
        <v>X</v>
      </c>
      <c r="U31" s="61" t="str">
        <f>IF(OR($A31="",U$10=""),"",IF(IFERROR(MATCH(BBC_3!U$10,Infor!$A$13:$A$30,0),0)&gt;0,"L",IF(WEEKDAY(U$10)=1,"","X")))</f>
        <v>X</v>
      </c>
      <c r="V31" s="61" t="str">
        <f>IF(OR($A31="",V$10=""),"",IF(IFERROR(MATCH(BBC_3!V$10,Infor!$A$13:$A$30,0),0)&gt;0,"L",IF(WEEKDAY(V$10)=1,"","X")))</f>
        <v>X</v>
      </c>
      <c r="W31" s="61" t="str">
        <f>IF(OR($A31="",W$10=""),"",IF(IFERROR(MATCH(BBC_3!W$10,Infor!$A$13:$A$30,0),0)&gt;0,"L",IF(WEEKDAY(W$10)=1,"","X")))</f>
        <v/>
      </c>
      <c r="X31" s="61" t="str">
        <f>IF(OR($A31="",X$10=""),"",IF(IFERROR(MATCH(BBC_3!X$10,Infor!$A$13:$A$30,0),0)&gt;0,"L",IF(WEEKDAY(X$10)=1,"","X")))</f>
        <v>X</v>
      </c>
      <c r="Y31" s="61" t="str">
        <f>IF(OR($A31="",Y$10=""),"",IF(IFERROR(MATCH(BBC_3!Y$10,Infor!$A$13:$A$30,0),0)&gt;0,"L",IF(WEEKDAY(Y$10)=1,"","X")))</f>
        <v>X</v>
      </c>
      <c r="Z31" s="61" t="str">
        <f>IF(OR($A31="",Z$10=""),"",IF(IFERROR(MATCH(BBC_3!Z$10,Infor!$A$13:$A$30,0),0)&gt;0,"L",IF(WEEKDAY(Z$10)=1,"","X")))</f>
        <v>X</v>
      </c>
      <c r="AA31" s="61" t="str">
        <f>IF(OR($A31="",AA$10=""),"",IF(IFERROR(MATCH(BBC_3!AA$10,Infor!$A$13:$A$30,0),0)&gt;0,"L",IF(WEEKDAY(AA$10)=1,"","X")))</f>
        <v>X</v>
      </c>
      <c r="AB31" s="61" t="str">
        <f>IF(OR($A31="",AB$10=""),"",IF(IFERROR(MATCH(BBC_3!AB$10,Infor!$A$13:$A$30,0),0)&gt;0,"L",IF(WEEKDAY(AB$10)=1,"","X")))</f>
        <v>X</v>
      </c>
      <c r="AC31" s="61" t="str">
        <f>IF(OR($A31="",AC$10=""),"",IF(IFERROR(MATCH(BBC_3!AC$10,Infor!$A$13:$A$30,0),0)&gt;0,"L",IF(WEEKDAY(AC$10)=1,"","X")))</f>
        <v>X</v>
      </c>
      <c r="AD31" s="61" t="str">
        <f>IF(OR($A31="",AD$10=""),"",IF(IFERROR(MATCH(BBC_3!AD$10,Infor!$A$13:$A$30,0),0)&gt;0,"L",IF(WEEKDAY(AD$10)=1,"","X")))</f>
        <v/>
      </c>
      <c r="AE31" s="61" t="str">
        <f>IF(OR($A31="",AE$10=""),"",IF(IFERROR(MATCH(BBC_3!AE$10,Infor!$A$13:$A$30,0),0)&gt;0,"L",IF(WEEKDAY(AE$10)=1,"","X")))</f>
        <v>X</v>
      </c>
      <c r="AF31" s="61" t="str">
        <f>IF(OR($A31="",AF$10=""),"",IF(IFERROR(MATCH(BBC_3!AF$10,Infor!$A$13:$A$30,0),0)&gt;0,"L",IF(WEEKDAY(AF$10)=1,"","X")))</f>
        <v>X</v>
      </c>
      <c r="AG31" s="61" t="str">
        <f>IF(OR($A31="",AG$10=""),"",IF(IFERROR(MATCH(BBC_3!AG$10,Infor!$A$13:$A$30,0),0)&gt;0,"L",IF(WEEKDAY(AG$10)=1,"","X")))</f>
        <v>X</v>
      </c>
      <c r="AH31" s="61" t="str">
        <f>IF(OR($A31="",AH$10=""),"",IF(IFERROR(MATCH(BBC_3!AH$10,Infor!$A$13:$A$30,0),0)&gt;0,"L",IF(WEEKDAY(AH$10)=1,"","X")))</f>
        <v>X</v>
      </c>
      <c r="AI31" s="61" t="str">
        <f>IF(OR($A31="",AI$10=""),"",IF(IFERROR(MATCH(BBC_3!AI$10,Infor!$A$13:$A$30,0),0)&gt;0,"L",IF(WEEKDAY(AI$10)=1,"","X")))</f>
        <v>X</v>
      </c>
      <c r="AJ31" s="62"/>
      <c r="AK31" s="62">
        <f t="shared" si="6"/>
        <v>27</v>
      </c>
      <c r="AL31" s="62">
        <f t="shared" si="7"/>
        <v>0</v>
      </c>
      <c r="AM31" s="62"/>
      <c r="AN31" s="63"/>
      <c r="AO31" s="44">
        <f t="shared" si="0"/>
        <v>3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IF(OR($A32="",E$10=""),"",IF(IFERROR(MATCH(BBC_3!E$10,Infor!$A$13:$A$30,0),0)&gt;0,"L",IF(WEEKDAY(E$10)=1,"","X")))</f>
        <v>X</v>
      </c>
      <c r="F32" s="61" t="str">
        <f>IF(OR($A32="",F$10=""),"",IF(IFERROR(MATCH(BBC_3!F$10,Infor!$A$13:$A$30,0),0)&gt;0,"L",IF(WEEKDAY(F$10)=1,"","X")))</f>
        <v>X</v>
      </c>
      <c r="G32" s="61" t="str">
        <f>IF(OR($A32="",G$10=""),"",IF(IFERROR(MATCH(BBC_3!G$10,Infor!$A$13:$A$30,0),0)&gt;0,"L",IF(WEEKDAY(G$10)=1,"","X")))</f>
        <v>X</v>
      </c>
      <c r="H32" s="61" t="str">
        <f>IF(OR($A32="",H$10=""),"",IF(IFERROR(MATCH(BBC_3!H$10,Infor!$A$13:$A$30,0),0)&gt;0,"L",IF(WEEKDAY(H$10)=1,"","X")))</f>
        <v>X</v>
      </c>
      <c r="I32" s="61" t="str">
        <f>IF(OR($A32="",I$10=""),"",IF(IFERROR(MATCH(BBC_3!I$10,Infor!$A$13:$A$30,0),0)&gt;0,"L",IF(WEEKDAY(I$10)=1,"","X")))</f>
        <v/>
      </c>
      <c r="J32" s="61" t="str">
        <f>IF(OR($A32="",J$10=""),"",IF(IFERROR(MATCH(BBC_3!J$10,Infor!$A$13:$A$30,0),0)&gt;0,"L",IF(WEEKDAY(J$10)=1,"","X")))</f>
        <v>X</v>
      </c>
      <c r="K32" s="61" t="str">
        <f>IF(OR($A32="",K$10=""),"",IF(IFERROR(MATCH(BBC_3!K$10,Infor!$A$13:$A$30,0),0)&gt;0,"L",IF(WEEKDAY(K$10)=1,"","X")))</f>
        <v>X</v>
      </c>
      <c r="L32" s="61" t="str">
        <f>IF(OR($A32="",L$10=""),"",IF(IFERROR(MATCH(BBC_3!L$10,Infor!$A$13:$A$30,0),0)&gt;0,"L",IF(WEEKDAY(L$10)=1,"","X")))</f>
        <v>X</v>
      </c>
      <c r="M32" s="61" t="str">
        <f>IF(OR($A32="",M$10=""),"",IF(IFERROR(MATCH(BBC_3!M$10,Infor!$A$13:$A$30,0),0)&gt;0,"L",IF(WEEKDAY(M$10)=1,"","X")))</f>
        <v>X</v>
      </c>
      <c r="N32" s="61" t="str">
        <f>IF(OR($A32="",N$10=""),"",IF(IFERROR(MATCH(BBC_3!N$10,Infor!$A$13:$A$30,0),0)&gt;0,"L",IF(WEEKDAY(N$10)=1,"","X")))</f>
        <v>X</v>
      </c>
      <c r="O32" s="61" t="str">
        <f>IF(OR($A32="",O$10=""),"",IF(IFERROR(MATCH(BBC_3!O$10,Infor!$A$13:$A$30,0),0)&gt;0,"L",IF(WEEKDAY(O$10)=1,"","X")))</f>
        <v>X</v>
      </c>
      <c r="P32" s="61" t="str">
        <f>IF(OR($A32="",P$10=""),"",IF(IFERROR(MATCH(BBC_3!P$10,Infor!$A$13:$A$30,0),0)&gt;0,"L",IF(WEEKDAY(P$10)=1,"","X")))</f>
        <v/>
      </c>
      <c r="Q32" s="61" t="str">
        <f>IF(OR($A32="",Q$10=""),"",IF(IFERROR(MATCH(BBC_3!Q$10,Infor!$A$13:$A$30,0),0)&gt;0,"L",IF(WEEKDAY(Q$10)=1,"","X")))</f>
        <v>X</v>
      </c>
      <c r="R32" s="61" t="str">
        <f>IF(OR($A32="",R$10=""),"",IF(IFERROR(MATCH(BBC_3!R$10,Infor!$A$13:$A$30,0),0)&gt;0,"L",IF(WEEKDAY(R$10)=1,"","X")))</f>
        <v>X</v>
      </c>
      <c r="S32" s="61" t="str">
        <f>IF(OR($A32="",S$10=""),"",IF(IFERROR(MATCH(BBC_3!S$10,Infor!$A$13:$A$30,0),0)&gt;0,"L",IF(WEEKDAY(S$10)=1,"","X")))</f>
        <v>X</v>
      </c>
      <c r="T32" s="61" t="str">
        <f>IF(OR($A32="",T$10=""),"",IF(IFERROR(MATCH(BBC_3!T$10,Infor!$A$13:$A$30,0),0)&gt;0,"L",IF(WEEKDAY(T$10)=1,"","X")))</f>
        <v>X</v>
      </c>
      <c r="U32" s="61" t="str">
        <f>IF(OR($A32="",U$10=""),"",IF(IFERROR(MATCH(BBC_3!U$10,Infor!$A$13:$A$30,0),0)&gt;0,"L",IF(WEEKDAY(U$10)=1,"","X")))</f>
        <v>X</v>
      </c>
      <c r="V32" s="61" t="str">
        <f>IF(OR($A32="",V$10=""),"",IF(IFERROR(MATCH(BBC_3!V$10,Infor!$A$13:$A$30,0),0)&gt;0,"L",IF(WEEKDAY(V$10)=1,"","X")))</f>
        <v>X</v>
      </c>
      <c r="W32" s="61" t="str">
        <f>IF(OR($A32="",W$10=""),"",IF(IFERROR(MATCH(BBC_3!W$10,Infor!$A$13:$A$30,0),0)&gt;0,"L",IF(WEEKDAY(W$10)=1,"","X")))</f>
        <v/>
      </c>
      <c r="X32" s="61" t="str">
        <f>IF(OR($A32="",X$10=""),"",IF(IFERROR(MATCH(BBC_3!X$10,Infor!$A$13:$A$30,0),0)&gt;0,"L",IF(WEEKDAY(X$10)=1,"","X")))</f>
        <v>X</v>
      </c>
      <c r="Y32" s="61" t="str">
        <f>IF(OR($A32="",Y$10=""),"",IF(IFERROR(MATCH(BBC_3!Y$10,Infor!$A$13:$A$30,0),0)&gt;0,"L",IF(WEEKDAY(Y$10)=1,"","X")))</f>
        <v>X</v>
      </c>
      <c r="Z32" s="61" t="str">
        <f>IF(OR($A32="",Z$10=""),"",IF(IFERROR(MATCH(BBC_3!Z$10,Infor!$A$13:$A$30,0),0)&gt;0,"L",IF(WEEKDAY(Z$10)=1,"","X")))</f>
        <v>X</v>
      </c>
      <c r="AA32" s="61" t="str">
        <f>IF(OR($A32="",AA$10=""),"",IF(IFERROR(MATCH(BBC_3!AA$10,Infor!$A$13:$A$30,0),0)&gt;0,"L",IF(WEEKDAY(AA$10)=1,"","X")))</f>
        <v>X</v>
      </c>
      <c r="AB32" s="61" t="str">
        <f>IF(OR($A32="",AB$10=""),"",IF(IFERROR(MATCH(BBC_3!AB$10,Infor!$A$13:$A$30,0),0)&gt;0,"L",IF(WEEKDAY(AB$10)=1,"","X")))</f>
        <v>X</v>
      </c>
      <c r="AC32" s="61" t="str">
        <f>IF(OR($A32="",AC$10=""),"",IF(IFERROR(MATCH(BBC_3!AC$10,Infor!$A$13:$A$30,0),0)&gt;0,"L",IF(WEEKDAY(AC$10)=1,"","X")))</f>
        <v>X</v>
      </c>
      <c r="AD32" s="61" t="str">
        <f>IF(OR($A32="",AD$10=""),"",IF(IFERROR(MATCH(BBC_3!AD$10,Infor!$A$13:$A$30,0),0)&gt;0,"L",IF(WEEKDAY(AD$10)=1,"","X")))</f>
        <v/>
      </c>
      <c r="AE32" s="61" t="str">
        <f>IF(OR($A32="",AE$10=""),"",IF(IFERROR(MATCH(BBC_3!AE$10,Infor!$A$13:$A$30,0),0)&gt;0,"L",IF(WEEKDAY(AE$10)=1,"","X")))</f>
        <v>X</v>
      </c>
      <c r="AF32" s="61" t="str">
        <f>IF(OR($A32="",AF$10=""),"",IF(IFERROR(MATCH(BBC_3!AF$10,Infor!$A$13:$A$30,0),0)&gt;0,"L",IF(WEEKDAY(AF$10)=1,"","X")))</f>
        <v>X</v>
      </c>
      <c r="AG32" s="61" t="str">
        <f>IF(OR($A32="",AG$10=""),"",IF(IFERROR(MATCH(BBC_3!AG$10,Infor!$A$13:$A$30,0),0)&gt;0,"L",IF(WEEKDAY(AG$10)=1,"","X")))</f>
        <v>X</v>
      </c>
      <c r="AH32" s="61" t="str">
        <f>IF(OR($A32="",AH$10=""),"",IF(IFERROR(MATCH(BBC_3!AH$10,Infor!$A$13:$A$30,0),0)&gt;0,"L",IF(WEEKDAY(AH$10)=1,"","X")))</f>
        <v>X</v>
      </c>
      <c r="AI32" s="61" t="str">
        <f>IF(OR($A32="",AI$10=""),"",IF(IFERROR(MATCH(BBC_3!AI$10,Infor!$A$13:$A$30,0),0)&gt;0,"L",IF(WEEKDAY(AI$10)=1,"","X")))</f>
        <v>X</v>
      </c>
      <c r="AJ32" s="62"/>
      <c r="AK32" s="62">
        <f t="shared" si="6"/>
        <v>27</v>
      </c>
      <c r="AL32" s="62">
        <f t="shared" si="7"/>
        <v>0</v>
      </c>
      <c r="AM32" s="62"/>
      <c r="AN32" s="63"/>
      <c r="AO32" s="44">
        <f t="shared" si="0"/>
        <v>3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IF(OR($A33="",E$10=""),"",IF(IFERROR(MATCH(BBC_3!E$10,Infor!$A$13:$A$30,0),0)&gt;0,"L",IF(WEEKDAY(E$10)=1,"","X")))</f>
        <v>X</v>
      </c>
      <c r="F33" s="61" t="str">
        <f>IF(OR($A33="",F$10=""),"",IF(IFERROR(MATCH(BBC_3!F$10,Infor!$A$13:$A$30,0),0)&gt;0,"L",IF(WEEKDAY(F$10)=1,"","X")))</f>
        <v>X</v>
      </c>
      <c r="G33" s="61" t="str">
        <f>IF(OR($A33="",G$10=""),"",IF(IFERROR(MATCH(BBC_3!G$10,Infor!$A$13:$A$30,0),0)&gt;0,"L",IF(WEEKDAY(G$10)=1,"","X")))</f>
        <v>X</v>
      </c>
      <c r="H33" s="61" t="str">
        <f>IF(OR($A33="",H$10=""),"",IF(IFERROR(MATCH(BBC_3!H$10,Infor!$A$13:$A$30,0),0)&gt;0,"L",IF(WEEKDAY(H$10)=1,"","X")))</f>
        <v>X</v>
      </c>
      <c r="I33" s="61" t="str">
        <f>IF(OR($A33="",I$10=""),"",IF(IFERROR(MATCH(BBC_3!I$10,Infor!$A$13:$A$30,0),0)&gt;0,"L",IF(WEEKDAY(I$10)=1,"","X")))</f>
        <v/>
      </c>
      <c r="J33" s="61" t="str">
        <f>IF(OR($A33="",J$10=""),"",IF(IFERROR(MATCH(BBC_3!J$10,Infor!$A$13:$A$30,0),0)&gt;0,"L",IF(WEEKDAY(J$10)=1,"","X")))</f>
        <v>X</v>
      </c>
      <c r="K33" s="61" t="str">
        <f>IF(OR($A33="",K$10=""),"",IF(IFERROR(MATCH(BBC_3!K$10,Infor!$A$13:$A$30,0),0)&gt;0,"L",IF(WEEKDAY(K$10)=1,"","X")))</f>
        <v>X</v>
      </c>
      <c r="L33" s="61" t="str">
        <f>IF(OR($A33="",L$10=""),"",IF(IFERROR(MATCH(BBC_3!L$10,Infor!$A$13:$A$30,0),0)&gt;0,"L",IF(WEEKDAY(L$10)=1,"","X")))</f>
        <v>X</v>
      </c>
      <c r="M33" s="61" t="str">
        <f>IF(OR($A33="",M$10=""),"",IF(IFERROR(MATCH(BBC_3!M$10,Infor!$A$13:$A$30,0),0)&gt;0,"L",IF(WEEKDAY(M$10)=1,"","X")))</f>
        <v>X</v>
      </c>
      <c r="N33" s="61" t="str">
        <f>IF(OR($A33="",N$10=""),"",IF(IFERROR(MATCH(BBC_3!N$10,Infor!$A$13:$A$30,0),0)&gt;0,"L",IF(WEEKDAY(N$10)=1,"","X")))</f>
        <v>X</v>
      </c>
      <c r="O33" s="61" t="str">
        <f>IF(OR($A33="",O$10=""),"",IF(IFERROR(MATCH(BBC_3!O$10,Infor!$A$13:$A$30,0),0)&gt;0,"L",IF(WEEKDAY(O$10)=1,"","X")))</f>
        <v>X</v>
      </c>
      <c r="P33" s="61" t="str">
        <f>IF(OR($A33="",P$10=""),"",IF(IFERROR(MATCH(BBC_3!P$10,Infor!$A$13:$A$30,0),0)&gt;0,"L",IF(WEEKDAY(P$10)=1,"","X")))</f>
        <v/>
      </c>
      <c r="Q33" s="61" t="str">
        <f>IF(OR($A33="",Q$10=""),"",IF(IFERROR(MATCH(BBC_3!Q$10,Infor!$A$13:$A$30,0),0)&gt;0,"L",IF(WEEKDAY(Q$10)=1,"","X")))</f>
        <v>X</v>
      </c>
      <c r="R33" s="61" t="str">
        <f>IF(OR($A33="",R$10=""),"",IF(IFERROR(MATCH(BBC_3!R$10,Infor!$A$13:$A$30,0),0)&gt;0,"L",IF(WEEKDAY(R$10)=1,"","X")))</f>
        <v>X</v>
      </c>
      <c r="S33" s="61" t="str">
        <f>IF(OR($A33="",S$10=""),"",IF(IFERROR(MATCH(BBC_3!S$10,Infor!$A$13:$A$30,0),0)&gt;0,"L",IF(WEEKDAY(S$10)=1,"","X")))</f>
        <v>X</v>
      </c>
      <c r="T33" s="61" t="str">
        <f>IF(OR($A33="",T$10=""),"",IF(IFERROR(MATCH(BBC_3!T$10,Infor!$A$13:$A$30,0),0)&gt;0,"L",IF(WEEKDAY(T$10)=1,"","X")))</f>
        <v>X</v>
      </c>
      <c r="U33" s="61" t="str">
        <f>IF(OR($A33="",U$10=""),"",IF(IFERROR(MATCH(BBC_3!U$10,Infor!$A$13:$A$30,0),0)&gt;0,"L",IF(WEEKDAY(U$10)=1,"","X")))</f>
        <v>X</v>
      </c>
      <c r="V33" s="61" t="str">
        <f>IF(OR($A33="",V$10=""),"",IF(IFERROR(MATCH(BBC_3!V$10,Infor!$A$13:$A$30,0),0)&gt;0,"L",IF(WEEKDAY(V$10)=1,"","X")))</f>
        <v>X</v>
      </c>
      <c r="W33" s="61" t="str">
        <f>IF(OR($A33="",W$10=""),"",IF(IFERROR(MATCH(BBC_3!W$10,Infor!$A$13:$A$30,0),0)&gt;0,"L",IF(WEEKDAY(W$10)=1,"","X")))</f>
        <v/>
      </c>
      <c r="X33" s="61" t="str">
        <f>IF(OR($A33="",X$10=""),"",IF(IFERROR(MATCH(BBC_3!X$10,Infor!$A$13:$A$30,0),0)&gt;0,"L",IF(WEEKDAY(X$10)=1,"","X")))</f>
        <v>X</v>
      </c>
      <c r="Y33" s="61" t="str">
        <f>IF(OR($A33="",Y$10=""),"",IF(IFERROR(MATCH(BBC_3!Y$10,Infor!$A$13:$A$30,0),0)&gt;0,"L",IF(WEEKDAY(Y$10)=1,"","X")))</f>
        <v>X</v>
      </c>
      <c r="Z33" s="61" t="str">
        <f>IF(OR($A33="",Z$10=""),"",IF(IFERROR(MATCH(BBC_3!Z$10,Infor!$A$13:$A$30,0),0)&gt;0,"L",IF(WEEKDAY(Z$10)=1,"","X")))</f>
        <v>X</v>
      </c>
      <c r="AA33" s="61" t="str">
        <f>IF(OR($A33="",AA$10=""),"",IF(IFERROR(MATCH(BBC_3!AA$10,Infor!$A$13:$A$30,0),0)&gt;0,"L",IF(WEEKDAY(AA$10)=1,"","X")))</f>
        <v>X</v>
      </c>
      <c r="AB33" s="61" t="str">
        <f>IF(OR($A33="",AB$10=""),"",IF(IFERROR(MATCH(BBC_3!AB$10,Infor!$A$13:$A$30,0),0)&gt;0,"L",IF(WEEKDAY(AB$10)=1,"","X")))</f>
        <v>X</v>
      </c>
      <c r="AC33" s="61" t="str">
        <f>IF(OR($A33="",AC$10=""),"",IF(IFERROR(MATCH(BBC_3!AC$10,Infor!$A$13:$A$30,0),0)&gt;0,"L",IF(WEEKDAY(AC$10)=1,"","X")))</f>
        <v>X</v>
      </c>
      <c r="AD33" s="61" t="str">
        <f>IF(OR($A33="",AD$10=""),"",IF(IFERROR(MATCH(BBC_3!AD$10,Infor!$A$13:$A$30,0),0)&gt;0,"L",IF(WEEKDAY(AD$10)=1,"","X")))</f>
        <v/>
      </c>
      <c r="AE33" s="61" t="str">
        <f>IF(OR($A33="",AE$10=""),"",IF(IFERROR(MATCH(BBC_3!AE$10,Infor!$A$13:$A$30,0),0)&gt;0,"L",IF(WEEKDAY(AE$10)=1,"","X")))</f>
        <v>X</v>
      </c>
      <c r="AF33" s="61" t="str">
        <f>IF(OR($A33="",AF$10=""),"",IF(IFERROR(MATCH(BBC_3!AF$10,Infor!$A$13:$A$30,0),0)&gt;0,"L",IF(WEEKDAY(AF$10)=1,"","X")))</f>
        <v>X</v>
      </c>
      <c r="AG33" s="61" t="str">
        <f>IF(OR($A33="",AG$10=""),"",IF(IFERROR(MATCH(BBC_3!AG$10,Infor!$A$13:$A$30,0),0)&gt;0,"L",IF(WEEKDAY(AG$10)=1,"","X")))</f>
        <v>X</v>
      </c>
      <c r="AH33" s="61" t="str">
        <f>IF(OR($A33="",AH$10=""),"",IF(IFERROR(MATCH(BBC_3!AH$10,Infor!$A$13:$A$30,0),0)&gt;0,"L",IF(WEEKDAY(AH$10)=1,"","X")))</f>
        <v>X</v>
      </c>
      <c r="AI33" s="61" t="str">
        <f>IF(OR($A33="",AI$10=""),"",IF(IFERROR(MATCH(BBC_3!AI$10,Infor!$A$13:$A$30,0),0)&gt;0,"L",IF(WEEKDAY(AI$10)=1,"","X")))</f>
        <v>X</v>
      </c>
      <c r="AJ33" s="62"/>
      <c r="AK33" s="62">
        <f t="shared" si="6"/>
        <v>27</v>
      </c>
      <c r="AL33" s="62">
        <f t="shared" si="7"/>
        <v>0</v>
      </c>
      <c r="AM33" s="62"/>
      <c r="AN33" s="63"/>
      <c r="AO33" s="44">
        <f t="shared" si="0"/>
        <v>3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IF(OR($A34="",E$10=""),"",IF(IFERROR(MATCH(BBC_3!E$10,Infor!$A$13:$A$30,0),0)&gt;0,"L",IF(WEEKDAY(E$10)=1,"","X")))</f>
        <v>X</v>
      </c>
      <c r="F34" s="61" t="str">
        <f>IF(OR($A34="",F$10=""),"",IF(IFERROR(MATCH(BBC_3!F$10,Infor!$A$13:$A$30,0),0)&gt;0,"L",IF(WEEKDAY(F$10)=1,"","X")))</f>
        <v>X</v>
      </c>
      <c r="G34" s="61" t="str">
        <f>IF(OR($A34="",G$10=""),"",IF(IFERROR(MATCH(BBC_3!G$10,Infor!$A$13:$A$30,0),0)&gt;0,"L",IF(WEEKDAY(G$10)=1,"","X")))</f>
        <v>X</v>
      </c>
      <c r="H34" s="61" t="str">
        <f>IF(OR($A34="",H$10=""),"",IF(IFERROR(MATCH(BBC_3!H$10,Infor!$A$13:$A$30,0),0)&gt;0,"L",IF(WEEKDAY(H$10)=1,"","X")))</f>
        <v>X</v>
      </c>
      <c r="I34" s="61" t="str">
        <f>IF(OR($A34="",I$10=""),"",IF(IFERROR(MATCH(BBC_3!I$10,Infor!$A$13:$A$30,0),0)&gt;0,"L",IF(WEEKDAY(I$10)=1,"","X")))</f>
        <v/>
      </c>
      <c r="J34" s="61" t="str">
        <f>IF(OR($A34="",J$10=""),"",IF(IFERROR(MATCH(BBC_3!J$10,Infor!$A$13:$A$30,0),0)&gt;0,"L",IF(WEEKDAY(J$10)=1,"","X")))</f>
        <v>X</v>
      </c>
      <c r="K34" s="61" t="str">
        <f>IF(OR($A34="",K$10=""),"",IF(IFERROR(MATCH(BBC_3!K$10,Infor!$A$13:$A$30,0),0)&gt;0,"L",IF(WEEKDAY(K$10)=1,"","X")))</f>
        <v>X</v>
      </c>
      <c r="L34" s="61" t="str">
        <f>IF(OR($A34="",L$10=""),"",IF(IFERROR(MATCH(BBC_3!L$10,Infor!$A$13:$A$30,0),0)&gt;0,"L",IF(WEEKDAY(L$10)=1,"","X")))</f>
        <v>X</v>
      </c>
      <c r="M34" s="61" t="str">
        <f>IF(OR($A34="",M$10=""),"",IF(IFERROR(MATCH(BBC_3!M$10,Infor!$A$13:$A$30,0),0)&gt;0,"L",IF(WEEKDAY(M$10)=1,"","X")))</f>
        <v>X</v>
      </c>
      <c r="N34" s="61" t="str">
        <f>IF(OR($A34="",N$10=""),"",IF(IFERROR(MATCH(BBC_3!N$10,Infor!$A$13:$A$30,0),0)&gt;0,"L",IF(WEEKDAY(N$10)=1,"","X")))</f>
        <v>X</v>
      </c>
      <c r="O34" s="61" t="str">
        <f>IF(OR($A34="",O$10=""),"",IF(IFERROR(MATCH(BBC_3!O$10,Infor!$A$13:$A$30,0),0)&gt;0,"L",IF(WEEKDAY(O$10)=1,"","X")))</f>
        <v>X</v>
      </c>
      <c r="P34" s="61" t="str">
        <f>IF(OR($A34="",P$10=""),"",IF(IFERROR(MATCH(BBC_3!P$10,Infor!$A$13:$A$30,0),0)&gt;0,"L",IF(WEEKDAY(P$10)=1,"","X")))</f>
        <v/>
      </c>
      <c r="Q34" s="61" t="str">
        <f>IF(OR($A34="",Q$10=""),"",IF(IFERROR(MATCH(BBC_3!Q$10,Infor!$A$13:$A$30,0),0)&gt;0,"L",IF(WEEKDAY(Q$10)=1,"","X")))</f>
        <v>X</v>
      </c>
      <c r="R34" s="61" t="str">
        <f>IF(OR($A34="",R$10=""),"",IF(IFERROR(MATCH(BBC_3!R$10,Infor!$A$13:$A$30,0),0)&gt;0,"L",IF(WEEKDAY(R$10)=1,"","X")))</f>
        <v>X</v>
      </c>
      <c r="S34" s="61" t="str">
        <f>IF(OR($A34="",S$10=""),"",IF(IFERROR(MATCH(BBC_3!S$10,Infor!$A$13:$A$30,0),0)&gt;0,"L",IF(WEEKDAY(S$10)=1,"","X")))</f>
        <v>X</v>
      </c>
      <c r="T34" s="61" t="str">
        <f>IF(OR($A34="",T$10=""),"",IF(IFERROR(MATCH(BBC_3!T$10,Infor!$A$13:$A$30,0),0)&gt;0,"L",IF(WEEKDAY(T$10)=1,"","X")))</f>
        <v>X</v>
      </c>
      <c r="U34" s="61" t="str">
        <f>IF(OR($A34="",U$10=""),"",IF(IFERROR(MATCH(BBC_3!U$10,Infor!$A$13:$A$30,0),0)&gt;0,"L",IF(WEEKDAY(U$10)=1,"","X")))</f>
        <v>X</v>
      </c>
      <c r="V34" s="61" t="str">
        <f>IF(OR($A34="",V$10=""),"",IF(IFERROR(MATCH(BBC_3!V$10,Infor!$A$13:$A$30,0),0)&gt;0,"L",IF(WEEKDAY(V$10)=1,"","X")))</f>
        <v>X</v>
      </c>
      <c r="W34" s="61" t="str">
        <f>IF(OR($A34="",W$10=""),"",IF(IFERROR(MATCH(BBC_3!W$10,Infor!$A$13:$A$30,0),0)&gt;0,"L",IF(WEEKDAY(W$10)=1,"","X")))</f>
        <v/>
      </c>
      <c r="X34" s="61" t="str">
        <f>IF(OR($A34="",X$10=""),"",IF(IFERROR(MATCH(BBC_3!X$10,Infor!$A$13:$A$30,0),0)&gt;0,"L",IF(WEEKDAY(X$10)=1,"","X")))</f>
        <v>X</v>
      </c>
      <c r="Y34" s="61" t="str">
        <f>IF(OR($A34="",Y$10=""),"",IF(IFERROR(MATCH(BBC_3!Y$10,Infor!$A$13:$A$30,0),0)&gt;0,"L",IF(WEEKDAY(Y$10)=1,"","X")))</f>
        <v>X</v>
      </c>
      <c r="Z34" s="61" t="str">
        <f>IF(OR($A34="",Z$10=""),"",IF(IFERROR(MATCH(BBC_3!Z$10,Infor!$A$13:$A$30,0),0)&gt;0,"L",IF(WEEKDAY(Z$10)=1,"","X")))</f>
        <v>X</v>
      </c>
      <c r="AA34" s="61" t="str">
        <f>IF(OR($A34="",AA$10=""),"",IF(IFERROR(MATCH(BBC_3!AA$10,Infor!$A$13:$A$30,0),0)&gt;0,"L",IF(WEEKDAY(AA$10)=1,"","X")))</f>
        <v>X</v>
      </c>
      <c r="AB34" s="61" t="str">
        <f>IF(OR($A34="",AB$10=""),"",IF(IFERROR(MATCH(BBC_3!AB$10,Infor!$A$13:$A$30,0),0)&gt;0,"L",IF(WEEKDAY(AB$10)=1,"","X")))</f>
        <v>X</v>
      </c>
      <c r="AC34" s="61" t="str">
        <f>IF(OR($A34="",AC$10=""),"",IF(IFERROR(MATCH(BBC_3!AC$10,Infor!$A$13:$A$30,0),0)&gt;0,"L",IF(WEEKDAY(AC$10)=1,"","X")))</f>
        <v>X</v>
      </c>
      <c r="AD34" s="61" t="str">
        <f>IF(OR($A34="",AD$10=""),"",IF(IFERROR(MATCH(BBC_3!AD$10,Infor!$A$13:$A$30,0),0)&gt;0,"L",IF(WEEKDAY(AD$10)=1,"","X")))</f>
        <v/>
      </c>
      <c r="AE34" s="61" t="str">
        <f>IF(OR($A34="",AE$10=""),"",IF(IFERROR(MATCH(BBC_3!AE$10,Infor!$A$13:$A$30,0),0)&gt;0,"L",IF(WEEKDAY(AE$10)=1,"","X")))</f>
        <v>X</v>
      </c>
      <c r="AF34" s="61" t="str">
        <f>IF(OR($A34="",AF$10=""),"",IF(IFERROR(MATCH(BBC_3!AF$10,Infor!$A$13:$A$30,0),0)&gt;0,"L",IF(WEEKDAY(AF$10)=1,"","X")))</f>
        <v>X</v>
      </c>
      <c r="AG34" s="61" t="str">
        <f>IF(OR($A34="",AG$10=""),"",IF(IFERROR(MATCH(BBC_3!AG$10,Infor!$A$13:$A$30,0),0)&gt;0,"L",IF(WEEKDAY(AG$10)=1,"","X")))</f>
        <v>X</v>
      </c>
      <c r="AH34" s="61" t="str">
        <f>IF(OR($A34="",AH$10=""),"",IF(IFERROR(MATCH(BBC_3!AH$10,Infor!$A$13:$A$30,0),0)&gt;0,"L",IF(WEEKDAY(AH$10)=1,"","X")))</f>
        <v>X</v>
      </c>
      <c r="AI34" s="61" t="str">
        <f>IF(OR($A34="",AI$10=""),"",IF(IFERROR(MATCH(BBC_3!AI$10,Infor!$A$13:$A$30,0),0)&gt;0,"L",IF(WEEKDAY(AI$10)=1,"","X")))</f>
        <v>X</v>
      </c>
      <c r="AJ34" s="62"/>
      <c r="AK34" s="62">
        <f t="shared" si="6"/>
        <v>27</v>
      </c>
      <c r="AL34" s="62">
        <f t="shared" si="7"/>
        <v>0</v>
      </c>
      <c r="AM34" s="62"/>
      <c r="AN34" s="63"/>
      <c r="AO34" s="44">
        <f t="shared" si="0"/>
        <v>3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IF(OR($A35="",E$10=""),"",IF(IFERROR(MATCH(BBC_3!E$10,Infor!$A$13:$A$30,0),0)&gt;0,"L",IF(WEEKDAY(E$10)=1,"","X")))</f>
        <v>X</v>
      </c>
      <c r="F35" s="61" t="str">
        <f>IF(OR($A35="",F$10=""),"",IF(IFERROR(MATCH(BBC_3!F$10,Infor!$A$13:$A$30,0),0)&gt;0,"L",IF(WEEKDAY(F$10)=1,"","X")))</f>
        <v>X</v>
      </c>
      <c r="G35" s="61" t="str">
        <f>IF(OR($A35="",G$10=""),"",IF(IFERROR(MATCH(BBC_3!G$10,Infor!$A$13:$A$30,0),0)&gt;0,"L",IF(WEEKDAY(G$10)=1,"","X")))</f>
        <v>X</v>
      </c>
      <c r="H35" s="61" t="str">
        <f>IF(OR($A35="",H$10=""),"",IF(IFERROR(MATCH(BBC_3!H$10,Infor!$A$13:$A$30,0),0)&gt;0,"L",IF(WEEKDAY(H$10)=1,"","X")))</f>
        <v>X</v>
      </c>
      <c r="I35" s="61" t="str">
        <f>IF(OR($A35="",I$10=""),"",IF(IFERROR(MATCH(BBC_3!I$10,Infor!$A$13:$A$30,0),0)&gt;0,"L",IF(WEEKDAY(I$10)=1,"","X")))</f>
        <v/>
      </c>
      <c r="J35" s="61" t="str">
        <f>IF(OR($A35="",J$10=""),"",IF(IFERROR(MATCH(BBC_3!J$10,Infor!$A$13:$A$30,0),0)&gt;0,"L",IF(WEEKDAY(J$10)=1,"","X")))</f>
        <v>X</v>
      </c>
      <c r="K35" s="61" t="str">
        <f>IF(OR($A35="",K$10=""),"",IF(IFERROR(MATCH(BBC_3!K$10,Infor!$A$13:$A$30,0),0)&gt;0,"L",IF(WEEKDAY(K$10)=1,"","X")))</f>
        <v>X</v>
      </c>
      <c r="L35" s="61" t="str">
        <f>IF(OR($A35="",L$10=""),"",IF(IFERROR(MATCH(BBC_3!L$10,Infor!$A$13:$A$30,0),0)&gt;0,"L",IF(WEEKDAY(L$10)=1,"","X")))</f>
        <v>X</v>
      </c>
      <c r="M35" s="61" t="str">
        <f>IF(OR($A35="",M$10=""),"",IF(IFERROR(MATCH(BBC_3!M$10,Infor!$A$13:$A$30,0),0)&gt;0,"L",IF(WEEKDAY(M$10)=1,"","X")))</f>
        <v>X</v>
      </c>
      <c r="N35" s="61" t="str">
        <f>IF(OR($A35="",N$10=""),"",IF(IFERROR(MATCH(BBC_3!N$10,Infor!$A$13:$A$30,0),0)&gt;0,"L",IF(WEEKDAY(N$10)=1,"","X")))</f>
        <v>X</v>
      </c>
      <c r="O35" s="61" t="str">
        <f>IF(OR($A35="",O$10=""),"",IF(IFERROR(MATCH(BBC_3!O$10,Infor!$A$13:$A$30,0),0)&gt;0,"L",IF(WEEKDAY(O$10)=1,"","X")))</f>
        <v>X</v>
      </c>
      <c r="P35" s="61" t="str">
        <f>IF(OR($A35="",P$10=""),"",IF(IFERROR(MATCH(BBC_3!P$10,Infor!$A$13:$A$30,0),0)&gt;0,"L",IF(WEEKDAY(P$10)=1,"","X")))</f>
        <v/>
      </c>
      <c r="Q35" s="61" t="str">
        <f>IF(OR($A35="",Q$10=""),"",IF(IFERROR(MATCH(BBC_3!Q$10,Infor!$A$13:$A$30,0),0)&gt;0,"L",IF(WEEKDAY(Q$10)=1,"","X")))</f>
        <v>X</v>
      </c>
      <c r="R35" s="61" t="str">
        <f>IF(OR($A35="",R$10=""),"",IF(IFERROR(MATCH(BBC_3!R$10,Infor!$A$13:$A$30,0),0)&gt;0,"L",IF(WEEKDAY(R$10)=1,"","X")))</f>
        <v>X</v>
      </c>
      <c r="S35" s="61" t="str">
        <f>IF(OR($A35="",S$10=""),"",IF(IFERROR(MATCH(BBC_3!S$10,Infor!$A$13:$A$30,0),0)&gt;0,"L",IF(WEEKDAY(S$10)=1,"","X")))</f>
        <v>X</v>
      </c>
      <c r="T35" s="61" t="str">
        <f>IF(OR($A35="",T$10=""),"",IF(IFERROR(MATCH(BBC_3!T$10,Infor!$A$13:$A$30,0),0)&gt;0,"L",IF(WEEKDAY(T$10)=1,"","X")))</f>
        <v>X</v>
      </c>
      <c r="U35" s="61" t="str">
        <f>IF(OR($A35="",U$10=""),"",IF(IFERROR(MATCH(BBC_3!U$10,Infor!$A$13:$A$30,0),0)&gt;0,"L",IF(WEEKDAY(U$10)=1,"","X")))</f>
        <v>X</v>
      </c>
      <c r="V35" s="61" t="str">
        <f>IF(OR($A35="",V$10=""),"",IF(IFERROR(MATCH(BBC_3!V$10,Infor!$A$13:$A$30,0),0)&gt;0,"L",IF(WEEKDAY(V$10)=1,"","X")))</f>
        <v>X</v>
      </c>
      <c r="W35" s="61" t="str">
        <f>IF(OR($A35="",W$10=""),"",IF(IFERROR(MATCH(BBC_3!W$10,Infor!$A$13:$A$30,0),0)&gt;0,"L",IF(WEEKDAY(W$10)=1,"","X")))</f>
        <v/>
      </c>
      <c r="X35" s="61" t="str">
        <f>IF(OR($A35="",X$10=""),"",IF(IFERROR(MATCH(BBC_3!X$10,Infor!$A$13:$A$30,0),0)&gt;0,"L",IF(WEEKDAY(X$10)=1,"","X")))</f>
        <v>X</v>
      </c>
      <c r="Y35" s="61" t="str">
        <f>IF(OR($A35="",Y$10=""),"",IF(IFERROR(MATCH(BBC_3!Y$10,Infor!$A$13:$A$30,0),0)&gt;0,"L",IF(WEEKDAY(Y$10)=1,"","X")))</f>
        <v>X</v>
      </c>
      <c r="Z35" s="61" t="str">
        <f>IF(OR($A35="",Z$10=""),"",IF(IFERROR(MATCH(BBC_3!Z$10,Infor!$A$13:$A$30,0),0)&gt;0,"L",IF(WEEKDAY(Z$10)=1,"","X")))</f>
        <v>X</v>
      </c>
      <c r="AA35" s="61" t="str">
        <f>IF(OR($A35="",AA$10=""),"",IF(IFERROR(MATCH(BBC_3!AA$10,Infor!$A$13:$A$30,0),0)&gt;0,"L",IF(WEEKDAY(AA$10)=1,"","X")))</f>
        <v>X</v>
      </c>
      <c r="AB35" s="61" t="str">
        <f>IF(OR($A35="",AB$10=""),"",IF(IFERROR(MATCH(BBC_3!AB$10,Infor!$A$13:$A$30,0),0)&gt;0,"L",IF(WEEKDAY(AB$10)=1,"","X")))</f>
        <v>X</v>
      </c>
      <c r="AC35" s="61" t="str">
        <f>IF(OR($A35="",AC$10=""),"",IF(IFERROR(MATCH(BBC_3!AC$10,Infor!$A$13:$A$30,0),0)&gt;0,"L",IF(WEEKDAY(AC$10)=1,"","X")))</f>
        <v>X</v>
      </c>
      <c r="AD35" s="61" t="str">
        <f>IF(OR($A35="",AD$10=""),"",IF(IFERROR(MATCH(BBC_3!AD$10,Infor!$A$13:$A$30,0),0)&gt;0,"L",IF(WEEKDAY(AD$10)=1,"","X")))</f>
        <v/>
      </c>
      <c r="AE35" s="61" t="str">
        <f>IF(OR($A35="",AE$10=""),"",IF(IFERROR(MATCH(BBC_3!AE$10,Infor!$A$13:$A$30,0),0)&gt;0,"L",IF(WEEKDAY(AE$10)=1,"","X")))</f>
        <v>X</v>
      </c>
      <c r="AF35" s="61" t="str">
        <f>IF(OR($A35="",AF$10=""),"",IF(IFERROR(MATCH(BBC_3!AF$10,Infor!$A$13:$A$30,0),0)&gt;0,"L",IF(WEEKDAY(AF$10)=1,"","X")))</f>
        <v>X</v>
      </c>
      <c r="AG35" s="61" t="str">
        <f>IF(OR($A35="",AG$10=""),"",IF(IFERROR(MATCH(BBC_3!AG$10,Infor!$A$13:$A$30,0),0)&gt;0,"L",IF(WEEKDAY(AG$10)=1,"","X")))</f>
        <v>X</v>
      </c>
      <c r="AH35" s="61" t="str">
        <f>IF(OR($A35="",AH$10=""),"",IF(IFERROR(MATCH(BBC_3!AH$10,Infor!$A$13:$A$30,0),0)&gt;0,"L",IF(WEEKDAY(AH$10)=1,"","X")))</f>
        <v>X</v>
      </c>
      <c r="AI35" s="61" t="str">
        <f>IF(OR($A35="",AI$10=""),"",IF(IFERROR(MATCH(BBC_3!AI$10,Infor!$A$13:$A$30,0),0)&gt;0,"L",IF(WEEKDAY(AI$10)=1,"","X")))</f>
        <v>X</v>
      </c>
      <c r="AJ35" s="62"/>
      <c r="AK35" s="62">
        <f t="shared" si="6"/>
        <v>27</v>
      </c>
      <c r="AL35" s="62">
        <f t="shared" si="7"/>
        <v>0</v>
      </c>
      <c r="AM35" s="62"/>
      <c r="AN35" s="63"/>
      <c r="AO35" s="44">
        <f t="shared" si="0"/>
        <v>3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IF(OR($A36="",E$10=""),"",IF(IFERROR(MATCH(BBC_3!E$10,Infor!$A$13:$A$30,0),0)&gt;0,"L",IF(WEEKDAY(E$10)=1,"","X")))</f>
        <v>X</v>
      </c>
      <c r="F36" s="61" t="str">
        <f>IF(OR($A36="",F$10=""),"",IF(IFERROR(MATCH(BBC_3!F$10,Infor!$A$13:$A$30,0),0)&gt;0,"L",IF(WEEKDAY(F$10)=1,"","X")))</f>
        <v>X</v>
      </c>
      <c r="G36" s="61" t="str">
        <f>IF(OR($A36="",G$10=""),"",IF(IFERROR(MATCH(BBC_3!G$10,Infor!$A$13:$A$30,0),0)&gt;0,"L",IF(WEEKDAY(G$10)=1,"","X")))</f>
        <v>X</v>
      </c>
      <c r="H36" s="61" t="str">
        <f>IF(OR($A36="",H$10=""),"",IF(IFERROR(MATCH(BBC_3!H$10,Infor!$A$13:$A$30,0),0)&gt;0,"L",IF(WEEKDAY(H$10)=1,"","X")))</f>
        <v>X</v>
      </c>
      <c r="I36" s="61" t="str">
        <f>IF(OR($A36="",I$10=""),"",IF(IFERROR(MATCH(BBC_3!I$10,Infor!$A$13:$A$30,0),0)&gt;0,"L",IF(WEEKDAY(I$10)=1,"","X")))</f>
        <v/>
      </c>
      <c r="J36" s="61" t="str">
        <f>IF(OR($A36="",J$10=""),"",IF(IFERROR(MATCH(BBC_3!J$10,Infor!$A$13:$A$30,0),0)&gt;0,"L",IF(WEEKDAY(J$10)=1,"","X")))</f>
        <v>X</v>
      </c>
      <c r="K36" s="61" t="str">
        <f>IF(OR($A36="",K$10=""),"",IF(IFERROR(MATCH(BBC_3!K$10,Infor!$A$13:$A$30,0),0)&gt;0,"L",IF(WEEKDAY(K$10)=1,"","X")))</f>
        <v>X</v>
      </c>
      <c r="L36" s="61" t="str">
        <f>IF(OR($A36="",L$10=""),"",IF(IFERROR(MATCH(BBC_3!L$10,Infor!$A$13:$A$30,0),0)&gt;0,"L",IF(WEEKDAY(L$10)=1,"","X")))</f>
        <v>X</v>
      </c>
      <c r="M36" s="61" t="str">
        <f>IF(OR($A36="",M$10=""),"",IF(IFERROR(MATCH(BBC_3!M$10,Infor!$A$13:$A$30,0),0)&gt;0,"L",IF(WEEKDAY(M$10)=1,"","X")))</f>
        <v>X</v>
      </c>
      <c r="N36" s="61" t="str">
        <f>IF(OR($A36="",N$10=""),"",IF(IFERROR(MATCH(BBC_3!N$10,Infor!$A$13:$A$30,0),0)&gt;0,"L",IF(WEEKDAY(N$10)=1,"","X")))</f>
        <v>X</v>
      </c>
      <c r="O36" s="61" t="str">
        <f>IF(OR($A36="",O$10=""),"",IF(IFERROR(MATCH(BBC_3!O$10,Infor!$A$13:$A$30,0),0)&gt;0,"L",IF(WEEKDAY(O$10)=1,"","X")))</f>
        <v>X</v>
      </c>
      <c r="P36" s="61" t="str">
        <f>IF(OR($A36="",P$10=""),"",IF(IFERROR(MATCH(BBC_3!P$10,Infor!$A$13:$A$30,0),0)&gt;0,"L",IF(WEEKDAY(P$10)=1,"","X")))</f>
        <v/>
      </c>
      <c r="Q36" s="61" t="str">
        <f>IF(OR($A36="",Q$10=""),"",IF(IFERROR(MATCH(BBC_3!Q$10,Infor!$A$13:$A$30,0),0)&gt;0,"L",IF(WEEKDAY(Q$10)=1,"","X")))</f>
        <v>X</v>
      </c>
      <c r="R36" s="61" t="str">
        <f>IF(OR($A36="",R$10=""),"",IF(IFERROR(MATCH(BBC_3!R$10,Infor!$A$13:$A$30,0),0)&gt;0,"L",IF(WEEKDAY(R$10)=1,"","X")))</f>
        <v>X</v>
      </c>
      <c r="S36" s="61" t="str">
        <f>IF(OR($A36="",S$10=""),"",IF(IFERROR(MATCH(BBC_3!S$10,Infor!$A$13:$A$30,0),0)&gt;0,"L",IF(WEEKDAY(S$10)=1,"","X")))</f>
        <v>X</v>
      </c>
      <c r="T36" s="61" t="str">
        <f>IF(OR($A36="",T$10=""),"",IF(IFERROR(MATCH(BBC_3!T$10,Infor!$A$13:$A$30,0),0)&gt;0,"L",IF(WEEKDAY(T$10)=1,"","X")))</f>
        <v>X</v>
      </c>
      <c r="U36" s="61" t="str">
        <f>IF(OR($A36="",U$10=""),"",IF(IFERROR(MATCH(BBC_3!U$10,Infor!$A$13:$A$30,0),0)&gt;0,"L",IF(WEEKDAY(U$10)=1,"","X")))</f>
        <v>X</v>
      </c>
      <c r="V36" s="61" t="str">
        <f>IF(OR($A36="",V$10=""),"",IF(IFERROR(MATCH(BBC_3!V$10,Infor!$A$13:$A$30,0),0)&gt;0,"L",IF(WEEKDAY(V$10)=1,"","X")))</f>
        <v>X</v>
      </c>
      <c r="W36" s="61" t="str">
        <f>IF(OR($A36="",W$10=""),"",IF(IFERROR(MATCH(BBC_3!W$10,Infor!$A$13:$A$30,0),0)&gt;0,"L",IF(WEEKDAY(W$10)=1,"","X")))</f>
        <v/>
      </c>
      <c r="X36" s="61" t="str">
        <f>IF(OR($A36="",X$10=""),"",IF(IFERROR(MATCH(BBC_3!X$10,Infor!$A$13:$A$30,0),0)&gt;0,"L",IF(WEEKDAY(X$10)=1,"","X")))</f>
        <v>X</v>
      </c>
      <c r="Y36" s="61" t="str">
        <f>IF(OR($A36="",Y$10=""),"",IF(IFERROR(MATCH(BBC_3!Y$10,Infor!$A$13:$A$30,0),0)&gt;0,"L",IF(WEEKDAY(Y$10)=1,"","X")))</f>
        <v>X</v>
      </c>
      <c r="Z36" s="61" t="str">
        <f>IF(OR($A36="",Z$10=""),"",IF(IFERROR(MATCH(BBC_3!Z$10,Infor!$A$13:$A$30,0),0)&gt;0,"L",IF(WEEKDAY(Z$10)=1,"","X")))</f>
        <v>X</v>
      </c>
      <c r="AA36" s="61" t="str">
        <f>IF(OR($A36="",AA$10=""),"",IF(IFERROR(MATCH(BBC_3!AA$10,Infor!$A$13:$A$30,0),0)&gt;0,"L",IF(WEEKDAY(AA$10)=1,"","X")))</f>
        <v>X</v>
      </c>
      <c r="AB36" s="61" t="str">
        <f>IF(OR($A36="",AB$10=""),"",IF(IFERROR(MATCH(BBC_3!AB$10,Infor!$A$13:$A$30,0),0)&gt;0,"L",IF(WEEKDAY(AB$10)=1,"","X")))</f>
        <v>X</v>
      </c>
      <c r="AC36" s="61" t="str">
        <f>IF(OR($A36="",AC$10=""),"",IF(IFERROR(MATCH(BBC_3!AC$10,Infor!$A$13:$A$30,0),0)&gt;0,"L",IF(WEEKDAY(AC$10)=1,"","X")))</f>
        <v>X</v>
      </c>
      <c r="AD36" s="61" t="str">
        <f>IF(OR($A36="",AD$10=""),"",IF(IFERROR(MATCH(BBC_3!AD$10,Infor!$A$13:$A$30,0),0)&gt;0,"L",IF(WEEKDAY(AD$10)=1,"","X")))</f>
        <v/>
      </c>
      <c r="AE36" s="61" t="str">
        <f>IF(OR($A36="",AE$10=""),"",IF(IFERROR(MATCH(BBC_3!AE$10,Infor!$A$13:$A$30,0),0)&gt;0,"L",IF(WEEKDAY(AE$10)=1,"","X")))</f>
        <v>X</v>
      </c>
      <c r="AF36" s="61" t="str">
        <f>IF(OR($A36="",AF$10=""),"",IF(IFERROR(MATCH(BBC_3!AF$10,Infor!$A$13:$A$30,0),0)&gt;0,"L",IF(WEEKDAY(AF$10)=1,"","X")))</f>
        <v>X</v>
      </c>
      <c r="AG36" s="61" t="str">
        <f>IF(OR($A36="",AG$10=""),"",IF(IFERROR(MATCH(BBC_3!AG$10,Infor!$A$13:$A$30,0),0)&gt;0,"L",IF(WEEKDAY(AG$10)=1,"","X")))</f>
        <v>X</v>
      </c>
      <c r="AH36" s="61" t="str">
        <f>IF(OR($A36="",AH$10=""),"",IF(IFERROR(MATCH(BBC_3!AH$10,Infor!$A$13:$A$30,0),0)&gt;0,"L",IF(WEEKDAY(AH$10)=1,"","X")))</f>
        <v>X</v>
      </c>
      <c r="AI36" s="61" t="str">
        <f>IF(OR($A36="",AI$10=""),"",IF(IFERROR(MATCH(BBC_3!AI$10,Infor!$A$13:$A$30,0),0)&gt;0,"L",IF(WEEKDAY(AI$10)=1,"","X")))</f>
        <v>X</v>
      </c>
      <c r="AJ36" s="62"/>
      <c r="AK36" s="62">
        <f t="shared" si="6"/>
        <v>27</v>
      </c>
      <c r="AL36" s="62">
        <f t="shared" si="7"/>
        <v>0</v>
      </c>
      <c r="AM36" s="62"/>
      <c r="AN36" s="63"/>
      <c r="AO36" s="44">
        <f t="shared" si="0"/>
        <v>3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IF(OR($A37="",E$10=""),"",IF(IFERROR(MATCH(BBC_3!E$10,Infor!$A$13:$A$30,0),0)&gt;0,"L",IF(WEEKDAY(E$10)=1,"","X")))</f>
        <v>X</v>
      </c>
      <c r="F37" s="61" t="str">
        <f>IF(OR($A37="",F$10=""),"",IF(IFERROR(MATCH(BBC_3!F$10,Infor!$A$13:$A$30,0),0)&gt;0,"L",IF(WEEKDAY(F$10)=1,"","X")))</f>
        <v>X</v>
      </c>
      <c r="G37" s="61" t="str">
        <f>IF(OR($A37="",G$10=""),"",IF(IFERROR(MATCH(BBC_3!G$10,Infor!$A$13:$A$30,0),0)&gt;0,"L",IF(WEEKDAY(G$10)=1,"","X")))</f>
        <v>X</v>
      </c>
      <c r="H37" s="61" t="str">
        <f>IF(OR($A37="",H$10=""),"",IF(IFERROR(MATCH(BBC_3!H$10,Infor!$A$13:$A$30,0),0)&gt;0,"L",IF(WEEKDAY(H$10)=1,"","X")))</f>
        <v>X</v>
      </c>
      <c r="I37" s="61" t="str">
        <f>IF(OR($A37="",I$10=""),"",IF(IFERROR(MATCH(BBC_3!I$10,Infor!$A$13:$A$30,0),0)&gt;0,"L",IF(WEEKDAY(I$10)=1,"","X")))</f>
        <v/>
      </c>
      <c r="J37" s="61" t="str">
        <f>IF(OR($A37="",J$10=""),"",IF(IFERROR(MATCH(BBC_3!J$10,Infor!$A$13:$A$30,0),0)&gt;0,"L",IF(WEEKDAY(J$10)=1,"","X")))</f>
        <v>X</v>
      </c>
      <c r="K37" s="61" t="str">
        <f>IF(OR($A37="",K$10=""),"",IF(IFERROR(MATCH(BBC_3!K$10,Infor!$A$13:$A$30,0),0)&gt;0,"L",IF(WEEKDAY(K$10)=1,"","X")))</f>
        <v>X</v>
      </c>
      <c r="L37" s="61" t="str">
        <f>IF(OR($A37="",L$10=""),"",IF(IFERROR(MATCH(BBC_3!L$10,Infor!$A$13:$A$30,0),0)&gt;0,"L",IF(WEEKDAY(L$10)=1,"","X")))</f>
        <v>X</v>
      </c>
      <c r="M37" s="61" t="str">
        <f>IF(OR($A37="",M$10=""),"",IF(IFERROR(MATCH(BBC_3!M$10,Infor!$A$13:$A$30,0),0)&gt;0,"L",IF(WEEKDAY(M$10)=1,"","X")))</f>
        <v>X</v>
      </c>
      <c r="N37" s="61" t="str">
        <f>IF(OR($A37="",N$10=""),"",IF(IFERROR(MATCH(BBC_3!N$10,Infor!$A$13:$A$30,0),0)&gt;0,"L",IF(WEEKDAY(N$10)=1,"","X")))</f>
        <v>X</v>
      </c>
      <c r="O37" s="61" t="str">
        <f>IF(OR($A37="",O$10=""),"",IF(IFERROR(MATCH(BBC_3!O$10,Infor!$A$13:$A$30,0),0)&gt;0,"L",IF(WEEKDAY(O$10)=1,"","X")))</f>
        <v>X</v>
      </c>
      <c r="P37" s="61" t="str">
        <f>IF(OR($A37="",P$10=""),"",IF(IFERROR(MATCH(BBC_3!P$10,Infor!$A$13:$A$30,0),0)&gt;0,"L",IF(WEEKDAY(P$10)=1,"","X")))</f>
        <v/>
      </c>
      <c r="Q37" s="61" t="str">
        <f>IF(OR($A37="",Q$10=""),"",IF(IFERROR(MATCH(BBC_3!Q$10,Infor!$A$13:$A$30,0),0)&gt;0,"L",IF(WEEKDAY(Q$10)=1,"","X")))</f>
        <v>X</v>
      </c>
      <c r="R37" s="61" t="str">
        <f>IF(OR($A37="",R$10=""),"",IF(IFERROR(MATCH(BBC_3!R$10,Infor!$A$13:$A$30,0),0)&gt;0,"L",IF(WEEKDAY(R$10)=1,"","X")))</f>
        <v>X</v>
      </c>
      <c r="S37" s="61" t="str">
        <f>IF(OR($A37="",S$10=""),"",IF(IFERROR(MATCH(BBC_3!S$10,Infor!$A$13:$A$30,0),0)&gt;0,"L",IF(WEEKDAY(S$10)=1,"","X")))</f>
        <v>X</v>
      </c>
      <c r="T37" s="61" t="str">
        <f>IF(OR($A37="",T$10=""),"",IF(IFERROR(MATCH(BBC_3!T$10,Infor!$A$13:$A$30,0),0)&gt;0,"L",IF(WEEKDAY(T$10)=1,"","X")))</f>
        <v>X</v>
      </c>
      <c r="U37" s="61" t="str">
        <f>IF(OR($A37="",U$10=""),"",IF(IFERROR(MATCH(BBC_3!U$10,Infor!$A$13:$A$30,0),0)&gt;0,"L",IF(WEEKDAY(U$10)=1,"","X")))</f>
        <v>X</v>
      </c>
      <c r="V37" s="61" t="str">
        <f>IF(OR($A37="",V$10=""),"",IF(IFERROR(MATCH(BBC_3!V$10,Infor!$A$13:$A$30,0),0)&gt;0,"L",IF(WEEKDAY(V$10)=1,"","X")))</f>
        <v>X</v>
      </c>
      <c r="W37" s="61" t="str">
        <f>IF(OR($A37="",W$10=""),"",IF(IFERROR(MATCH(BBC_3!W$10,Infor!$A$13:$A$30,0),0)&gt;0,"L",IF(WEEKDAY(W$10)=1,"","X")))</f>
        <v/>
      </c>
      <c r="X37" s="61" t="str">
        <f>IF(OR($A37="",X$10=""),"",IF(IFERROR(MATCH(BBC_3!X$10,Infor!$A$13:$A$30,0),0)&gt;0,"L",IF(WEEKDAY(X$10)=1,"","X")))</f>
        <v>X</v>
      </c>
      <c r="Y37" s="61" t="str">
        <f>IF(OR($A37="",Y$10=""),"",IF(IFERROR(MATCH(BBC_3!Y$10,Infor!$A$13:$A$30,0),0)&gt;0,"L",IF(WEEKDAY(Y$10)=1,"","X")))</f>
        <v>X</v>
      </c>
      <c r="Z37" s="61" t="str">
        <f>IF(OR($A37="",Z$10=""),"",IF(IFERROR(MATCH(BBC_3!Z$10,Infor!$A$13:$A$30,0),0)&gt;0,"L",IF(WEEKDAY(Z$10)=1,"","X")))</f>
        <v>X</v>
      </c>
      <c r="AA37" s="61" t="str">
        <f>IF(OR($A37="",AA$10=""),"",IF(IFERROR(MATCH(BBC_3!AA$10,Infor!$A$13:$A$30,0),0)&gt;0,"L",IF(WEEKDAY(AA$10)=1,"","X")))</f>
        <v>X</v>
      </c>
      <c r="AB37" s="61" t="str">
        <f>IF(OR($A37="",AB$10=""),"",IF(IFERROR(MATCH(BBC_3!AB$10,Infor!$A$13:$A$30,0),0)&gt;0,"L",IF(WEEKDAY(AB$10)=1,"","X")))</f>
        <v>X</v>
      </c>
      <c r="AC37" s="61" t="str">
        <f>IF(OR($A37="",AC$10=""),"",IF(IFERROR(MATCH(BBC_3!AC$10,Infor!$A$13:$A$30,0),0)&gt;0,"L",IF(WEEKDAY(AC$10)=1,"","X")))</f>
        <v>X</v>
      </c>
      <c r="AD37" s="61" t="str">
        <f>IF(OR($A37="",AD$10=""),"",IF(IFERROR(MATCH(BBC_3!AD$10,Infor!$A$13:$A$30,0),0)&gt;0,"L",IF(WEEKDAY(AD$10)=1,"","X")))</f>
        <v/>
      </c>
      <c r="AE37" s="61" t="str">
        <f>IF(OR($A37="",AE$10=""),"",IF(IFERROR(MATCH(BBC_3!AE$10,Infor!$A$13:$A$30,0),0)&gt;0,"L",IF(WEEKDAY(AE$10)=1,"","X")))</f>
        <v>X</v>
      </c>
      <c r="AF37" s="61" t="str">
        <f>IF(OR($A37="",AF$10=""),"",IF(IFERROR(MATCH(BBC_3!AF$10,Infor!$A$13:$A$30,0),0)&gt;0,"L",IF(WEEKDAY(AF$10)=1,"","X")))</f>
        <v>X</v>
      </c>
      <c r="AG37" s="61" t="str">
        <f>IF(OR($A37="",AG$10=""),"",IF(IFERROR(MATCH(BBC_3!AG$10,Infor!$A$13:$A$30,0),0)&gt;0,"L",IF(WEEKDAY(AG$10)=1,"","X")))</f>
        <v>X</v>
      </c>
      <c r="AH37" s="61" t="str">
        <f>IF(OR($A37="",AH$10=""),"",IF(IFERROR(MATCH(BBC_3!AH$10,Infor!$A$13:$A$30,0),0)&gt;0,"L",IF(WEEKDAY(AH$10)=1,"","X")))</f>
        <v>X</v>
      </c>
      <c r="AI37" s="61" t="str">
        <f>IF(OR($A37="",AI$10=""),"",IF(IFERROR(MATCH(BBC_3!AI$10,Infor!$A$13:$A$30,0),0)&gt;0,"L",IF(WEEKDAY(AI$10)=1,"","X")))</f>
        <v>X</v>
      </c>
      <c r="AJ37" s="62"/>
      <c r="AK37" s="62">
        <f t="shared" si="6"/>
        <v>27</v>
      </c>
      <c r="AL37" s="62">
        <f t="shared" si="7"/>
        <v>0</v>
      </c>
      <c r="AM37" s="62"/>
      <c r="AN37" s="63"/>
      <c r="AO37" s="44">
        <f t="shared" si="0"/>
        <v>3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IF(OR($A38="",E$10=""),"",IF(IFERROR(MATCH(BBC_3!E$10,Infor!$A$13:$A$30,0),0)&gt;0,"L",IF(WEEKDAY(E$10)=1,"","X")))</f>
        <v>X</v>
      </c>
      <c r="F38" s="61" t="str">
        <f>IF(OR($A38="",F$10=""),"",IF(IFERROR(MATCH(BBC_3!F$10,Infor!$A$13:$A$30,0),0)&gt;0,"L",IF(WEEKDAY(F$10)=1,"","X")))</f>
        <v>X</v>
      </c>
      <c r="G38" s="61" t="str">
        <f>IF(OR($A38="",G$10=""),"",IF(IFERROR(MATCH(BBC_3!G$10,Infor!$A$13:$A$30,0),0)&gt;0,"L",IF(WEEKDAY(G$10)=1,"","X")))</f>
        <v>X</v>
      </c>
      <c r="H38" s="61" t="str">
        <f>IF(OR($A38="",H$10=""),"",IF(IFERROR(MATCH(BBC_3!H$10,Infor!$A$13:$A$30,0),0)&gt;0,"L",IF(WEEKDAY(H$10)=1,"","X")))</f>
        <v>X</v>
      </c>
      <c r="I38" s="61" t="str">
        <f>IF(OR($A38="",I$10=""),"",IF(IFERROR(MATCH(BBC_3!I$10,Infor!$A$13:$A$30,0),0)&gt;0,"L",IF(WEEKDAY(I$10)=1,"","X")))</f>
        <v/>
      </c>
      <c r="J38" s="61" t="str">
        <f>IF(OR($A38="",J$10=""),"",IF(IFERROR(MATCH(BBC_3!J$10,Infor!$A$13:$A$30,0),0)&gt;0,"L",IF(WEEKDAY(J$10)=1,"","X")))</f>
        <v>X</v>
      </c>
      <c r="K38" s="61" t="str">
        <f>IF(OR($A38="",K$10=""),"",IF(IFERROR(MATCH(BBC_3!K$10,Infor!$A$13:$A$30,0),0)&gt;0,"L",IF(WEEKDAY(K$10)=1,"","X")))</f>
        <v>X</v>
      </c>
      <c r="L38" s="61" t="str">
        <f>IF(OR($A38="",L$10=""),"",IF(IFERROR(MATCH(BBC_3!L$10,Infor!$A$13:$A$30,0),0)&gt;0,"L",IF(WEEKDAY(L$10)=1,"","X")))</f>
        <v>X</v>
      </c>
      <c r="M38" s="61" t="str">
        <f>IF(OR($A38="",M$10=""),"",IF(IFERROR(MATCH(BBC_3!M$10,Infor!$A$13:$A$30,0),0)&gt;0,"L",IF(WEEKDAY(M$10)=1,"","X")))</f>
        <v>X</v>
      </c>
      <c r="N38" s="61" t="str">
        <f>IF(OR($A38="",N$10=""),"",IF(IFERROR(MATCH(BBC_3!N$10,Infor!$A$13:$A$30,0),0)&gt;0,"L",IF(WEEKDAY(N$10)=1,"","X")))</f>
        <v>X</v>
      </c>
      <c r="O38" s="61" t="str">
        <f>IF(OR($A38="",O$10=""),"",IF(IFERROR(MATCH(BBC_3!O$10,Infor!$A$13:$A$30,0),0)&gt;0,"L",IF(WEEKDAY(O$10)=1,"","X")))</f>
        <v>X</v>
      </c>
      <c r="P38" s="61" t="str">
        <f>IF(OR($A38="",P$10=""),"",IF(IFERROR(MATCH(BBC_3!P$10,Infor!$A$13:$A$30,0),0)&gt;0,"L",IF(WEEKDAY(P$10)=1,"","X")))</f>
        <v/>
      </c>
      <c r="Q38" s="61" t="str">
        <f>IF(OR($A38="",Q$10=""),"",IF(IFERROR(MATCH(BBC_3!Q$10,Infor!$A$13:$A$30,0),0)&gt;0,"L",IF(WEEKDAY(Q$10)=1,"","X")))</f>
        <v>X</v>
      </c>
      <c r="R38" s="61" t="str">
        <f>IF(OR($A38="",R$10=""),"",IF(IFERROR(MATCH(BBC_3!R$10,Infor!$A$13:$A$30,0),0)&gt;0,"L",IF(WEEKDAY(R$10)=1,"","X")))</f>
        <v>X</v>
      </c>
      <c r="S38" s="61" t="str">
        <f>IF(OR($A38="",S$10=""),"",IF(IFERROR(MATCH(BBC_3!S$10,Infor!$A$13:$A$30,0),0)&gt;0,"L",IF(WEEKDAY(S$10)=1,"","X")))</f>
        <v>X</v>
      </c>
      <c r="T38" s="61" t="str">
        <f>IF(OR($A38="",T$10=""),"",IF(IFERROR(MATCH(BBC_3!T$10,Infor!$A$13:$A$30,0),0)&gt;0,"L",IF(WEEKDAY(T$10)=1,"","X")))</f>
        <v>X</v>
      </c>
      <c r="U38" s="61" t="str">
        <f>IF(OR($A38="",U$10=""),"",IF(IFERROR(MATCH(BBC_3!U$10,Infor!$A$13:$A$30,0),0)&gt;0,"L",IF(WEEKDAY(U$10)=1,"","X")))</f>
        <v>X</v>
      </c>
      <c r="V38" s="61" t="str">
        <f>IF(OR($A38="",V$10=""),"",IF(IFERROR(MATCH(BBC_3!V$10,Infor!$A$13:$A$30,0),0)&gt;0,"L",IF(WEEKDAY(V$10)=1,"","X")))</f>
        <v>X</v>
      </c>
      <c r="W38" s="61" t="str">
        <f>IF(OR($A38="",W$10=""),"",IF(IFERROR(MATCH(BBC_3!W$10,Infor!$A$13:$A$30,0),0)&gt;0,"L",IF(WEEKDAY(W$10)=1,"","X")))</f>
        <v/>
      </c>
      <c r="X38" s="61" t="str">
        <f>IF(OR($A38="",X$10=""),"",IF(IFERROR(MATCH(BBC_3!X$10,Infor!$A$13:$A$30,0),0)&gt;0,"L",IF(WEEKDAY(X$10)=1,"","X")))</f>
        <v>X</v>
      </c>
      <c r="Y38" s="61" t="str">
        <f>IF(OR($A38="",Y$10=""),"",IF(IFERROR(MATCH(BBC_3!Y$10,Infor!$A$13:$A$30,0),0)&gt;0,"L",IF(WEEKDAY(Y$10)=1,"","X")))</f>
        <v>X</v>
      </c>
      <c r="Z38" s="61" t="str">
        <f>IF(OR($A38="",Z$10=""),"",IF(IFERROR(MATCH(BBC_3!Z$10,Infor!$A$13:$A$30,0),0)&gt;0,"L",IF(WEEKDAY(Z$10)=1,"","X")))</f>
        <v>X</v>
      </c>
      <c r="AA38" s="61" t="str">
        <f>IF(OR($A38="",AA$10=""),"",IF(IFERROR(MATCH(BBC_3!AA$10,Infor!$A$13:$A$30,0),0)&gt;0,"L",IF(WEEKDAY(AA$10)=1,"","X")))</f>
        <v>X</v>
      </c>
      <c r="AB38" s="61" t="str">
        <f>IF(OR($A38="",AB$10=""),"",IF(IFERROR(MATCH(BBC_3!AB$10,Infor!$A$13:$A$30,0),0)&gt;0,"L",IF(WEEKDAY(AB$10)=1,"","X")))</f>
        <v>X</v>
      </c>
      <c r="AC38" s="61" t="str">
        <f>IF(OR($A38="",AC$10=""),"",IF(IFERROR(MATCH(BBC_3!AC$10,Infor!$A$13:$A$30,0),0)&gt;0,"L",IF(WEEKDAY(AC$10)=1,"","X")))</f>
        <v>X</v>
      </c>
      <c r="AD38" s="61" t="str">
        <f>IF(OR($A38="",AD$10=""),"",IF(IFERROR(MATCH(BBC_3!AD$10,Infor!$A$13:$A$30,0),0)&gt;0,"L",IF(WEEKDAY(AD$10)=1,"","X")))</f>
        <v/>
      </c>
      <c r="AE38" s="61" t="str">
        <f>IF(OR($A38="",AE$10=""),"",IF(IFERROR(MATCH(BBC_3!AE$10,Infor!$A$13:$A$30,0),0)&gt;0,"L",IF(WEEKDAY(AE$10)=1,"","X")))</f>
        <v>X</v>
      </c>
      <c r="AF38" s="61" t="str">
        <f>IF(OR($A38="",AF$10=""),"",IF(IFERROR(MATCH(BBC_3!AF$10,Infor!$A$13:$A$30,0),0)&gt;0,"L",IF(WEEKDAY(AF$10)=1,"","X")))</f>
        <v>X</v>
      </c>
      <c r="AG38" s="61" t="str">
        <f>IF(OR($A38="",AG$10=""),"",IF(IFERROR(MATCH(BBC_3!AG$10,Infor!$A$13:$A$30,0),0)&gt;0,"L",IF(WEEKDAY(AG$10)=1,"","X")))</f>
        <v>X</v>
      </c>
      <c r="AH38" s="61" t="str">
        <f>IF(OR($A38="",AH$10=""),"",IF(IFERROR(MATCH(BBC_3!AH$10,Infor!$A$13:$A$30,0),0)&gt;0,"L",IF(WEEKDAY(AH$10)=1,"","X")))</f>
        <v>X</v>
      </c>
      <c r="AI38" s="61" t="str">
        <f>IF(OR($A38="",AI$10=""),"",IF(IFERROR(MATCH(BBC_3!AI$10,Infor!$A$13:$A$30,0),0)&gt;0,"L",IF(WEEKDAY(AI$10)=1,"","X")))</f>
        <v>X</v>
      </c>
      <c r="AJ38" s="62"/>
      <c r="AK38" s="62">
        <f t="shared" si="6"/>
        <v>27</v>
      </c>
      <c r="AL38" s="62">
        <f t="shared" si="7"/>
        <v>0</v>
      </c>
      <c r="AM38" s="62"/>
      <c r="AN38" s="63"/>
      <c r="AO38" s="44">
        <f t="shared" si="0"/>
        <v>3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IF(OR($A39="",E$10=""),"",IF(IFERROR(MATCH(BBC_3!E$10,Infor!$A$13:$A$30,0),0)&gt;0,"L",IF(WEEKDAY(E$10)=1,"","X")))</f>
        <v>X</v>
      </c>
      <c r="F39" s="61" t="str">
        <f>IF(OR($A39="",F$10=""),"",IF(IFERROR(MATCH(BBC_3!F$10,Infor!$A$13:$A$30,0),0)&gt;0,"L",IF(WEEKDAY(F$10)=1,"","X")))</f>
        <v>X</v>
      </c>
      <c r="G39" s="61" t="str">
        <f>IF(OR($A39="",G$10=""),"",IF(IFERROR(MATCH(BBC_3!G$10,Infor!$A$13:$A$30,0),0)&gt;0,"L",IF(WEEKDAY(G$10)=1,"","X")))</f>
        <v>X</v>
      </c>
      <c r="H39" s="61" t="str">
        <f>IF(OR($A39="",H$10=""),"",IF(IFERROR(MATCH(BBC_3!H$10,Infor!$A$13:$A$30,0),0)&gt;0,"L",IF(WEEKDAY(H$10)=1,"","X")))</f>
        <v>X</v>
      </c>
      <c r="I39" s="61" t="str">
        <f>IF(OR($A39="",I$10=""),"",IF(IFERROR(MATCH(BBC_3!I$10,Infor!$A$13:$A$30,0),0)&gt;0,"L",IF(WEEKDAY(I$10)=1,"","X")))</f>
        <v/>
      </c>
      <c r="J39" s="61" t="str">
        <f>IF(OR($A39="",J$10=""),"",IF(IFERROR(MATCH(BBC_3!J$10,Infor!$A$13:$A$30,0),0)&gt;0,"L",IF(WEEKDAY(J$10)=1,"","X")))</f>
        <v>X</v>
      </c>
      <c r="K39" s="61" t="str">
        <f>IF(OR($A39="",K$10=""),"",IF(IFERROR(MATCH(BBC_3!K$10,Infor!$A$13:$A$30,0),0)&gt;0,"L",IF(WEEKDAY(K$10)=1,"","X")))</f>
        <v>X</v>
      </c>
      <c r="L39" s="61" t="str">
        <f>IF(OR($A39="",L$10=""),"",IF(IFERROR(MATCH(BBC_3!L$10,Infor!$A$13:$A$30,0),0)&gt;0,"L",IF(WEEKDAY(L$10)=1,"","X")))</f>
        <v>X</v>
      </c>
      <c r="M39" s="61" t="str">
        <f>IF(OR($A39="",M$10=""),"",IF(IFERROR(MATCH(BBC_3!M$10,Infor!$A$13:$A$30,0),0)&gt;0,"L",IF(WEEKDAY(M$10)=1,"","X")))</f>
        <v>X</v>
      </c>
      <c r="N39" s="61" t="str">
        <f>IF(OR($A39="",N$10=""),"",IF(IFERROR(MATCH(BBC_3!N$10,Infor!$A$13:$A$30,0),0)&gt;0,"L",IF(WEEKDAY(N$10)=1,"","X")))</f>
        <v>X</v>
      </c>
      <c r="O39" s="61" t="str">
        <f>IF(OR($A39="",O$10=""),"",IF(IFERROR(MATCH(BBC_3!O$10,Infor!$A$13:$A$30,0),0)&gt;0,"L",IF(WEEKDAY(O$10)=1,"","X")))</f>
        <v>X</v>
      </c>
      <c r="P39" s="61" t="str">
        <f>IF(OR($A39="",P$10=""),"",IF(IFERROR(MATCH(BBC_3!P$10,Infor!$A$13:$A$30,0),0)&gt;0,"L",IF(WEEKDAY(P$10)=1,"","X")))</f>
        <v/>
      </c>
      <c r="Q39" s="61" t="str">
        <f>IF(OR($A39="",Q$10=""),"",IF(IFERROR(MATCH(BBC_3!Q$10,Infor!$A$13:$A$30,0),0)&gt;0,"L",IF(WEEKDAY(Q$10)=1,"","X")))</f>
        <v>X</v>
      </c>
      <c r="R39" s="61" t="str">
        <f>IF(OR($A39="",R$10=""),"",IF(IFERROR(MATCH(BBC_3!R$10,Infor!$A$13:$A$30,0),0)&gt;0,"L",IF(WEEKDAY(R$10)=1,"","X")))</f>
        <v>X</v>
      </c>
      <c r="S39" s="61" t="str">
        <f>IF(OR($A39="",S$10=""),"",IF(IFERROR(MATCH(BBC_3!S$10,Infor!$A$13:$A$30,0),0)&gt;0,"L",IF(WEEKDAY(S$10)=1,"","X")))</f>
        <v>X</v>
      </c>
      <c r="T39" s="61" t="str">
        <f>IF(OR($A39="",T$10=""),"",IF(IFERROR(MATCH(BBC_3!T$10,Infor!$A$13:$A$30,0),0)&gt;0,"L",IF(WEEKDAY(T$10)=1,"","X")))</f>
        <v>X</v>
      </c>
      <c r="U39" s="61" t="str">
        <f>IF(OR($A39="",U$10=""),"",IF(IFERROR(MATCH(BBC_3!U$10,Infor!$A$13:$A$30,0),0)&gt;0,"L",IF(WEEKDAY(U$10)=1,"","X")))</f>
        <v>X</v>
      </c>
      <c r="V39" s="61" t="str">
        <f>IF(OR($A39="",V$10=""),"",IF(IFERROR(MATCH(BBC_3!V$10,Infor!$A$13:$A$30,0),0)&gt;0,"L",IF(WEEKDAY(V$10)=1,"","X")))</f>
        <v>X</v>
      </c>
      <c r="W39" s="61" t="str">
        <f>IF(OR($A39="",W$10=""),"",IF(IFERROR(MATCH(BBC_3!W$10,Infor!$A$13:$A$30,0),0)&gt;0,"L",IF(WEEKDAY(W$10)=1,"","X")))</f>
        <v/>
      </c>
      <c r="X39" s="61" t="str">
        <f>IF(OR($A39="",X$10=""),"",IF(IFERROR(MATCH(BBC_3!X$10,Infor!$A$13:$A$30,0),0)&gt;0,"L",IF(WEEKDAY(X$10)=1,"","X")))</f>
        <v>X</v>
      </c>
      <c r="Y39" s="61" t="str">
        <f>IF(OR($A39="",Y$10=""),"",IF(IFERROR(MATCH(BBC_3!Y$10,Infor!$A$13:$A$30,0),0)&gt;0,"L",IF(WEEKDAY(Y$10)=1,"","X")))</f>
        <v>X</v>
      </c>
      <c r="Z39" s="61" t="str">
        <f>IF(OR($A39="",Z$10=""),"",IF(IFERROR(MATCH(BBC_3!Z$10,Infor!$A$13:$A$30,0),0)&gt;0,"L",IF(WEEKDAY(Z$10)=1,"","X")))</f>
        <v>X</v>
      </c>
      <c r="AA39" s="61" t="str">
        <f>IF(OR($A39="",AA$10=""),"",IF(IFERROR(MATCH(BBC_3!AA$10,Infor!$A$13:$A$30,0),0)&gt;0,"L",IF(WEEKDAY(AA$10)=1,"","X")))</f>
        <v>X</v>
      </c>
      <c r="AB39" s="61" t="str">
        <f>IF(OR($A39="",AB$10=""),"",IF(IFERROR(MATCH(BBC_3!AB$10,Infor!$A$13:$A$30,0),0)&gt;0,"L",IF(WEEKDAY(AB$10)=1,"","X")))</f>
        <v>X</v>
      </c>
      <c r="AC39" s="61" t="str">
        <f>IF(OR($A39="",AC$10=""),"",IF(IFERROR(MATCH(BBC_3!AC$10,Infor!$A$13:$A$30,0),0)&gt;0,"L",IF(WEEKDAY(AC$10)=1,"","X")))</f>
        <v>X</v>
      </c>
      <c r="AD39" s="61" t="str">
        <f>IF(OR($A39="",AD$10=""),"",IF(IFERROR(MATCH(BBC_3!AD$10,Infor!$A$13:$A$30,0),0)&gt;0,"L",IF(WEEKDAY(AD$10)=1,"","X")))</f>
        <v/>
      </c>
      <c r="AE39" s="61" t="str">
        <f>IF(OR($A39="",AE$10=""),"",IF(IFERROR(MATCH(BBC_3!AE$10,Infor!$A$13:$A$30,0),0)&gt;0,"L",IF(WEEKDAY(AE$10)=1,"","X")))</f>
        <v>X</v>
      </c>
      <c r="AF39" s="61" t="str">
        <f>IF(OR($A39="",AF$10=""),"",IF(IFERROR(MATCH(BBC_3!AF$10,Infor!$A$13:$A$30,0),0)&gt;0,"L",IF(WEEKDAY(AF$10)=1,"","X")))</f>
        <v>X</v>
      </c>
      <c r="AG39" s="61" t="str">
        <f>IF(OR($A39="",AG$10=""),"",IF(IFERROR(MATCH(BBC_3!AG$10,Infor!$A$13:$A$30,0),0)&gt;0,"L",IF(WEEKDAY(AG$10)=1,"","X")))</f>
        <v>X</v>
      </c>
      <c r="AH39" s="61" t="str">
        <f>IF(OR($A39="",AH$10=""),"",IF(IFERROR(MATCH(BBC_3!AH$10,Infor!$A$13:$A$30,0),0)&gt;0,"L",IF(WEEKDAY(AH$10)=1,"","X")))</f>
        <v>X</v>
      </c>
      <c r="AI39" s="61" t="str">
        <f>IF(OR($A39="",AI$10=""),"",IF(IFERROR(MATCH(BBC_3!AI$10,Infor!$A$13:$A$30,0),0)&gt;0,"L",IF(WEEKDAY(AI$10)=1,"","X")))</f>
        <v>X</v>
      </c>
      <c r="AJ39" s="62"/>
      <c r="AK39" s="62">
        <f t="shared" si="6"/>
        <v>27</v>
      </c>
      <c r="AL39" s="62">
        <f t="shared" si="7"/>
        <v>0</v>
      </c>
      <c r="AM39" s="62"/>
      <c r="AN39" s="63"/>
      <c r="AO39" s="44">
        <f t="shared" si="0"/>
        <v>3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IF(OR($A40="",E$10=""),"",IF(IFERROR(MATCH(BBC_3!E$10,Infor!$A$13:$A$30,0),0)&gt;0,"L",IF(WEEKDAY(E$10)=1,"","X")))</f>
        <v>X</v>
      </c>
      <c r="F40" s="61" t="str">
        <f>IF(OR($A40="",F$10=""),"",IF(IFERROR(MATCH(BBC_3!F$10,Infor!$A$13:$A$30,0),0)&gt;0,"L",IF(WEEKDAY(F$10)=1,"","X")))</f>
        <v>X</v>
      </c>
      <c r="G40" s="61" t="str">
        <f>IF(OR($A40="",G$10=""),"",IF(IFERROR(MATCH(BBC_3!G$10,Infor!$A$13:$A$30,0),0)&gt;0,"L",IF(WEEKDAY(G$10)=1,"","X")))</f>
        <v>X</v>
      </c>
      <c r="H40" s="61" t="str">
        <f>IF(OR($A40="",H$10=""),"",IF(IFERROR(MATCH(BBC_3!H$10,Infor!$A$13:$A$30,0),0)&gt;0,"L",IF(WEEKDAY(H$10)=1,"","X")))</f>
        <v>X</v>
      </c>
      <c r="I40" s="61" t="str">
        <f>IF(OR($A40="",I$10=""),"",IF(IFERROR(MATCH(BBC_3!I$10,Infor!$A$13:$A$30,0),0)&gt;0,"L",IF(WEEKDAY(I$10)=1,"","X")))</f>
        <v/>
      </c>
      <c r="J40" s="61" t="str">
        <f>IF(OR($A40="",J$10=""),"",IF(IFERROR(MATCH(BBC_3!J$10,Infor!$A$13:$A$30,0),0)&gt;0,"L",IF(WEEKDAY(J$10)=1,"","X")))</f>
        <v>X</v>
      </c>
      <c r="K40" s="61" t="str">
        <f>IF(OR($A40="",K$10=""),"",IF(IFERROR(MATCH(BBC_3!K$10,Infor!$A$13:$A$30,0),0)&gt;0,"L",IF(WEEKDAY(K$10)=1,"","X")))</f>
        <v>X</v>
      </c>
      <c r="L40" s="61" t="str">
        <f>IF(OR($A40="",L$10=""),"",IF(IFERROR(MATCH(BBC_3!L$10,Infor!$A$13:$A$30,0),0)&gt;0,"L",IF(WEEKDAY(L$10)=1,"","X")))</f>
        <v>X</v>
      </c>
      <c r="M40" s="61" t="str">
        <f>IF(OR($A40="",M$10=""),"",IF(IFERROR(MATCH(BBC_3!M$10,Infor!$A$13:$A$30,0),0)&gt;0,"L",IF(WEEKDAY(M$10)=1,"","X")))</f>
        <v>X</v>
      </c>
      <c r="N40" s="61" t="str">
        <f>IF(OR($A40="",N$10=""),"",IF(IFERROR(MATCH(BBC_3!N$10,Infor!$A$13:$A$30,0),0)&gt;0,"L",IF(WEEKDAY(N$10)=1,"","X")))</f>
        <v>X</v>
      </c>
      <c r="O40" s="61" t="str">
        <f>IF(OR($A40="",O$10=""),"",IF(IFERROR(MATCH(BBC_3!O$10,Infor!$A$13:$A$30,0),0)&gt;0,"L",IF(WEEKDAY(O$10)=1,"","X")))</f>
        <v>X</v>
      </c>
      <c r="P40" s="61" t="str">
        <f>IF(OR($A40="",P$10=""),"",IF(IFERROR(MATCH(BBC_3!P$10,Infor!$A$13:$A$30,0),0)&gt;0,"L",IF(WEEKDAY(P$10)=1,"","X")))</f>
        <v/>
      </c>
      <c r="Q40" s="61" t="str">
        <f>IF(OR($A40="",Q$10=""),"",IF(IFERROR(MATCH(BBC_3!Q$10,Infor!$A$13:$A$30,0),0)&gt;0,"L",IF(WEEKDAY(Q$10)=1,"","X")))</f>
        <v>X</v>
      </c>
      <c r="R40" s="61" t="str">
        <f>IF(OR($A40="",R$10=""),"",IF(IFERROR(MATCH(BBC_3!R$10,Infor!$A$13:$A$30,0),0)&gt;0,"L",IF(WEEKDAY(R$10)=1,"","X")))</f>
        <v>X</v>
      </c>
      <c r="S40" s="61" t="str">
        <f>IF(OR($A40="",S$10=""),"",IF(IFERROR(MATCH(BBC_3!S$10,Infor!$A$13:$A$30,0),0)&gt;0,"L",IF(WEEKDAY(S$10)=1,"","X")))</f>
        <v>X</v>
      </c>
      <c r="T40" s="61" t="str">
        <f>IF(OR($A40="",T$10=""),"",IF(IFERROR(MATCH(BBC_3!T$10,Infor!$A$13:$A$30,0),0)&gt;0,"L",IF(WEEKDAY(T$10)=1,"","X")))</f>
        <v>X</v>
      </c>
      <c r="U40" s="61" t="str">
        <f>IF(OR($A40="",U$10=""),"",IF(IFERROR(MATCH(BBC_3!U$10,Infor!$A$13:$A$30,0),0)&gt;0,"L",IF(WEEKDAY(U$10)=1,"","X")))</f>
        <v>X</v>
      </c>
      <c r="V40" s="61" t="str">
        <f>IF(OR($A40="",V$10=""),"",IF(IFERROR(MATCH(BBC_3!V$10,Infor!$A$13:$A$30,0),0)&gt;0,"L",IF(WEEKDAY(V$10)=1,"","X")))</f>
        <v>X</v>
      </c>
      <c r="W40" s="61" t="str">
        <f>IF(OR($A40="",W$10=""),"",IF(IFERROR(MATCH(BBC_3!W$10,Infor!$A$13:$A$30,0),0)&gt;0,"L",IF(WEEKDAY(W$10)=1,"","X")))</f>
        <v/>
      </c>
      <c r="X40" s="61" t="str">
        <f>IF(OR($A40="",X$10=""),"",IF(IFERROR(MATCH(BBC_3!X$10,Infor!$A$13:$A$30,0),0)&gt;0,"L",IF(WEEKDAY(X$10)=1,"","X")))</f>
        <v>X</v>
      </c>
      <c r="Y40" s="61" t="str">
        <f>IF(OR($A40="",Y$10=""),"",IF(IFERROR(MATCH(BBC_3!Y$10,Infor!$A$13:$A$30,0),0)&gt;0,"L",IF(WEEKDAY(Y$10)=1,"","X")))</f>
        <v>X</v>
      </c>
      <c r="Z40" s="61" t="str">
        <f>IF(OR($A40="",Z$10=""),"",IF(IFERROR(MATCH(BBC_3!Z$10,Infor!$A$13:$A$30,0),0)&gt;0,"L",IF(WEEKDAY(Z$10)=1,"","X")))</f>
        <v>X</v>
      </c>
      <c r="AA40" s="61" t="str">
        <f>IF(OR($A40="",AA$10=""),"",IF(IFERROR(MATCH(BBC_3!AA$10,Infor!$A$13:$A$30,0),0)&gt;0,"L",IF(WEEKDAY(AA$10)=1,"","X")))</f>
        <v>X</v>
      </c>
      <c r="AB40" s="61" t="str">
        <f>IF(OR($A40="",AB$10=""),"",IF(IFERROR(MATCH(BBC_3!AB$10,Infor!$A$13:$A$30,0),0)&gt;0,"L",IF(WEEKDAY(AB$10)=1,"","X")))</f>
        <v>X</v>
      </c>
      <c r="AC40" s="61" t="str">
        <f>IF(OR($A40="",AC$10=""),"",IF(IFERROR(MATCH(BBC_3!AC$10,Infor!$A$13:$A$30,0),0)&gt;0,"L",IF(WEEKDAY(AC$10)=1,"","X")))</f>
        <v>X</v>
      </c>
      <c r="AD40" s="61" t="str">
        <f>IF(OR($A40="",AD$10=""),"",IF(IFERROR(MATCH(BBC_3!AD$10,Infor!$A$13:$A$30,0),0)&gt;0,"L",IF(WEEKDAY(AD$10)=1,"","X")))</f>
        <v/>
      </c>
      <c r="AE40" s="61" t="str">
        <f>IF(OR($A40="",AE$10=""),"",IF(IFERROR(MATCH(BBC_3!AE$10,Infor!$A$13:$A$30,0),0)&gt;0,"L",IF(WEEKDAY(AE$10)=1,"","X")))</f>
        <v>X</v>
      </c>
      <c r="AF40" s="61" t="str">
        <f>IF(OR($A40="",AF$10=""),"",IF(IFERROR(MATCH(BBC_3!AF$10,Infor!$A$13:$A$30,0),0)&gt;0,"L",IF(WEEKDAY(AF$10)=1,"","X")))</f>
        <v>X</v>
      </c>
      <c r="AG40" s="61" t="str">
        <f>IF(OR($A40="",AG$10=""),"",IF(IFERROR(MATCH(BBC_3!AG$10,Infor!$A$13:$A$30,0),0)&gt;0,"L",IF(WEEKDAY(AG$10)=1,"","X")))</f>
        <v>X</v>
      </c>
      <c r="AH40" s="61" t="str">
        <f>IF(OR($A40="",AH$10=""),"",IF(IFERROR(MATCH(BBC_3!AH$10,Infor!$A$13:$A$30,0),0)&gt;0,"L",IF(WEEKDAY(AH$10)=1,"","X")))</f>
        <v>X</v>
      </c>
      <c r="AI40" s="61" t="str">
        <f>IF(OR($A40="",AI$10=""),"",IF(IFERROR(MATCH(BBC_3!AI$10,Infor!$A$13:$A$30,0),0)&gt;0,"L",IF(WEEKDAY(AI$10)=1,"","X")))</f>
        <v>X</v>
      </c>
      <c r="AJ40" s="62"/>
      <c r="AK40" s="62">
        <f t="shared" si="6"/>
        <v>27</v>
      </c>
      <c r="AL40" s="62">
        <f t="shared" si="7"/>
        <v>0</v>
      </c>
      <c r="AM40" s="62"/>
      <c r="AN40" s="63"/>
      <c r="AO40" s="44">
        <f t="shared" si="0"/>
        <v>3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IF(OR($A41="",E$10=""),"",IF(IFERROR(MATCH(BBC_3!E$10,Infor!$A$13:$A$30,0),0)&gt;0,"L",IF(WEEKDAY(E$10)=1,"","X")))</f>
        <v>X</v>
      </c>
      <c r="F41" s="61" t="str">
        <f>IF(OR($A41="",F$10=""),"",IF(IFERROR(MATCH(BBC_3!F$10,Infor!$A$13:$A$30,0),0)&gt;0,"L",IF(WEEKDAY(F$10)=1,"","X")))</f>
        <v>X</v>
      </c>
      <c r="G41" s="61" t="str">
        <f>IF(OR($A41="",G$10=""),"",IF(IFERROR(MATCH(BBC_3!G$10,Infor!$A$13:$A$30,0),0)&gt;0,"L",IF(WEEKDAY(G$10)=1,"","X")))</f>
        <v>X</v>
      </c>
      <c r="H41" s="61" t="str">
        <f>IF(OR($A41="",H$10=""),"",IF(IFERROR(MATCH(BBC_3!H$10,Infor!$A$13:$A$30,0),0)&gt;0,"L",IF(WEEKDAY(H$10)=1,"","X")))</f>
        <v>X</v>
      </c>
      <c r="I41" s="61" t="str">
        <f>IF(OR($A41="",I$10=""),"",IF(IFERROR(MATCH(BBC_3!I$10,Infor!$A$13:$A$30,0),0)&gt;0,"L",IF(WEEKDAY(I$10)=1,"","X")))</f>
        <v/>
      </c>
      <c r="J41" s="61" t="str">
        <f>IF(OR($A41="",J$10=""),"",IF(IFERROR(MATCH(BBC_3!J$10,Infor!$A$13:$A$30,0),0)&gt;0,"L",IF(WEEKDAY(J$10)=1,"","X")))</f>
        <v>X</v>
      </c>
      <c r="K41" s="61" t="str">
        <f>IF(OR($A41="",K$10=""),"",IF(IFERROR(MATCH(BBC_3!K$10,Infor!$A$13:$A$30,0),0)&gt;0,"L",IF(WEEKDAY(K$10)=1,"","X")))</f>
        <v>X</v>
      </c>
      <c r="L41" s="61" t="str">
        <f>IF(OR($A41="",L$10=""),"",IF(IFERROR(MATCH(BBC_3!L$10,Infor!$A$13:$A$30,0),0)&gt;0,"L",IF(WEEKDAY(L$10)=1,"","X")))</f>
        <v>X</v>
      </c>
      <c r="M41" s="61" t="str">
        <f>IF(OR($A41="",M$10=""),"",IF(IFERROR(MATCH(BBC_3!M$10,Infor!$A$13:$A$30,0),0)&gt;0,"L",IF(WEEKDAY(M$10)=1,"","X")))</f>
        <v>X</v>
      </c>
      <c r="N41" s="61" t="str">
        <f>IF(OR($A41="",N$10=""),"",IF(IFERROR(MATCH(BBC_3!N$10,Infor!$A$13:$A$30,0),0)&gt;0,"L",IF(WEEKDAY(N$10)=1,"","X")))</f>
        <v>X</v>
      </c>
      <c r="O41" s="61" t="str">
        <f>IF(OR($A41="",O$10=""),"",IF(IFERROR(MATCH(BBC_3!O$10,Infor!$A$13:$A$30,0),0)&gt;0,"L",IF(WEEKDAY(O$10)=1,"","X")))</f>
        <v>X</v>
      </c>
      <c r="P41" s="61" t="str">
        <f>IF(OR($A41="",P$10=""),"",IF(IFERROR(MATCH(BBC_3!P$10,Infor!$A$13:$A$30,0),0)&gt;0,"L",IF(WEEKDAY(P$10)=1,"","X")))</f>
        <v/>
      </c>
      <c r="Q41" s="61" t="str">
        <f>IF(OR($A41="",Q$10=""),"",IF(IFERROR(MATCH(BBC_3!Q$10,Infor!$A$13:$A$30,0),0)&gt;0,"L",IF(WEEKDAY(Q$10)=1,"","X")))</f>
        <v>X</v>
      </c>
      <c r="R41" s="61" t="str">
        <f>IF(OR($A41="",R$10=""),"",IF(IFERROR(MATCH(BBC_3!R$10,Infor!$A$13:$A$30,0),0)&gt;0,"L",IF(WEEKDAY(R$10)=1,"","X")))</f>
        <v>X</v>
      </c>
      <c r="S41" s="61" t="str">
        <f>IF(OR($A41="",S$10=""),"",IF(IFERROR(MATCH(BBC_3!S$10,Infor!$A$13:$A$30,0),0)&gt;0,"L",IF(WEEKDAY(S$10)=1,"","X")))</f>
        <v>X</v>
      </c>
      <c r="T41" s="61" t="str">
        <f>IF(OR($A41="",T$10=""),"",IF(IFERROR(MATCH(BBC_3!T$10,Infor!$A$13:$A$30,0),0)&gt;0,"L",IF(WEEKDAY(T$10)=1,"","X")))</f>
        <v>X</v>
      </c>
      <c r="U41" s="61" t="str">
        <f>IF(OR($A41="",U$10=""),"",IF(IFERROR(MATCH(BBC_3!U$10,Infor!$A$13:$A$30,0),0)&gt;0,"L",IF(WEEKDAY(U$10)=1,"","X")))</f>
        <v>X</v>
      </c>
      <c r="V41" s="61" t="str">
        <f>IF(OR($A41="",V$10=""),"",IF(IFERROR(MATCH(BBC_3!V$10,Infor!$A$13:$A$30,0),0)&gt;0,"L",IF(WEEKDAY(V$10)=1,"","X")))</f>
        <v>X</v>
      </c>
      <c r="W41" s="61" t="str">
        <f>IF(OR($A41="",W$10=""),"",IF(IFERROR(MATCH(BBC_3!W$10,Infor!$A$13:$A$30,0),0)&gt;0,"L",IF(WEEKDAY(W$10)=1,"","X")))</f>
        <v/>
      </c>
      <c r="X41" s="61" t="str">
        <f>IF(OR($A41="",X$10=""),"",IF(IFERROR(MATCH(BBC_3!X$10,Infor!$A$13:$A$30,0),0)&gt;0,"L",IF(WEEKDAY(X$10)=1,"","X")))</f>
        <v>X</v>
      </c>
      <c r="Y41" s="61" t="str">
        <f>IF(OR($A41="",Y$10=""),"",IF(IFERROR(MATCH(BBC_3!Y$10,Infor!$A$13:$A$30,0),0)&gt;0,"L",IF(WEEKDAY(Y$10)=1,"","X")))</f>
        <v>X</v>
      </c>
      <c r="Z41" s="61" t="str">
        <f>IF(OR($A41="",Z$10=""),"",IF(IFERROR(MATCH(BBC_3!Z$10,Infor!$A$13:$A$30,0),0)&gt;0,"L",IF(WEEKDAY(Z$10)=1,"","X")))</f>
        <v>X</v>
      </c>
      <c r="AA41" s="61" t="str">
        <f>IF(OR($A41="",AA$10=""),"",IF(IFERROR(MATCH(BBC_3!AA$10,Infor!$A$13:$A$30,0),0)&gt;0,"L",IF(WEEKDAY(AA$10)=1,"","X")))</f>
        <v>X</v>
      </c>
      <c r="AB41" s="61" t="str">
        <f>IF(OR($A41="",AB$10=""),"",IF(IFERROR(MATCH(BBC_3!AB$10,Infor!$A$13:$A$30,0),0)&gt;0,"L",IF(WEEKDAY(AB$10)=1,"","X")))</f>
        <v>X</v>
      </c>
      <c r="AC41" s="61" t="str">
        <f>IF(OR($A41="",AC$10=""),"",IF(IFERROR(MATCH(BBC_3!AC$10,Infor!$A$13:$A$30,0),0)&gt;0,"L",IF(WEEKDAY(AC$10)=1,"","X")))</f>
        <v>X</v>
      </c>
      <c r="AD41" s="61" t="str">
        <f>IF(OR($A41="",AD$10=""),"",IF(IFERROR(MATCH(BBC_3!AD$10,Infor!$A$13:$A$30,0),0)&gt;0,"L",IF(WEEKDAY(AD$10)=1,"","X")))</f>
        <v/>
      </c>
      <c r="AE41" s="61" t="str">
        <f>IF(OR($A41="",AE$10=""),"",IF(IFERROR(MATCH(BBC_3!AE$10,Infor!$A$13:$A$30,0),0)&gt;0,"L",IF(WEEKDAY(AE$10)=1,"","X")))</f>
        <v>X</v>
      </c>
      <c r="AF41" s="61" t="str">
        <f>IF(OR($A41="",AF$10=""),"",IF(IFERROR(MATCH(BBC_3!AF$10,Infor!$A$13:$A$30,0),0)&gt;0,"L",IF(WEEKDAY(AF$10)=1,"","X")))</f>
        <v>X</v>
      </c>
      <c r="AG41" s="61" t="str">
        <f>IF(OR($A41="",AG$10=""),"",IF(IFERROR(MATCH(BBC_3!AG$10,Infor!$A$13:$A$30,0),0)&gt;0,"L",IF(WEEKDAY(AG$10)=1,"","X")))</f>
        <v>X</v>
      </c>
      <c r="AH41" s="61" t="str">
        <f>IF(OR($A41="",AH$10=""),"",IF(IFERROR(MATCH(BBC_3!AH$10,Infor!$A$13:$A$30,0),0)&gt;0,"L",IF(WEEKDAY(AH$10)=1,"","X")))</f>
        <v>X</v>
      </c>
      <c r="AI41" s="61" t="str">
        <f>IF(OR($A41="",AI$10=""),"",IF(IFERROR(MATCH(BBC_3!AI$10,Infor!$A$13:$A$30,0),0)&gt;0,"L",IF(WEEKDAY(AI$10)=1,"","X")))</f>
        <v>X</v>
      </c>
      <c r="AJ41" s="62"/>
      <c r="AK41" s="62">
        <f t="shared" si="6"/>
        <v>27</v>
      </c>
      <c r="AL41" s="62">
        <f t="shared" si="7"/>
        <v>0</v>
      </c>
      <c r="AM41" s="62"/>
      <c r="AN41" s="63"/>
      <c r="AO41" s="44">
        <f t="shared" si="0"/>
        <v>3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IF(OR($A42="",E$10=""),"",IF(IFERROR(MATCH(BBC_3!E$10,Infor!$A$13:$A$30,0),0)&gt;0,"L",IF(WEEKDAY(E$10)=1,"","X")))</f>
        <v>X</v>
      </c>
      <c r="F42" s="61" t="str">
        <f>IF(OR($A42="",F$10=""),"",IF(IFERROR(MATCH(BBC_3!F$10,Infor!$A$13:$A$30,0),0)&gt;0,"L",IF(WEEKDAY(F$10)=1,"","X")))</f>
        <v>X</v>
      </c>
      <c r="G42" s="61" t="str">
        <f>IF(OR($A42="",G$10=""),"",IF(IFERROR(MATCH(BBC_3!G$10,Infor!$A$13:$A$30,0),0)&gt;0,"L",IF(WEEKDAY(G$10)=1,"","X")))</f>
        <v>X</v>
      </c>
      <c r="H42" s="61" t="str">
        <f>IF(OR($A42="",H$10=""),"",IF(IFERROR(MATCH(BBC_3!H$10,Infor!$A$13:$A$30,0),0)&gt;0,"L",IF(WEEKDAY(H$10)=1,"","X")))</f>
        <v>X</v>
      </c>
      <c r="I42" s="61" t="str">
        <f>IF(OR($A42="",I$10=""),"",IF(IFERROR(MATCH(BBC_3!I$10,Infor!$A$13:$A$30,0),0)&gt;0,"L",IF(WEEKDAY(I$10)=1,"","X")))</f>
        <v/>
      </c>
      <c r="J42" s="61" t="str">
        <f>IF(OR($A42="",J$10=""),"",IF(IFERROR(MATCH(BBC_3!J$10,Infor!$A$13:$A$30,0),0)&gt;0,"L",IF(WEEKDAY(J$10)=1,"","X")))</f>
        <v>X</v>
      </c>
      <c r="K42" s="61" t="str">
        <f>IF(OR($A42="",K$10=""),"",IF(IFERROR(MATCH(BBC_3!K$10,Infor!$A$13:$A$30,0),0)&gt;0,"L",IF(WEEKDAY(K$10)=1,"","X")))</f>
        <v>X</v>
      </c>
      <c r="L42" s="61" t="str">
        <f>IF(OR($A42="",L$10=""),"",IF(IFERROR(MATCH(BBC_3!L$10,Infor!$A$13:$A$30,0),0)&gt;0,"L",IF(WEEKDAY(L$10)=1,"","X")))</f>
        <v>X</v>
      </c>
      <c r="M42" s="61" t="str">
        <f>IF(OR($A42="",M$10=""),"",IF(IFERROR(MATCH(BBC_3!M$10,Infor!$A$13:$A$30,0),0)&gt;0,"L",IF(WEEKDAY(M$10)=1,"","X")))</f>
        <v>X</v>
      </c>
      <c r="N42" s="61" t="str">
        <f>IF(OR($A42="",N$10=""),"",IF(IFERROR(MATCH(BBC_3!N$10,Infor!$A$13:$A$30,0),0)&gt;0,"L",IF(WEEKDAY(N$10)=1,"","X")))</f>
        <v>X</v>
      </c>
      <c r="O42" s="61" t="str">
        <f>IF(OR($A42="",O$10=""),"",IF(IFERROR(MATCH(BBC_3!O$10,Infor!$A$13:$A$30,0),0)&gt;0,"L",IF(WEEKDAY(O$10)=1,"","X")))</f>
        <v>X</v>
      </c>
      <c r="P42" s="61" t="str">
        <f>IF(OR($A42="",P$10=""),"",IF(IFERROR(MATCH(BBC_3!P$10,Infor!$A$13:$A$30,0),0)&gt;0,"L",IF(WEEKDAY(P$10)=1,"","X")))</f>
        <v/>
      </c>
      <c r="Q42" s="61" t="str">
        <f>IF(OR($A42="",Q$10=""),"",IF(IFERROR(MATCH(BBC_3!Q$10,Infor!$A$13:$A$30,0),0)&gt;0,"L",IF(WEEKDAY(Q$10)=1,"","X")))</f>
        <v>X</v>
      </c>
      <c r="R42" s="61" t="str">
        <f>IF(OR($A42="",R$10=""),"",IF(IFERROR(MATCH(BBC_3!R$10,Infor!$A$13:$A$30,0),0)&gt;0,"L",IF(WEEKDAY(R$10)=1,"","X")))</f>
        <v>X</v>
      </c>
      <c r="S42" s="61" t="str">
        <f>IF(OR($A42="",S$10=""),"",IF(IFERROR(MATCH(BBC_3!S$10,Infor!$A$13:$A$30,0),0)&gt;0,"L",IF(WEEKDAY(S$10)=1,"","X")))</f>
        <v>X</v>
      </c>
      <c r="T42" s="61" t="str">
        <f>IF(OR($A42="",T$10=""),"",IF(IFERROR(MATCH(BBC_3!T$10,Infor!$A$13:$A$30,0),0)&gt;0,"L",IF(WEEKDAY(T$10)=1,"","X")))</f>
        <v>X</v>
      </c>
      <c r="U42" s="61" t="str">
        <f>IF(OR($A42="",U$10=""),"",IF(IFERROR(MATCH(BBC_3!U$10,Infor!$A$13:$A$30,0),0)&gt;0,"L",IF(WEEKDAY(U$10)=1,"","X")))</f>
        <v>X</v>
      </c>
      <c r="V42" s="61" t="str">
        <f>IF(OR($A42="",V$10=""),"",IF(IFERROR(MATCH(BBC_3!V$10,Infor!$A$13:$A$30,0),0)&gt;0,"L",IF(WEEKDAY(V$10)=1,"","X")))</f>
        <v>X</v>
      </c>
      <c r="W42" s="61" t="str">
        <f>IF(OR($A42="",W$10=""),"",IF(IFERROR(MATCH(BBC_3!W$10,Infor!$A$13:$A$30,0),0)&gt;0,"L",IF(WEEKDAY(W$10)=1,"","X")))</f>
        <v/>
      </c>
      <c r="X42" s="61" t="str">
        <f>IF(OR($A42="",X$10=""),"",IF(IFERROR(MATCH(BBC_3!X$10,Infor!$A$13:$A$30,0),0)&gt;0,"L",IF(WEEKDAY(X$10)=1,"","X")))</f>
        <v>X</v>
      </c>
      <c r="Y42" s="61" t="str">
        <f>IF(OR($A42="",Y$10=""),"",IF(IFERROR(MATCH(BBC_3!Y$10,Infor!$A$13:$A$30,0),0)&gt;0,"L",IF(WEEKDAY(Y$10)=1,"","X")))</f>
        <v>X</v>
      </c>
      <c r="Z42" s="61" t="str">
        <f>IF(OR($A42="",Z$10=""),"",IF(IFERROR(MATCH(BBC_3!Z$10,Infor!$A$13:$A$30,0),0)&gt;0,"L",IF(WEEKDAY(Z$10)=1,"","X")))</f>
        <v>X</v>
      </c>
      <c r="AA42" s="61" t="str">
        <f>IF(OR($A42="",AA$10=""),"",IF(IFERROR(MATCH(BBC_3!AA$10,Infor!$A$13:$A$30,0),0)&gt;0,"L",IF(WEEKDAY(AA$10)=1,"","X")))</f>
        <v>X</v>
      </c>
      <c r="AB42" s="61" t="str">
        <f>IF(OR($A42="",AB$10=""),"",IF(IFERROR(MATCH(BBC_3!AB$10,Infor!$A$13:$A$30,0),0)&gt;0,"L",IF(WEEKDAY(AB$10)=1,"","X")))</f>
        <v>X</v>
      </c>
      <c r="AC42" s="61" t="str">
        <f>IF(OR($A42="",AC$10=""),"",IF(IFERROR(MATCH(BBC_3!AC$10,Infor!$A$13:$A$30,0),0)&gt;0,"L",IF(WEEKDAY(AC$10)=1,"","X")))</f>
        <v>X</v>
      </c>
      <c r="AD42" s="61" t="str">
        <f>IF(OR($A42="",AD$10=""),"",IF(IFERROR(MATCH(BBC_3!AD$10,Infor!$A$13:$A$30,0),0)&gt;0,"L",IF(WEEKDAY(AD$10)=1,"","X")))</f>
        <v/>
      </c>
      <c r="AE42" s="61" t="str">
        <f>IF(OR($A42="",AE$10=""),"",IF(IFERROR(MATCH(BBC_3!AE$10,Infor!$A$13:$A$30,0),0)&gt;0,"L",IF(WEEKDAY(AE$10)=1,"","X")))</f>
        <v>X</v>
      </c>
      <c r="AF42" s="61" t="str">
        <f>IF(OR($A42="",AF$10=""),"",IF(IFERROR(MATCH(BBC_3!AF$10,Infor!$A$13:$A$30,0),0)&gt;0,"L",IF(WEEKDAY(AF$10)=1,"","X")))</f>
        <v>X</v>
      </c>
      <c r="AG42" s="61" t="str">
        <f>IF(OR($A42="",AG$10=""),"",IF(IFERROR(MATCH(BBC_3!AG$10,Infor!$A$13:$A$30,0),0)&gt;0,"L",IF(WEEKDAY(AG$10)=1,"","X")))</f>
        <v>X</v>
      </c>
      <c r="AH42" s="61" t="str">
        <f>IF(OR($A42="",AH$10=""),"",IF(IFERROR(MATCH(BBC_3!AH$10,Infor!$A$13:$A$30,0),0)&gt;0,"L",IF(WEEKDAY(AH$10)=1,"","X")))</f>
        <v>X</v>
      </c>
      <c r="AI42" s="61" t="str">
        <f>IF(OR($A42="",AI$10=""),"",IF(IFERROR(MATCH(BBC_3!AI$10,Infor!$A$13:$A$30,0),0)&gt;0,"L",IF(WEEKDAY(AI$10)=1,"","X")))</f>
        <v>X</v>
      </c>
      <c r="AJ42" s="62"/>
      <c r="AK42" s="62">
        <f t="shared" si="6"/>
        <v>27</v>
      </c>
      <c r="AL42" s="62">
        <f t="shared" si="7"/>
        <v>0</v>
      </c>
      <c r="AM42" s="62"/>
      <c r="AN42" s="63"/>
      <c r="AO42" s="44">
        <f t="shared" si="0"/>
        <v>3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IF(OR($A43="",E$10=""),"",IF(IFERROR(MATCH(BBC_3!E$10,Infor!$A$13:$A$30,0),0)&gt;0,"L",IF(WEEKDAY(E$10)=1,"","X")))</f>
        <v>X</v>
      </c>
      <c r="F43" s="61" t="str">
        <f>IF(OR($A43="",F$10=""),"",IF(IFERROR(MATCH(BBC_3!F$10,Infor!$A$13:$A$30,0),0)&gt;0,"L",IF(WEEKDAY(F$10)=1,"","X")))</f>
        <v>X</v>
      </c>
      <c r="G43" s="61" t="str">
        <f>IF(OR($A43="",G$10=""),"",IF(IFERROR(MATCH(BBC_3!G$10,Infor!$A$13:$A$30,0),0)&gt;0,"L",IF(WEEKDAY(G$10)=1,"","X")))</f>
        <v>X</v>
      </c>
      <c r="H43" s="61" t="str">
        <f>IF(OR($A43="",H$10=""),"",IF(IFERROR(MATCH(BBC_3!H$10,Infor!$A$13:$A$30,0),0)&gt;0,"L",IF(WEEKDAY(H$10)=1,"","X")))</f>
        <v>X</v>
      </c>
      <c r="I43" s="61" t="str">
        <f>IF(OR($A43="",I$10=""),"",IF(IFERROR(MATCH(BBC_3!I$10,Infor!$A$13:$A$30,0),0)&gt;0,"L",IF(WEEKDAY(I$10)=1,"","X")))</f>
        <v/>
      </c>
      <c r="J43" s="61" t="str">
        <f>IF(OR($A43="",J$10=""),"",IF(IFERROR(MATCH(BBC_3!J$10,Infor!$A$13:$A$30,0),0)&gt;0,"L",IF(WEEKDAY(J$10)=1,"","X")))</f>
        <v>X</v>
      </c>
      <c r="K43" s="61" t="str">
        <f>IF(OR($A43="",K$10=""),"",IF(IFERROR(MATCH(BBC_3!K$10,Infor!$A$13:$A$30,0),0)&gt;0,"L",IF(WEEKDAY(K$10)=1,"","X")))</f>
        <v>X</v>
      </c>
      <c r="L43" s="61" t="str">
        <f>IF(OR($A43="",L$10=""),"",IF(IFERROR(MATCH(BBC_3!L$10,Infor!$A$13:$A$30,0),0)&gt;0,"L",IF(WEEKDAY(L$10)=1,"","X")))</f>
        <v>X</v>
      </c>
      <c r="M43" s="61" t="str">
        <f>IF(OR($A43="",M$10=""),"",IF(IFERROR(MATCH(BBC_3!M$10,Infor!$A$13:$A$30,0),0)&gt;0,"L",IF(WEEKDAY(M$10)=1,"","X")))</f>
        <v>X</v>
      </c>
      <c r="N43" s="61" t="str">
        <f>IF(OR($A43="",N$10=""),"",IF(IFERROR(MATCH(BBC_3!N$10,Infor!$A$13:$A$30,0),0)&gt;0,"L",IF(WEEKDAY(N$10)=1,"","X")))</f>
        <v>X</v>
      </c>
      <c r="O43" s="61" t="str">
        <f>IF(OR($A43="",O$10=""),"",IF(IFERROR(MATCH(BBC_3!O$10,Infor!$A$13:$A$30,0),0)&gt;0,"L",IF(WEEKDAY(O$10)=1,"","X")))</f>
        <v>X</v>
      </c>
      <c r="P43" s="61" t="str">
        <f>IF(OR($A43="",P$10=""),"",IF(IFERROR(MATCH(BBC_3!P$10,Infor!$A$13:$A$30,0),0)&gt;0,"L",IF(WEEKDAY(P$10)=1,"","X")))</f>
        <v/>
      </c>
      <c r="Q43" s="61" t="str">
        <f>IF(OR($A43="",Q$10=""),"",IF(IFERROR(MATCH(BBC_3!Q$10,Infor!$A$13:$A$30,0),0)&gt;0,"L",IF(WEEKDAY(Q$10)=1,"","X")))</f>
        <v>X</v>
      </c>
      <c r="R43" s="61" t="str">
        <f>IF(OR($A43="",R$10=""),"",IF(IFERROR(MATCH(BBC_3!R$10,Infor!$A$13:$A$30,0),0)&gt;0,"L",IF(WEEKDAY(R$10)=1,"","X")))</f>
        <v>X</v>
      </c>
      <c r="S43" s="61" t="str">
        <f>IF(OR($A43="",S$10=""),"",IF(IFERROR(MATCH(BBC_3!S$10,Infor!$A$13:$A$30,0),0)&gt;0,"L",IF(WEEKDAY(S$10)=1,"","X")))</f>
        <v>X</v>
      </c>
      <c r="T43" s="61" t="str">
        <f>IF(OR($A43="",T$10=""),"",IF(IFERROR(MATCH(BBC_3!T$10,Infor!$A$13:$A$30,0),0)&gt;0,"L",IF(WEEKDAY(T$10)=1,"","X")))</f>
        <v>X</v>
      </c>
      <c r="U43" s="61" t="str">
        <f>IF(OR($A43="",U$10=""),"",IF(IFERROR(MATCH(BBC_3!U$10,Infor!$A$13:$A$30,0),0)&gt;0,"L",IF(WEEKDAY(U$10)=1,"","X")))</f>
        <v>X</v>
      </c>
      <c r="V43" s="61" t="str">
        <f>IF(OR($A43="",V$10=""),"",IF(IFERROR(MATCH(BBC_3!V$10,Infor!$A$13:$A$30,0),0)&gt;0,"L",IF(WEEKDAY(V$10)=1,"","X")))</f>
        <v>X</v>
      </c>
      <c r="W43" s="61" t="str">
        <f>IF(OR($A43="",W$10=""),"",IF(IFERROR(MATCH(BBC_3!W$10,Infor!$A$13:$A$30,0),0)&gt;0,"L",IF(WEEKDAY(W$10)=1,"","X")))</f>
        <v/>
      </c>
      <c r="X43" s="61" t="str">
        <f>IF(OR($A43="",X$10=""),"",IF(IFERROR(MATCH(BBC_3!X$10,Infor!$A$13:$A$30,0),0)&gt;0,"L",IF(WEEKDAY(X$10)=1,"","X")))</f>
        <v>X</v>
      </c>
      <c r="Y43" s="61" t="str">
        <f>IF(OR($A43="",Y$10=""),"",IF(IFERROR(MATCH(BBC_3!Y$10,Infor!$A$13:$A$30,0),0)&gt;0,"L",IF(WEEKDAY(Y$10)=1,"","X")))</f>
        <v>X</v>
      </c>
      <c r="Z43" s="61" t="str">
        <f>IF(OR($A43="",Z$10=""),"",IF(IFERROR(MATCH(BBC_3!Z$10,Infor!$A$13:$A$30,0),0)&gt;0,"L",IF(WEEKDAY(Z$10)=1,"","X")))</f>
        <v>X</v>
      </c>
      <c r="AA43" s="61" t="str">
        <f>IF(OR($A43="",AA$10=""),"",IF(IFERROR(MATCH(BBC_3!AA$10,Infor!$A$13:$A$30,0),0)&gt;0,"L",IF(WEEKDAY(AA$10)=1,"","X")))</f>
        <v>X</v>
      </c>
      <c r="AB43" s="61" t="str">
        <f>IF(OR($A43="",AB$10=""),"",IF(IFERROR(MATCH(BBC_3!AB$10,Infor!$A$13:$A$30,0),0)&gt;0,"L",IF(WEEKDAY(AB$10)=1,"","X")))</f>
        <v>X</v>
      </c>
      <c r="AC43" s="61" t="str">
        <f>IF(OR($A43="",AC$10=""),"",IF(IFERROR(MATCH(BBC_3!AC$10,Infor!$A$13:$A$30,0),0)&gt;0,"L",IF(WEEKDAY(AC$10)=1,"","X")))</f>
        <v>X</v>
      </c>
      <c r="AD43" s="61" t="str">
        <f>IF(OR($A43="",AD$10=""),"",IF(IFERROR(MATCH(BBC_3!AD$10,Infor!$A$13:$A$30,0),0)&gt;0,"L",IF(WEEKDAY(AD$10)=1,"","X")))</f>
        <v/>
      </c>
      <c r="AE43" s="61" t="str">
        <f>IF(OR($A43="",AE$10=""),"",IF(IFERROR(MATCH(BBC_3!AE$10,Infor!$A$13:$A$30,0),0)&gt;0,"L",IF(WEEKDAY(AE$10)=1,"","X")))</f>
        <v>X</v>
      </c>
      <c r="AF43" s="61" t="str">
        <f>IF(OR($A43="",AF$10=""),"",IF(IFERROR(MATCH(BBC_3!AF$10,Infor!$A$13:$A$30,0),0)&gt;0,"L",IF(WEEKDAY(AF$10)=1,"","X")))</f>
        <v>X</v>
      </c>
      <c r="AG43" s="61" t="str">
        <f>IF(OR($A43="",AG$10=""),"",IF(IFERROR(MATCH(BBC_3!AG$10,Infor!$A$13:$A$30,0),0)&gt;0,"L",IF(WEEKDAY(AG$10)=1,"","X")))</f>
        <v>X</v>
      </c>
      <c r="AH43" s="61" t="str">
        <f>IF(OR($A43="",AH$10=""),"",IF(IFERROR(MATCH(BBC_3!AH$10,Infor!$A$13:$A$30,0),0)&gt;0,"L",IF(WEEKDAY(AH$10)=1,"","X")))</f>
        <v>X</v>
      </c>
      <c r="AI43" s="61" t="str">
        <f>IF(OR($A43="",AI$10=""),"",IF(IFERROR(MATCH(BBC_3!AI$10,Infor!$A$13:$A$30,0),0)&gt;0,"L",IF(WEEKDAY(AI$10)=1,"","X")))</f>
        <v>X</v>
      </c>
      <c r="AJ43" s="62"/>
      <c r="AK43" s="62">
        <f t="shared" si="6"/>
        <v>27</v>
      </c>
      <c r="AL43" s="62">
        <f t="shared" si="7"/>
        <v>0</v>
      </c>
      <c r="AM43" s="62"/>
      <c r="AN43" s="63"/>
      <c r="AO43" s="44">
        <f t="shared" si="0"/>
        <v>3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IF(OR($A44="",E$10=""),"",IF(IFERROR(MATCH(BBC_3!E$10,Infor!$A$13:$A$30,0),0)&gt;0,"L",IF(WEEKDAY(E$10)=1,"","X")))</f>
        <v>X</v>
      </c>
      <c r="F44" s="61" t="str">
        <f>IF(OR($A44="",F$10=""),"",IF(IFERROR(MATCH(BBC_3!F$10,Infor!$A$13:$A$30,0),0)&gt;0,"L",IF(WEEKDAY(F$10)=1,"","X")))</f>
        <v>X</v>
      </c>
      <c r="G44" s="61" t="str">
        <f>IF(OR($A44="",G$10=""),"",IF(IFERROR(MATCH(BBC_3!G$10,Infor!$A$13:$A$30,0),0)&gt;0,"L",IF(WEEKDAY(G$10)=1,"","X")))</f>
        <v>X</v>
      </c>
      <c r="H44" s="61" t="str">
        <f>IF(OR($A44="",H$10=""),"",IF(IFERROR(MATCH(BBC_3!H$10,Infor!$A$13:$A$30,0),0)&gt;0,"L",IF(WEEKDAY(H$10)=1,"","X")))</f>
        <v>X</v>
      </c>
      <c r="I44" s="61" t="str">
        <f>IF(OR($A44="",I$10=""),"",IF(IFERROR(MATCH(BBC_3!I$10,Infor!$A$13:$A$30,0),0)&gt;0,"L",IF(WEEKDAY(I$10)=1,"","X")))</f>
        <v/>
      </c>
      <c r="J44" s="61" t="str">
        <f>IF(OR($A44="",J$10=""),"",IF(IFERROR(MATCH(BBC_3!J$10,Infor!$A$13:$A$30,0),0)&gt;0,"L",IF(WEEKDAY(J$10)=1,"","X")))</f>
        <v>X</v>
      </c>
      <c r="K44" s="61" t="str">
        <f>IF(OR($A44="",K$10=""),"",IF(IFERROR(MATCH(BBC_3!K$10,Infor!$A$13:$A$30,0),0)&gt;0,"L",IF(WEEKDAY(K$10)=1,"","X")))</f>
        <v>X</v>
      </c>
      <c r="L44" s="61" t="str">
        <f>IF(OR($A44="",L$10=""),"",IF(IFERROR(MATCH(BBC_3!L$10,Infor!$A$13:$A$30,0),0)&gt;0,"L",IF(WEEKDAY(L$10)=1,"","X")))</f>
        <v>X</v>
      </c>
      <c r="M44" s="61" t="str">
        <f>IF(OR($A44="",M$10=""),"",IF(IFERROR(MATCH(BBC_3!M$10,Infor!$A$13:$A$30,0),0)&gt;0,"L",IF(WEEKDAY(M$10)=1,"","X")))</f>
        <v>X</v>
      </c>
      <c r="N44" s="61" t="str">
        <f>IF(OR($A44="",N$10=""),"",IF(IFERROR(MATCH(BBC_3!N$10,Infor!$A$13:$A$30,0),0)&gt;0,"L",IF(WEEKDAY(N$10)=1,"","X")))</f>
        <v>X</v>
      </c>
      <c r="O44" s="61" t="str">
        <f>IF(OR($A44="",O$10=""),"",IF(IFERROR(MATCH(BBC_3!O$10,Infor!$A$13:$A$30,0),0)&gt;0,"L",IF(WEEKDAY(O$10)=1,"","X")))</f>
        <v>X</v>
      </c>
      <c r="P44" s="61" t="str">
        <f>IF(OR($A44="",P$10=""),"",IF(IFERROR(MATCH(BBC_3!P$10,Infor!$A$13:$A$30,0),0)&gt;0,"L",IF(WEEKDAY(P$10)=1,"","X")))</f>
        <v/>
      </c>
      <c r="Q44" s="61" t="str">
        <f>IF(OR($A44="",Q$10=""),"",IF(IFERROR(MATCH(BBC_3!Q$10,Infor!$A$13:$A$30,0),0)&gt;0,"L",IF(WEEKDAY(Q$10)=1,"","X")))</f>
        <v>X</v>
      </c>
      <c r="R44" s="61" t="str">
        <f>IF(OR($A44="",R$10=""),"",IF(IFERROR(MATCH(BBC_3!R$10,Infor!$A$13:$A$30,0),0)&gt;0,"L",IF(WEEKDAY(R$10)=1,"","X")))</f>
        <v>X</v>
      </c>
      <c r="S44" s="61" t="str">
        <f>IF(OR($A44="",S$10=""),"",IF(IFERROR(MATCH(BBC_3!S$10,Infor!$A$13:$A$30,0),0)&gt;0,"L",IF(WEEKDAY(S$10)=1,"","X")))</f>
        <v>X</v>
      </c>
      <c r="T44" s="61" t="str">
        <f>IF(OR($A44="",T$10=""),"",IF(IFERROR(MATCH(BBC_3!T$10,Infor!$A$13:$A$30,0),0)&gt;0,"L",IF(WEEKDAY(T$10)=1,"","X")))</f>
        <v>X</v>
      </c>
      <c r="U44" s="61" t="str">
        <f>IF(OR($A44="",U$10=""),"",IF(IFERROR(MATCH(BBC_3!U$10,Infor!$A$13:$A$30,0),0)&gt;0,"L",IF(WEEKDAY(U$10)=1,"","X")))</f>
        <v>X</v>
      </c>
      <c r="V44" s="61" t="str">
        <f>IF(OR($A44="",V$10=""),"",IF(IFERROR(MATCH(BBC_3!V$10,Infor!$A$13:$A$30,0),0)&gt;0,"L",IF(WEEKDAY(V$10)=1,"","X")))</f>
        <v>X</v>
      </c>
      <c r="W44" s="61" t="str">
        <f>IF(OR($A44="",W$10=""),"",IF(IFERROR(MATCH(BBC_3!W$10,Infor!$A$13:$A$30,0),0)&gt;0,"L",IF(WEEKDAY(W$10)=1,"","X")))</f>
        <v/>
      </c>
      <c r="X44" s="61" t="str">
        <f>IF(OR($A44="",X$10=""),"",IF(IFERROR(MATCH(BBC_3!X$10,Infor!$A$13:$A$30,0),0)&gt;0,"L",IF(WEEKDAY(X$10)=1,"","X")))</f>
        <v>X</v>
      </c>
      <c r="Y44" s="61" t="str">
        <f>IF(OR($A44="",Y$10=""),"",IF(IFERROR(MATCH(BBC_3!Y$10,Infor!$A$13:$A$30,0),0)&gt;0,"L",IF(WEEKDAY(Y$10)=1,"","X")))</f>
        <v>X</v>
      </c>
      <c r="Z44" s="61" t="str">
        <f>IF(OR($A44="",Z$10=""),"",IF(IFERROR(MATCH(BBC_3!Z$10,Infor!$A$13:$A$30,0),0)&gt;0,"L",IF(WEEKDAY(Z$10)=1,"","X")))</f>
        <v>X</v>
      </c>
      <c r="AA44" s="61" t="str">
        <f>IF(OR($A44="",AA$10=""),"",IF(IFERROR(MATCH(BBC_3!AA$10,Infor!$A$13:$A$30,0),0)&gt;0,"L",IF(WEEKDAY(AA$10)=1,"","X")))</f>
        <v>X</v>
      </c>
      <c r="AB44" s="61" t="str">
        <f>IF(OR($A44="",AB$10=""),"",IF(IFERROR(MATCH(BBC_3!AB$10,Infor!$A$13:$A$30,0),0)&gt;0,"L",IF(WEEKDAY(AB$10)=1,"","X")))</f>
        <v>X</v>
      </c>
      <c r="AC44" s="61" t="str">
        <f>IF(OR($A44="",AC$10=""),"",IF(IFERROR(MATCH(BBC_3!AC$10,Infor!$A$13:$A$30,0),0)&gt;0,"L",IF(WEEKDAY(AC$10)=1,"","X")))</f>
        <v>X</v>
      </c>
      <c r="AD44" s="61" t="str">
        <f>IF(OR($A44="",AD$10=""),"",IF(IFERROR(MATCH(BBC_3!AD$10,Infor!$A$13:$A$30,0),0)&gt;0,"L",IF(WEEKDAY(AD$10)=1,"","X")))</f>
        <v/>
      </c>
      <c r="AE44" s="61" t="str">
        <f>IF(OR($A44="",AE$10=""),"",IF(IFERROR(MATCH(BBC_3!AE$10,Infor!$A$13:$A$30,0),0)&gt;0,"L",IF(WEEKDAY(AE$10)=1,"","X")))</f>
        <v>X</v>
      </c>
      <c r="AF44" s="61" t="str">
        <f>IF(OR($A44="",AF$10=""),"",IF(IFERROR(MATCH(BBC_3!AF$10,Infor!$A$13:$A$30,0),0)&gt;0,"L",IF(WEEKDAY(AF$10)=1,"","X")))</f>
        <v>X</v>
      </c>
      <c r="AG44" s="61" t="str">
        <f>IF(OR($A44="",AG$10=""),"",IF(IFERROR(MATCH(BBC_3!AG$10,Infor!$A$13:$A$30,0),0)&gt;0,"L",IF(WEEKDAY(AG$10)=1,"","X")))</f>
        <v>X</v>
      </c>
      <c r="AH44" s="61" t="str">
        <f>IF(OR($A44="",AH$10=""),"",IF(IFERROR(MATCH(BBC_3!AH$10,Infor!$A$13:$A$30,0),0)&gt;0,"L",IF(WEEKDAY(AH$10)=1,"","X")))</f>
        <v>X</v>
      </c>
      <c r="AI44" s="61" t="str">
        <f>IF(OR($A44="",AI$10=""),"",IF(IFERROR(MATCH(BBC_3!AI$10,Infor!$A$13:$A$30,0),0)&gt;0,"L",IF(WEEKDAY(AI$10)=1,"","X")))</f>
        <v>X</v>
      </c>
      <c r="AJ44" s="62"/>
      <c r="AK44" s="62">
        <f t="shared" si="6"/>
        <v>27</v>
      </c>
      <c r="AL44" s="62">
        <f t="shared" si="7"/>
        <v>0</v>
      </c>
      <c r="AM44" s="62"/>
      <c r="AN44" s="63"/>
      <c r="AO44" s="44">
        <f t="shared" si="0"/>
        <v>3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IF(OR($A45="",E$10=""),"",IF(IFERROR(MATCH(BBC_3!E$10,Infor!$A$13:$A$30,0),0)&gt;0,"L",IF(WEEKDAY(E$10)=1,"","X")))</f>
        <v>X</v>
      </c>
      <c r="F45" s="61" t="str">
        <f>IF(OR($A45="",F$10=""),"",IF(IFERROR(MATCH(BBC_3!F$10,Infor!$A$13:$A$30,0),0)&gt;0,"L",IF(WEEKDAY(F$10)=1,"","X")))</f>
        <v>X</v>
      </c>
      <c r="G45" s="61" t="str">
        <f>IF(OR($A45="",G$10=""),"",IF(IFERROR(MATCH(BBC_3!G$10,Infor!$A$13:$A$30,0),0)&gt;0,"L",IF(WEEKDAY(G$10)=1,"","X")))</f>
        <v>X</v>
      </c>
      <c r="H45" s="61" t="str">
        <f>IF(OR($A45="",H$10=""),"",IF(IFERROR(MATCH(BBC_3!H$10,Infor!$A$13:$A$30,0),0)&gt;0,"L",IF(WEEKDAY(H$10)=1,"","X")))</f>
        <v>X</v>
      </c>
      <c r="I45" s="61" t="str">
        <f>IF(OR($A45="",I$10=""),"",IF(IFERROR(MATCH(BBC_3!I$10,Infor!$A$13:$A$30,0),0)&gt;0,"L",IF(WEEKDAY(I$10)=1,"","X")))</f>
        <v/>
      </c>
      <c r="J45" s="61" t="str">
        <f>IF(OR($A45="",J$10=""),"",IF(IFERROR(MATCH(BBC_3!J$10,Infor!$A$13:$A$30,0),0)&gt;0,"L",IF(WEEKDAY(J$10)=1,"","X")))</f>
        <v>X</v>
      </c>
      <c r="K45" s="61" t="str">
        <f>IF(OR($A45="",K$10=""),"",IF(IFERROR(MATCH(BBC_3!K$10,Infor!$A$13:$A$30,0),0)&gt;0,"L",IF(WEEKDAY(K$10)=1,"","X")))</f>
        <v>X</v>
      </c>
      <c r="L45" s="61" t="str">
        <f>IF(OR($A45="",L$10=""),"",IF(IFERROR(MATCH(BBC_3!L$10,Infor!$A$13:$A$30,0),0)&gt;0,"L",IF(WEEKDAY(L$10)=1,"","X")))</f>
        <v>X</v>
      </c>
      <c r="M45" s="61" t="str">
        <f>IF(OR($A45="",M$10=""),"",IF(IFERROR(MATCH(BBC_3!M$10,Infor!$A$13:$A$30,0),0)&gt;0,"L",IF(WEEKDAY(M$10)=1,"","X")))</f>
        <v>X</v>
      </c>
      <c r="N45" s="61" t="str">
        <f>IF(OR($A45="",N$10=""),"",IF(IFERROR(MATCH(BBC_3!N$10,Infor!$A$13:$A$30,0),0)&gt;0,"L",IF(WEEKDAY(N$10)=1,"","X")))</f>
        <v>X</v>
      </c>
      <c r="O45" s="61" t="str">
        <f>IF(OR($A45="",O$10=""),"",IF(IFERROR(MATCH(BBC_3!O$10,Infor!$A$13:$A$30,0),0)&gt;0,"L",IF(WEEKDAY(O$10)=1,"","X")))</f>
        <v>X</v>
      </c>
      <c r="P45" s="61" t="str">
        <f>IF(OR($A45="",P$10=""),"",IF(IFERROR(MATCH(BBC_3!P$10,Infor!$A$13:$A$30,0),0)&gt;0,"L",IF(WEEKDAY(P$10)=1,"","X")))</f>
        <v/>
      </c>
      <c r="Q45" s="61" t="str">
        <f>IF(OR($A45="",Q$10=""),"",IF(IFERROR(MATCH(BBC_3!Q$10,Infor!$A$13:$A$30,0),0)&gt;0,"L",IF(WEEKDAY(Q$10)=1,"","X")))</f>
        <v>X</v>
      </c>
      <c r="R45" s="61" t="str">
        <f>IF(OR($A45="",R$10=""),"",IF(IFERROR(MATCH(BBC_3!R$10,Infor!$A$13:$A$30,0),0)&gt;0,"L",IF(WEEKDAY(R$10)=1,"","X")))</f>
        <v>X</v>
      </c>
      <c r="S45" s="61" t="str">
        <f>IF(OR($A45="",S$10=""),"",IF(IFERROR(MATCH(BBC_3!S$10,Infor!$A$13:$A$30,0),0)&gt;0,"L",IF(WEEKDAY(S$10)=1,"","X")))</f>
        <v>X</v>
      </c>
      <c r="T45" s="61" t="str">
        <f>IF(OR($A45="",T$10=""),"",IF(IFERROR(MATCH(BBC_3!T$10,Infor!$A$13:$A$30,0),0)&gt;0,"L",IF(WEEKDAY(T$10)=1,"","X")))</f>
        <v>X</v>
      </c>
      <c r="U45" s="61" t="str">
        <f>IF(OR($A45="",U$10=""),"",IF(IFERROR(MATCH(BBC_3!U$10,Infor!$A$13:$A$30,0),0)&gt;0,"L",IF(WEEKDAY(U$10)=1,"","X")))</f>
        <v>X</v>
      </c>
      <c r="V45" s="61" t="str">
        <f>IF(OR($A45="",V$10=""),"",IF(IFERROR(MATCH(BBC_3!V$10,Infor!$A$13:$A$30,0),0)&gt;0,"L",IF(WEEKDAY(V$10)=1,"","X")))</f>
        <v>X</v>
      </c>
      <c r="W45" s="61" t="str">
        <f>IF(OR($A45="",W$10=""),"",IF(IFERROR(MATCH(BBC_3!W$10,Infor!$A$13:$A$30,0),0)&gt;0,"L",IF(WEEKDAY(W$10)=1,"","X")))</f>
        <v/>
      </c>
      <c r="X45" s="61" t="str">
        <f>IF(OR($A45="",X$10=""),"",IF(IFERROR(MATCH(BBC_3!X$10,Infor!$A$13:$A$30,0),0)&gt;0,"L",IF(WEEKDAY(X$10)=1,"","X")))</f>
        <v>X</v>
      </c>
      <c r="Y45" s="61" t="str">
        <f>IF(OR($A45="",Y$10=""),"",IF(IFERROR(MATCH(BBC_3!Y$10,Infor!$A$13:$A$30,0),0)&gt;0,"L",IF(WEEKDAY(Y$10)=1,"","X")))</f>
        <v>X</v>
      </c>
      <c r="Z45" s="61" t="str">
        <f>IF(OR($A45="",Z$10=""),"",IF(IFERROR(MATCH(BBC_3!Z$10,Infor!$A$13:$A$30,0),0)&gt;0,"L",IF(WEEKDAY(Z$10)=1,"","X")))</f>
        <v>X</v>
      </c>
      <c r="AA45" s="61" t="str">
        <f>IF(OR($A45="",AA$10=""),"",IF(IFERROR(MATCH(BBC_3!AA$10,Infor!$A$13:$A$30,0),0)&gt;0,"L",IF(WEEKDAY(AA$10)=1,"","X")))</f>
        <v>X</v>
      </c>
      <c r="AB45" s="61" t="str">
        <f>IF(OR($A45="",AB$10=""),"",IF(IFERROR(MATCH(BBC_3!AB$10,Infor!$A$13:$A$30,0),0)&gt;0,"L",IF(WEEKDAY(AB$10)=1,"","X")))</f>
        <v>X</v>
      </c>
      <c r="AC45" s="61" t="str">
        <f>IF(OR($A45="",AC$10=""),"",IF(IFERROR(MATCH(BBC_3!AC$10,Infor!$A$13:$A$30,0),0)&gt;0,"L",IF(WEEKDAY(AC$10)=1,"","X")))</f>
        <v>X</v>
      </c>
      <c r="AD45" s="61" t="str">
        <f>IF(OR($A45="",AD$10=""),"",IF(IFERROR(MATCH(BBC_3!AD$10,Infor!$A$13:$A$30,0),0)&gt;0,"L",IF(WEEKDAY(AD$10)=1,"","X")))</f>
        <v/>
      </c>
      <c r="AE45" s="61" t="str">
        <f>IF(OR($A45="",AE$10=""),"",IF(IFERROR(MATCH(BBC_3!AE$10,Infor!$A$13:$A$30,0),0)&gt;0,"L",IF(WEEKDAY(AE$10)=1,"","X")))</f>
        <v>X</v>
      </c>
      <c r="AF45" s="61" t="str">
        <f>IF(OR($A45="",AF$10=""),"",IF(IFERROR(MATCH(BBC_3!AF$10,Infor!$A$13:$A$30,0),0)&gt;0,"L",IF(WEEKDAY(AF$10)=1,"","X")))</f>
        <v>X</v>
      </c>
      <c r="AG45" s="61" t="str">
        <f>IF(OR($A45="",AG$10=""),"",IF(IFERROR(MATCH(BBC_3!AG$10,Infor!$A$13:$A$30,0),0)&gt;0,"L",IF(WEEKDAY(AG$10)=1,"","X")))</f>
        <v>X</v>
      </c>
      <c r="AH45" s="61" t="str">
        <f>IF(OR($A45="",AH$10=""),"",IF(IFERROR(MATCH(BBC_3!AH$10,Infor!$A$13:$A$30,0),0)&gt;0,"L",IF(WEEKDAY(AH$10)=1,"","X")))</f>
        <v>X</v>
      </c>
      <c r="AI45" s="61" t="str">
        <f>IF(OR($A45="",AI$10=""),"",IF(IFERROR(MATCH(BBC_3!AI$10,Infor!$A$13:$A$30,0),0)&gt;0,"L",IF(WEEKDAY(AI$10)=1,"","X")))</f>
        <v>X</v>
      </c>
      <c r="AJ45" s="62"/>
      <c r="AK45" s="62">
        <f t="shared" si="6"/>
        <v>27</v>
      </c>
      <c r="AL45" s="62">
        <f t="shared" si="7"/>
        <v>0</v>
      </c>
      <c r="AM45" s="62"/>
      <c r="AN45" s="63"/>
      <c r="AO45" s="44">
        <f t="shared" si="0"/>
        <v>3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IF(OR($A46="",E$10=""),"",IF(IFERROR(MATCH(BBC_3!E$10,Infor!$A$13:$A$30,0),0)&gt;0,"L",IF(WEEKDAY(E$10)=1,"","X")))</f>
        <v>X</v>
      </c>
      <c r="F46" s="61" t="str">
        <f>IF(OR($A46="",F$10=""),"",IF(IFERROR(MATCH(BBC_3!F$10,Infor!$A$13:$A$30,0),0)&gt;0,"L",IF(WEEKDAY(F$10)=1,"","X")))</f>
        <v>X</v>
      </c>
      <c r="G46" s="61" t="str">
        <f>IF(OR($A46="",G$10=""),"",IF(IFERROR(MATCH(BBC_3!G$10,Infor!$A$13:$A$30,0),0)&gt;0,"L",IF(WEEKDAY(G$10)=1,"","X")))</f>
        <v>X</v>
      </c>
      <c r="H46" s="61" t="str">
        <f>IF(OR($A46="",H$10=""),"",IF(IFERROR(MATCH(BBC_3!H$10,Infor!$A$13:$A$30,0),0)&gt;0,"L",IF(WEEKDAY(H$10)=1,"","X")))</f>
        <v>X</v>
      </c>
      <c r="I46" s="61" t="str">
        <f>IF(OR($A46="",I$10=""),"",IF(IFERROR(MATCH(BBC_3!I$10,Infor!$A$13:$A$30,0),0)&gt;0,"L",IF(WEEKDAY(I$10)=1,"","X")))</f>
        <v/>
      </c>
      <c r="J46" s="61" t="str">
        <f>IF(OR($A46="",J$10=""),"",IF(IFERROR(MATCH(BBC_3!J$10,Infor!$A$13:$A$30,0),0)&gt;0,"L",IF(WEEKDAY(J$10)=1,"","X")))</f>
        <v>X</v>
      </c>
      <c r="K46" s="61" t="str">
        <f>IF(OR($A46="",K$10=""),"",IF(IFERROR(MATCH(BBC_3!K$10,Infor!$A$13:$A$30,0),0)&gt;0,"L",IF(WEEKDAY(K$10)=1,"","X")))</f>
        <v>X</v>
      </c>
      <c r="L46" s="61" t="str">
        <f>IF(OR($A46="",L$10=""),"",IF(IFERROR(MATCH(BBC_3!L$10,Infor!$A$13:$A$30,0),0)&gt;0,"L",IF(WEEKDAY(L$10)=1,"","X")))</f>
        <v>X</v>
      </c>
      <c r="M46" s="61" t="str">
        <f>IF(OR($A46="",M$10=""),"",IF(IFERROR(MATCH(BBC_3!M$10,Infor!$A$13:$A$30,0),0)&gt;0,"L",IF(WEEKDAY(M$10)=1,"","X")))</f>
        <v>X</v>
      </c>
      <c r="N46" s="61" t="str">
        <f>IF(OR($A46="",N$10=""),"",IF(IFERROR(MATCH(BBC_3!N$10,Infor!$A$13:$A$30,0),0)&gt;0,"L",IF(WEEKDAY(N$10)=1,"","X")))</f>
        <v>X</v>
      </c>
      <c r="O46" s="61" t="str">
        <f>IF(OR($A46="",O$10=""),"",IF(IFERROR(MATCH(BBC_3!O$10,Infor!$A$13:$A$30,0),0)&gt;0,"L",IF(WEEKDAY(O$10)=1,"","X")))</f>
        <v>X</v>
      </c>
      <c r="P46" s="61" t="str">
        <f>IF(OR($A46="",P$10=""),"",IF(IFERROR(MATCH(BBC_3!P$10,Infor!$A$13:$A$30,0),0)&gt;0,"L",IF(WEEKDAY(P$10)=1,"","X")))</f>
        <v/>
      </c>
      <c r="Q46" s="61" t="str">
        <f>IF(OR($A46="",Q$10=""),"",IF(IFERROR(MATCH(BBC_3!Q$10,Infor!$A$13:$A$30,0),0)&gt;0,"L",IF(WEEKDAY(Q$10)=1,"","X")))</f>
        <v>X</v>
      </c>
      <c r="R46" s="61" t="str">
        <f>IF(OR($A46="",R$10=""),"",IF(IFERROR(MATCH(BBC_3!R$10,Infor!$A$13:$A$30,0),0)&gt;0,"L",IF(WEEKDAY(R$10)=1,"","X")))</f>
        <v>X</v>
      </c>
      <c r="S46" s="61" t="str">
        <f>IF(OR($A46="",S$10=""),"",IF(IFERROR(MATCH(BBC_3!S$10,Infor!$A$13:$A$30,0),0)&gt;0,"L",IF(WEEKDAY(S$10)=1,"","X")))</f>
        <v>X</v>
      </c>
      <c r="T46" s="61" t="str">
        <f>IF(OR($A46="",T$10=""),"",IF(IFERROR(MATCH(BBC_3!T$10,Infor!$A$13:$A$30,0),0)&gt;0,"L",IF(WEEKDAY(T$10)=1,"","X")))</f>
        <v>X</v>
      </c>
      <c r="U46" s="61" t="str">
        <f>IF(OR($A46="",U$10=""),"",IF(IFERROR(MATCH(BBC_3!U$10,Infor!$A$13:$A$30,0),0)&gt;0,"L",IF(WEEKDAY(U$10)=1,"","X")))</f>
        <v>X</v>
      </c>
      <c r="V46" s="61" t="str">
        <f>IF(OR($A46="",V$10=""),"",IF(IFERROR(MATCH(BBC_3!V$10,Infor!$A$13:$A$30,0),0)&gt;0,"L",IF(WEEKDAY(V$10)=1,"","X")))</f>
        <v>X</v>
      </c>
      <c r="W46" s="61" t="str">
        <f>IF(OR($A46="",W$10=""),"",IF(IFERROR(MATCH(BBC_3!W$10,Infor!$A$13:$A$30,0),0)&gt;0,"L",IF(WEEKDAY(W$10)=1,"","X")))</f>
        <v/>
      </c>
      <c r="X46" s="61" t="str">
        <f>IF(OR($A46="",X$10=""),"",IF(IFERROR(MATCH(BBC_3!X$10,Infor!$A$13:$A$30,0),0)&gt;0,"L",IF(WEEKDAY(X$10)=1,"","X")))</f>
        <v>X</v>
      </c>
      <c r="Y46" s="61" t="str">
        <f>IF(OR($A46="",Y$10=""),"",IF(IFERROR(MATCH(BBC_3!Y$10,Infor!$A$13:$A$30,0),0)&gt;0,"L",IF(WEEKDAY(Y$10)=1,"","X")))</f>
        <v>X</v>
      </c>
      <c r="Z46" s="61" t="str">
        <f>IF(OR($A46="",Z$10=""),"",IF(IFERROR(MATCH(BBC_3!Z$10,Infor!$A$13:$A$30,0),0)&gt;0,"L",IF(WEEKDAY(Z$10)=1,"","X")))</f>
        <v>X</v>
      </c>
      <c r="AA46" s="61" t="str">
        <f>IF(OR($A46="",AA$10=""),"",IF(IFERROR(MATCH(BBC_3!AA$10,Infor!$A$13:$A$30,0),0)&gt;0,"L",IF(WEEKDAY(AA$10)=1,"","X")))</f>
        <v>X</v>
      </c>
      <c r="AB46" s="61" t="str">
        <f>IF(OR($A46="",AB$10=""),"",IF(IFERROR(MATCH(BBC_3!AB$10,Infor!$A$13:$A$30,0),0)&gt;0,"L",IF(WEEKDAY(AB$10)=1,"","X")))</f>
        <v>X</v>
      </c>
      <c r="AC46" s="61" t="str">
        <f>IF(OR($A46="",AC$10=""),"",IF(IFERROR(MATCH(BBC_3!AC$10,Infor!$A$13:$A$30,0),0)&gt;0,"L",IF(WEEKDAY(AC$10)=1,"","X")))</f>
        <v>X</v>
      </c>
      <c r="AD46" s="61" t="str">
        <f>IF(OR($A46="",AD$10=""),"",IF(IFERROR(MATCH(BBC_3!AD$10,Infor!$A$13:$A$30,0),0)&gt;0,"L",IF(WEEKDAY(AD$10)=1,"","X")))</f>
        <v/>
      </c>
      <c r="AE46" s="61" t="str">
        <f>IF(OR($A46="",AE$10=""),"",IF(IFERROR(MATCH(BBC_3!AE$10,Infor!$A$13:$A$30,0),0)&gt;0,"L",IF(WEEKDAY(AE$10)=1,"","X")))</f>
        <v>X</v>
      </c>
      <c r="AF46" s="61" t="str">
        <f>IF(OR($A46="",AF$10=""),"",IF(IFERROR(MATCH(BBC_3!AF$10,Infor!$A$13:$A$30,0),0)&gt;0,"L",IF(WEEKDAY(AF$10)=1,"","X")))</f>
        <v>X</v>
      </c>
      <c r="AG46" s="61" t="str">
        <f>IF(OR($A46="",AG$10=""),"",IF(IFERROR(MATCH(BBC_3!AG$10,Infor!$A$13:$A$30,0),0)&gt;0,"L",IF(WEEKDAY(AG$10)=1,"","X")))</f>
        <v>X</v>
      </c>
      <c r="AH46" s="61" t="str">
        <f>IF(OR($A46="",AH$10=""),"",IF(IFERROR(MATCH(BBC_3!AH$10,Infor!$A$13:$A$30,0),0)&gt;0,"L",IF(WEEKDAY(AH$10)=1,"","X")))</f>
        <v>X</v>
      </c>
      <c r="AI46" s="61" t="str">
        <f>IF(OR($A46="",AI$10=""),"",IF(IFERROR(MATCH(BBC_3!AI$10,Infor!$A$13:$A$30,0),0)&gt;0,"L",IF(WEEKDAY(AI$10)=1,"","X")))</f>
        <v>X</v>
      </c>
      <c r="AJ46" s="62"/>
      <c r="AK46" s="62">
        <f t="shared" si="6"/>
        <v>27</v>
      </c>
      <c r="AL46" s="62">
        <f t="shared" si="7"/>
        <v>0</v>
      </c>
      <c r="AM46" s="62"/>
      <c r="AN46" s="63"/>
      <c r="AO46" s="44">
        <f t="shared" si="0"/>
        <v>3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IF(OR($A47="",E$10=""),"",IF(IFERROR(MATCH(BBC_3!E$10,Infor!$A$13:$A$30,0),0)&gt;0,"L",IF(WEEKDAY(E$10)=1,"","X")))</f>
        <v>X</v>
      </c>
      <c r="F47" s="61" t="str">
        <f>IF(OR($A47="",F$10=""),"",IF(IFERROR(MATCH(BBC_3!F$10,Infor!$A$13:$A$30,0),0)&gt;0,"L",IF(WEEKDAY(F$10)=1,"","X")))</f>
        <v>X</v>
      </c>
      <c r="G47" s="61" t="str">
        <f>IF(OR($A47="",G$10=""),"",IF(IFERROR(MATCH(BBC_3!G$10,Infor!$A$13:$A$30,0),0)&gt;0,"L",IF(WEEKDAY(G$10)=1,"","X")))</f>
        <v>X</v>
      </c>
      <c r="H47" s="61" t="str">
        <f>IF(OR($A47="",H$10=""),"",IF(IFERROR(MATCH(BBC_3!H$10,Infor!$A$13:$A$30,0),0)&gt;0,"L",IF(WEEKDAY(H$10)=1,"","X")))</f>
        <v>X</v>
      </c>
      <c r="I47" s="61" t="str">
        <f>IF(OR($A47="",I$10=""),"",IF(IFERROR(MATCH(BBC_3!I$10,Infor!$A$13:$A$30,0),0)&gt;0,"L",IF(WEEKDAY(I$10)=1,"","X")))</f>
        <v/>
      </c>
      <c r="J47" s="61" t="str">
        <f>IF(OR($A47="",J$10=""),"",IF(IFERROR(MATCH(BBC_3!J$10,Infor!$A$13:$A$30,0),0)&gt;0,"L",IF(WEEKDAY(J$10)=1,"","X")))</f>
        <v>X</v>
      </c>
      <c r="K47" s="61" t="str">
        <f>IF(OR($A47="",K$10=""),"",IF(IFERROR(MATCH(BBC_3!K$10,Infor!$A$13:$A$30,0),0)&gt;0,"L",IF(WEEKDAY(K$10)=1,"","X")))</f>
        <v>X</v>
      </c>
      <c r="L47" s="61" t="str">
        <f>IF(OR($A47="",L$10=""),"",IF(IFERROR(MATCH(BBC_3!L$10,Infor!$A$13:$A$30,0),0)&gt;0,"L",IF(WEEKDAY(L$10)=1,"","X")))</f>
        <v>X</v>
      </c>
      <c r="M47" s="61" t="str">
        <f>IF(OR($A47="",M$10=""),"",IF(IFERROR(MATCH(BBC_3!M$10,Infor!$A$13:$A$30,0),0)&gt;0,"L",IF(WEEKDAY(M$10)=1,"","X")))</f>
        <v>X</v>
      </c>
      <c r="N47" s="61" t="str">
        <f>IF(OR($A47="",N$10=""),"",IF(IFERROR(MATCH(BBC_3!N$10,Infor!$A$13:$A$30,0),0)&gt;0,"L",IF(WEEKDAY(N$10)=1,"","X")))</f>
        <v>X</v>
      </c>
      <c r="O47" s="61" t="str">
        <f>IF(OR($A47="",O$10=""),"",IF(IFERROR(MATCH(BBC_3!O$10,Infor!$A$13:$A$30,0),0)&gt;0,"L",IF(WEEKDAY(O$10)=1,"","X")))</f>
        <v>X</v>
      </c>
      <c r="P47" s="61" t="str">
        <f>IF(OR($A47="",P$10=""),"",IF(IFERROR(MATCH(BBC_3!P$10,Infor!$A$13:$A$30,0),0)&gt;0,"L",IF(WEEKDAY(P$10)=1,"","X")))</f>
        <v/>
      </c>
      <c r="Q47" s="61" t="str">
        <f>IF(OR($A47="",Q$10=""),"",IF(IFERROR(MATCH(BBC_3!Q$10,Infor!$A$13:$A$30,0),0)&gt;0,"L",IF(WEEKDAY(Q$10)=1,"","X")))</f>
        <v>X</v>
      </c>
      <c r="R47" s="61" t="str">
        <f>IF(OR($A47="",R$10=""),"",IF(IFERROR(MATCH(BBC_3!R$10,Infor!$A$13:$A$30,0),0)&gt;0,"L",IF(WEEKDAY(R$10)=1,"","X")))</f>
        <v>X</v>
      </c>
      <c r="S47" s="61" t="str">
        <f>IF(OR($A47="",S$10=""),"",IF(IFERROR(MATCH(BBC_3!S$10,Infor!$A$13:$A$30,0),0)&gt;0,"L",IF(WEEKDAY(S$10)=1,"","X")))</f>
        <v>X</v>
      </c>
      <c r="T47" s="61" t="str">
        <f>IF(OR($A47="",T$10=""),"",IF(IFERROR(MATCH(BBC_3!T$10,Infor!$A$13:$A$30,0),0)&gt;0,"L",IF(WEEKDAY(T$10)=1,"","X")))</f>
        <v>X</v>
      </c>
      <c r="U47" s="61" t="str">
        <f>IF(OR($A47="",U$10=""),"",IF(IFERROR(MATCH(BBC_3!U$10,Infor!$A$13:$A$30,0),0)&gt;0,"L",IF(WEEKDAY(U$10)=1,"","X")))</f>
        <v>X</v>
      </c>
      <c r="V47" s="61" t="str">
        <f>IF(OR($A47="",V$10=""),"",IF(IFERROR(MATCH(BBC_3!V$10,Infor!$A$13:$A$30,0),0)&gt;0,"L",IF(WEEKDAY(V$10)=1,"","X")))</f>
        <v>X</v>
      </c>
      <c r="W47" s="61" t="str">
        <f>IF(OR($A47="",W$10=""),"",IF(IFERROR(MATCH(BBC_3!W$10,Infor!$A$13:$A$30,0),0)&gt;0,"L",IF(WEEKDAY(W$10)=1,"","X")))</f>
        <v/>
      </c>
      <c r="X47" s="61" t="str">
        <f>IF(OR($A47="",X$10=""),"",IF(IFERROR(MATCH(BBC_3!X$10,Infor!$A$13:$A$30,0),0)&gt;0,"L",IF(WEEKDAY(X$10)=1,"","X")))</f>
        <v>X</v>
      </c>
      <c r="Y47" s="61" t="str">
        <f>IF(OR($A47="",Y$10=""),"",IF(IFERROR(MATCH(BBC_3!Y$10,Infor!$A$13:$A$30,0),0)&gt;0,"L",IF(WEEKDAY(Y$10)=1,"","X")))</f>
        <v>X</v>
      </c>
      <c r="Z47" s="61" t="str">
        <f>IF(OR($A47="",Z$10=""),"",IF(IFERROR(MATCH(BBC_3!Z$10,Infor!$A$13:$A$30,0),0)&gt;0,"L",IF(WEEKDAY(Z$10)=1,"","X")))</f>
        <v>X</v>
      </c>
      <c r="AA47" s="61" t="str">
        <f>IF(OR($A47="",AA$10=""),"",IF(IFERROR(MATCH(BBC_3!AA$10,Infor!$A$13:$A$30,0),0)&gt;0,"L",IF(WEEKDAY(AA$10)=1,"","X")))</f>
        <v>X</v>
      </c>
      <c r="AB47" s="61" t="str">
        <f>IF(OR($A47="",AB$10=""),"",IF(IFERROR(MATCH(BBC_3!AB$10,Infor!$A$13:$A$30,0),0)&gt;0,"L",IF(WEEKDAY(AB$10)=1,"","X")))</f>
        <v>X</v>
      </c>
      <c r="AC47" s="61" t="str">
        <f>IF(OR($A47="",AC$10=""),"",IF(IFERROR(MATCH(BBC_3!AC$10,Infor!$A$13:$A$30,0),0)&gt;0,"L",IF(WEEKDAY(AC$10)=1,"","X")))</f>
        <v>X</v>
      </c>
      <c r="AD47" s="61" t="str">
        <f>IF(OR($A47="",AD$10=""),"",IF(IFERROR(MATCH(BBC_3!AD$10,Infor!$A$13:$A$30,0),0)&gt;0,"L",IF(WEEKDAY(AD$10)=1,"","X")))</f>
        <v/>
      </c>
      <c r="AE47" s="61" t="str">
        <f>IF(OR($A47="",AE$10=""),"",IF(IFERROR(MATCH(BBC_3!AE$10,Infor!$A$13:$A$30,0),0)&gt;0,"L",IF(WEEKDAY(AE$10)=1,"","X")))</f>
        <v>X</v>
      </c>
      <c r="AF47" s="61" t="str">
        <f>IF(OR($A47="",AF$10=""),"",IF(IFERROR(MATCH(BBC_3!AF$10,Infor!$A$13:$A$30,0),0)&gt;0,"L",IF(WEEKDAY(AF$10)=1,"","X")))</f>
        <v>X</v>
      </c>
      <c r="AG47" s="61" t="str">
        <f>IF(OR($A47="",AG$10=""),"",IF(IFERROR(MATCH(BBC_3!AG$10,Infor!$A$13:$A$30,0),0)&gt;0,"L",IF(WEEKDAY(AG$10)=1,"","X")))</f>
        <v>X</v>
      </c>
      <c r="AH47" s="61" t="str">
        <f>IF(OR($A47="",AH$10=""),"",IF(IFERROR(MATCH(BBC_3!AH$10,Infor!$A$13:$A$30,0),0)&gt;0,"L",IF(WEEKDAY(AH$10)=1,"","X")))</f>
        <v>X</v>
      </c>
      <c r="AI47" s="61" t="str">
        <f>IF(OR($A47="",AI$10=""),"",IF(IFERROR(MATCH(BBC_3!AI$10,Infor!$A$13:$A$30,0),0)&gt;0,"L",IF(WEEKDAY(AI$10)=1,"","X")))</f>
        <v>X</v>
      </c>
      <c r="AJ47" s="62"/>
      <c r="AK47" s="62">
        <f t="shared" si="6"/>
        <v>27</v>
      </c>
      <c r="AL47" s="62">
        <f t="shared" si="7"/>
        <v>0</v>
      </c>
      <c r="AM47" s="62"/>
      <c r="AN47" s="63"/>
      <c r="AO47" s="44">
        <f t="shared" si="0"/>
        <v>3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IF(OR($A48="",E$10=""),"",IF(IFERROR(MATCH(BBC_3!E$10,Infor!$A$13:$A$30,0),0)&gt;0,"L",IF(WEEKDAY(E$10)=1,"","X")))</f>
        <v>X</v>
      </c>
      <c r="F48" s="61" t="str">
        <f>IF(OR($A48="",F$10=""),"",IF(IFERROR(MATCH(BBC_3!F$10,Infor!$A$13:$A$30,0),0)&gt;0,"L",IF(WEEKDAY(F$10)=1,"","X")))</f>
        <v>X</v>
      </c>
      <c r="G48" s="61" t="str">
        <f>IF(OR($A48="",G$10=""),"",IF(IFERROR(MATCH(BBC_3!G$10,Infor!$A$13:$A$30,0),0)&gt;0,"L",IF(WEEKDAY(G$10)=1,"","X")))</f>
        <v>X</v>
      </c>
      <c r="H48" s="61" t="str">
        <f>IF(OR($A48="",H$10=""),"",IF(IFERROR(MATCH(BBC_3!H$10,Infor!$A$13:$A$30,0),0)&gt;0,"L",IF(WEEKDAY(H$10)=1,"","X")))</f>
        <v>X</v>
      </c>
      <c r="I48" s="61" t="str">
        <f>IF(OR($A48="",I$10=""),"",IF(IFERROR(MATCH(BBC_3!I$10,Infor!$A$13:$A$30,0),0)&gt;0,"L",IF(WEEKDAY(I$10)=1,"","X")))</f>
        <v/>
      </c>
      <c r="J48" s="61" t="str">
        <f>IF(OR($A48="",J$10=""),"",IF(IFERROR(MATCH(BBC_3!J$10,Infor!$A$13:$A$30,0),0)&gt;0,"L",IF(WEEKDAY(J$10)=1,"","X")))</f>
        <v>X</v>
      </c>
      <c r="K48" s="61" t="str">
        <f>IF(OR($A48="",K$10=""),"",IF(IFERROR(MATCH(BBC_3!K$10,Infor!$A$13:$A$30,0),0)&gt;0,"L",IF(WEEKDAY(K$10)=1,"","X")))</f>
        <v>X</v>
      </c>
      <c r="L48" s="61" t="str">
        <f>IF(OR($A48="",L$10=""),"",IF(IFERROR(MATCH(BBC_3!L$10,Infor!$A$13:$A$30,0),0)&gt;0,"L",IF(WEEKDAY(L$10)=1,"","X")))</f>
        <v>X</v>
      </c>
      <c r="M48" s="61" t="str">
        <f>IF(OR($A48="",M$10=""),"",IF(IFERROR(MATCH(BBC_3!M$10,Infor!$A$13:$A$30,0),0)&gt;0,"L",IF(WEEKDAY(M$10)=1,"","X")))</f>
        <v>X</v>
      </c>
      <c r="N48" s="61" t="str">
        <f>IF(OR($A48="",N$10=""),"",IF(IFERROR(MATCH(BBC_3!N$10,Infor!$A$13:$A$30,0),0)&gt;0,"L",IF(WEEKDAY(N$10)=1,"","X")))</f>
        <v>X</v>
      </c>
      <c r="O48" s="61" t="str">
        <f>IF(OR($A48="",O$10=""),"",IF(IFERROR(MATCH(BBC_3!O$10,Infor!$A$13:$A$30,0),0)&gt;0,"L",IF(WEEKDAY(O$10)=1,"","X")))</f>
        <v>X</v>
      </c>
      <c r="P48" s="61" t="str">
        <f>IF(OR($A48="",P$10=""),"",IF(IFERROR(MATCH(BBC_3!P$10,Infor!$A$13:$A$30,0),0)&gt;0,"L",IF(WEEKDAY(P$10)=1,"","X")))</f>
        <v/>
      </c>
      <c r="Q48" s="61" t="str">
        <f>IF(OR($A48="",Q$10=""),"",IF(IFERROR(MATCH(BBC_3!Q$10,Infor!$A$13:$A$30,0),0)&gt;0,"L",IF(WEEKDAY(Q$10)=1,"","X")))</f>
        <v>X</v>
      </c>
      <c r="R48" s="61" t="str">
        <f>IF(OR($A48="",R$10=""),"",IF(IFERROR(MATCH(BBC_3!R$10,Infor!$A$13:$A$30,0),0)&gt;0,"L",IF(WEEKDAY(R$10)=1,"","X")))</f>
        <v>X</v>
      </c>
      <c r="S48" s="61" t="str">
        <f>IF(OR($A48="",S$10=""),"",IF(IFERROR(MATCH(BBC_3!S$10,Infor!$A$13:$A$30,0),0)&gt;0,"L",IF(WEEKDAY(S$10)=1,"","X")))</f>
        <v>X</v>
      </c>
      <c r="T48" s="61" t="str">
        <f>IF(OR($A48="",T$10=""),"",IF(IFERROR(MATCH(BBC_3!T$10,Infor!$A$13:$A$30,0),0)&gt;0,"L",IF(WEEKDAY(T$10)=1,"","X")))</f>
        <v>X</v>
      </c>
      <c r="U48" s="61" t="str">
        <f>IF(OR($A48="",U$10=""),"",IF(IFERROR(MATCH(BBC_3!U$10,Infor!$A$13:$A$30,0),0)&gt;0,"L",IF(WEEKDAY(U$10)=1,"","X")))</f>
        <v>X</v>
      </c>
      <c r="V48" s="61" t="str">
        <f>IF(OR($A48="",V$10=""),"",IF(IFERROR(MATCH(BBC_3!V$10,Infor!$A$13:$A$30,0),0)&gt;0,"L",IF(WEEKDAY(V$10)=1,"","X")))</f>
        <v>X</v>
      </c>
      <c r="W48" s="61" t="str">
        <f>IF(OR($A48="",W$10=""),"",IF(IFERROR(MATCH(BBC_3!W$10,Infor!$A$13:$A$30,0),0)&gt;0,"L",IF(WEEKDAY(W$10)=1,"","X")))</f>
        <v/>
      </c>
      <c r="X48" s="61" t="str">
        <f>IF(OR($A48="",X$10=""),"",IF(IFERROR(MATCH(BBC_3!X$10,Infor!$A$13:$A$30,0),0)&gt;0,"L",IF(WEEKDAY(X$10)=1,"","X")))</f>
        <v>X</v>
      </c>
      <c r="Y48" s="61" t="str">
        <f>IF(OR($A48="",Y$10=""),"",IF(IFERROR(MATCH(BBC_3!Y$10,Infor!$A$13:$A$30,0),0)&gt;0,"L",IF(WEEKDAY(Y$10)=1,"","X")))</f>
        <v>X</v>
      </c>
      <c r="Z48" s="61" t="str">
        <f>IF(OR($A48="",Z$10=""),"",IF(IFERROR(MATCH(BBC_3!Z$10,Infor!$A$13:$A$30,0),0)&gt;0,"L",IF(WEEKDAY(Z$10)=1,"","X")))</f>
        <v>X</v>
      </c>
      <c r="AA48" s="61" t="str">
        <f>IF(OR($A48="",AA$10=""),"",IF(IFERROR(MATCH(BBC_3!AA$10,Infor!$A$13:$A$30,0),0)&gt;0,"L",IF(WEEKDAY(AA$10)=1,"","X")))</f>
        <v>X</v>
      </c>
      <c r="AB48" s="61" t="str">
        <f>IF(OR($A48="",AB$10=""),"",IF(IFERROR(MATCH(BBC_3!AB$10,Infor!$A$13:$A$30,0),0)&gt;0,"L",IF(WEEKDAY(AB$10)=1,"","X")))</f>
        <v>X</v>
      </c>
      <c r="AC48" s="61" t="str">
        <f>IF(OR($A48="",AC$10=""),"",IF(IFERROR(MATCH(BBC_3!AC$10,Infor!$A$13:$A$30,0),0)&gt;0,"L",IF(WEEKDAY(AC$10)=1,"","X")))</f>
        <v>X</v>
      </c>
      <c r="AD48" s="61" t="str">
        <f>IF(OR($A48="",AD$10=""),"",IF(IFERROR(MATCH(BBC_3!AD$10,Infor!$A$13:$A$30,0),0)&gt;0,"L",IF(WEEKDAY(AD$10)=1,"","X")))</f>
        <v/>
      </c>
      <c r="AE48" s="61" t="str">
        <f>IF(OR($A48="",AE$10=""),"",IF(IFERROR(MATCH(BBC_3!AE$10,Infor!$A$13:$A$30,0),0)&gt;0,"L",IF(WEEKDAY(AE$10)=1,"","X")))</f>
        <v>X</v>
      </c>
      <c r="AF48" s="61" t="str">
        <f>IF(OR($A48="",AF$10=""),"",IF(IFERROR(MATCH(BBC_3!AF$10,Infor!$A$13:$A$30,0),0)&gt;0,"L",IF(WEEKDAY(AF$10)=1,"","X")))</f>
        <v>X</v>
      </c>
      <c r="AG48" s="61" t="str">
        <f>IF(OR($A48="",AG$10=""),"",IF(IFERROR(MATCH(BBC_3!AG$10,Infor!$A$13:$A$30,0),0)&gt;0,"L",IF(WEEKDAY(AG$10)=1,"","X")))</f>
        <v>X</v>
      </c>
      <c r="AH48" s="61" t="str">
        <f>IF(OR($A48="",AH$10=""),"",IF(IFERROR(MATCH(BBC_3!AH$10,Infor!$A$13:$A$30,0),0)&gt;0,"L",IF(WEEKDAY(AH$10)=1,"","X")))</f>
        <v>X</v>
      </c>
      <c r="AI48" s="61" t="str">
        <f>IF(OR($A48="",AI$10=""),"",IF(IFERROR(MATCH(BBC_3!AI$10,Infor!$A$13:$A$30,0),0)&gt;0,"L",IF(WEEKDAY(AI$10)=1,"","X")))</f>
        <v>X</v>
      </c>
      <c r="AJ48" s="62"/>
      <c r="AK48" s="62">
        <f t="shared" si="6"/>
        <v>27</v>
      </c>
      <c r="AL48" s="62">
        <f t="shared" si="7"/>
        <v>0</v>
      </c>
      <c r="AM48" s="62"/>
      <c r="AN48" s="63"/>
      <c r="AO48" s="44">
        <f t="shared" si="0"/>
        <v>3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IF(OR($A49="",E$10=""),"",IF(IFERROR(MATCH(BBC_3!E$10,Infor!$A$13:$A$30,0),0)&gt;0,"L",IF(WEEKDAY(E$10)=1,"","X")))</f>
        <v>X</v>
      </c>
      <c r="F49" s="61" t="str">
        <f>IF(OR($A49="",F$10=""),"",IF(IFERROR(MATCH(BBC_3!F$10,Infor!$A$13:$A$30,0),0)&gt;0,"L",IF(WEEKDAY(F$10)=1,"","X")))</f>
        <v>X</v>
      </c>
      <c r="G49" s="61" t="str">
        <f>IF(OR($A49="",G$10=""),"",IF(IFERROR(MATCH(BBC_3!G$10,Infor!$A$13:$A$30,0),0)&gt;0,"L",IF(WEEKDAY(G$10)=1,"","X")))</f>
        <v>X</v>
      </c>
      <c r="H49" s="61" t="str">
        <f>IF(OR($A49="",H$10=""),"",IF(IFERROR(MATCH(BBC_3!H$10,Infor!$A$13:$A$30,0),0)&gt;0,"L",IF(WEEKDAY(H$10)=1,"","X")))</f>
        <v>X</v>
      </c>
      <c r="I49" s="61" t="str">
        <f>IF(OR($A49="",I$10=""),"",IF(IFERROR(MATCH(BBC_3!I$10,Infor!$A$13:$A$30,0),0)&gt;0,"L",IF(WEEKDAY(I$10)=1,"","X")))</f>
        <v/>
      </c>
      <c r="J49" s="61" t="str">
        <f>IF(OR($A49="",J$10=""),"",IF(IFERROR(MATCH(BBC_3!J$10,Infor!$A$13:$A$30,0),0)&gt;0,"L",IF(WEEKDAY(J$10)=1,"","X")))</f>
        <v>X</v>
      </c>
      <c r="K49" s="61" t="str">
        <f>IF(OR($A49="",K$10=""),"",IF(IFERROR(MATCH(BBC_3!K$10,Infor!$A$13:$A$30,0),0)&gt;0,"L",IF(WEEKDAY(K$10)=1,"","X")))</f>
        <v>X</v>
      </c>
      <c r="L49" s="61" t="str">
        <f>IF(OR($A49="",L$10=""),"",IF(IFERROR(MATCH(BBC_3!L$10,Infor!$A$13:$A$30,0),0)&gt;0,"L",IF(WEEKDAY(L$10)=1,"","X")))</f>
        <v>X</v>
      </c>
      <c r="M49" s="61" t="str">
        <f>IF(OR($A49="",M$10=""),"",IF(IFERROR(MATCH(BBC_3!M$10,Infor!$A$13:$A$30,0),0)&gt;0,"L",IF(WEEKDAY(M$10)=1,"","X")))</f>
        <v>X</v>
      </c>
      <c r="N49" s="61" t="str">
        <f>IF(OR($A49="",N$10=""),"",IF(IFERROR(MATCH(BBC_3!N$10,Infor!$A$13:$A$30,0),0)&gt;0,"L",IF(WEEKDAY(N$10)=1,"","X")))</f>
        <v>X</v>
      </c>
      <c r="O49" s="61" t="str">
        <f>IF(OR($A49="",O$10=""),"",IF(IFERROR(MATCH(BBC_3!O$10,Infor!$A$13:$A$30,0),0)&gt;0,"L",IF(WEEKDAY(O$10)=1,"","X")))</f>
        <v>X</v>
      </c>
      <c r="P49" s="61" t="str">
        <f>IF(OR($A49="",P$10=""),"",IF(IFERROR(MATCH(BBC_3!P$10,Infor!$A$13:$A$30,0),0)&gt;0,"L",IF(WEEKDAY(P$10)=1,"","X")))</f>
        <v/>
      </c>
      <c r="Q49" s="61" t="str">
        <f>IF(OR($A49="",Q$10=""),"",IF(IFERROR(MATCH(BBC_3!Q$10,Infor!$A$13:$A$30,0),0)&gt;0,"L",IF(WEEKDAY(Q$10)=1,"","X")))</f>
        <v>X</v>
      </c>
      <c r="R49" s="61" t="str">
        <f>IF(OR($A49="",R$10=""),"",IF(IFERROR(MATCH(BBC_3!R$10,Infor!$A$13:$A$30,0),0)&gt;0,"L",IF(WEEKDAY(R$10)=1,"","X")))</f>
        <v>X</v>
      </c>
      <c r="S49" s="61" t="str">
        <f>IF(OR($A49="",S$10=""),"",IF(IFERROR(MATCH(BBC_3!S$10,Infor!$A$13:$A$30,0),0)&gt;0,"L",IF(WEEKDAY(S$10)=1,"","X")))</f>
        <v>X</v>
      </c>
      <c r="T49" s="61" t="str">
        <f>IF(OR($A49="",T$10=""),"",IF(IFERROR(MATCH(BBC_3!T$10,Infor!$A$13:$A$30,0),0)&gt;0,"L",IF(WEEKDAY(T$10)=1,"","X")))</f>
        <v>X</v>
      </c>
      <c r="U49" s="61" t="str">
        <f>IF(OR($A49="",U$10=""),"",IF(IFERROR(MATCH(BBC_3!U$10,Infor!$A$13:$A$30,0),0)&gt;0,"L",IF(WEEKDAY(U$10)=1,"","X")))</f>
        <v>X</v>
      </c>
      <c r="V49" s="61" t="str">
        <f>IF(OR($A49="",V$10=""),"",IF(IFERROR(MATCH(BBC_3!V$10,Infor!$A$13:$A$30,0),0)&gt;0,"L",IF(WEEKDAY(V$10)=1,"","X")))</f>
        <v>X</v>
      </c>
      <c r="W49" s="61" t="str">
        <f>IF(OR($A49="",W$10=""),"",IF(IFERROR(MATCH(BBC_3!W$10,Infor!$A$13:$A$30,0),0)&gt;0,"L",IF(WEEKDAY(W$10)=1,"","X")))</f>
        <v/>
      </c>
      <c r="X49" s="61" t="str">
        <f>IF(OR($A49="",X$10=""),"",IF(IFERROR(MATCH(BBC_3!X$10,Infor!$A$13:$A$30,0),0)&gt;0,"L",IF(WEEKDAY(X$10)=1,"","X")))</f>
        <v>X</v>
      </c>
      <c r="Y49" s="61" t="str">
        <f>IF(OR($A49="",Y$10=""),"",IF(IFERROR(MATCH(BBC_3!Y$10,Infor!$A$13:$A$30,0),0)&gt;0,"L",IF(WEEKDAY(Y$10)=1,"","X")))</f>
        <v>X</v>
      </c>
      <c r="Z49" s="61" t="str">
        <f>IF(OR($A49="",Z$10=""),"",IF(IFERROR(MATCH(BBC_3!Z$10,Infor!$A$13:$A$30,0),0)&gt;0,"L",IF(WEEKDAY(Z$10)=1,"","X")))</f>
        <v>X</v>
      </c>
      <c r="AA49" s="61" t="str">
        <f>IF(OR($A49="",AA$10=""),"",IF(IFERROR(MATCH(BBC_3!AA$10,Infor!$A$13:$A$30,0),0)&gt;0,"L",IF(WEEKDAY(AA$10)=1,"","X")))</f>
        <v>X</v>
      </c>
      <c r="AB49" s="61" t="str">
        <f>IF(OR($A49="",AB$10=""),"",IF(IFERROR(MATCH(BBC_3!AB$10,Infor!$A$13:$A$30,0),0)&gt;0,"L",IF(WEEKDAY(AB$10)=1,"","X")))</f>
        <v>X</v>
      </c>
      <c r="AC49" s="61" t="str">
        <f>IF(OR($A49="",AC$10=""),"",IF(IFERROR(MATCH(BBC_3!AC$10,Infor!$A$13:$A$30,0),0)&gt;0,"L",IF(WEEKDAY(AC$10)=1,"","X")))</f>
        <v>X</v>
      </c>
      <c r="AD49" s="61" t="str">
        <f>IF(OR($A49="",AD$10=""),"",IF(IFERROR(MATCH(BBC_3!AD$10,Infor!$A$13:$A$30,0),0)&gt;0,"L",IF(WEEKDAY(AD$10)=1,"","X")))</f>
        <v/>
      </c>
      <c r="AE49" s="61" t="str">
        <f>IF(OR($A49="",AE$10=""),"",IF(IFERROR(MATCH(BBC_3!AE$10,Infor!$A$13:$A$30,0),0)&gt;0,"L",IF(WEEKDAY(AE$10)=1,"","X")))</f>
        <v>X</v>
      </c>
      <c r="AF49" s="61" t="str">
        <f>IF(OR($A49="",AF$10=""),"",IF(IFERROR(MATCH(BBC_3!AF$10,Infor!$A$13:$A$30,0),0)&gt;0,"L",IF(WEEKDAY(AF$10)=1,"","X")))</f>
        <v>X</v>
      </c>
      <c r="AG49" s="61" t="str">
        <f>IF(OR($A49="",AG$10=""),"",IF(IFERROR(MATCH(BBC_3!AG$10,Infor!$A$13:$A$30,0),0)&gt;0,"L",IF(WEEKDAY(AG$10)=1,"","X")))</f>
        <v>X</v>
      </c>
      <c r="AH49" s="61" t="str">
        <f>IF(OR($A49="",AH$10=""),"",IF(IFERROR(MATCH(BBC_3!AH$10,Infor!$A$13:$A$30,0),0)&gt;0,"L",IF(WEEKDAY(AH$10)=1,"","X")))</f>
        <v>X</v>
      </c>
      <c r="AI49" s="61" t="str">
        <f>IF(OR($A49="",AI$10=""),"",IF(IFERROR(MATCH(BBC_3!AI$10,Infor!$A$13:$A$30,0),0)&gt;0,"L",IF(WEEKDAY(AI$10)=1,"","X")))</f>
        <v>X</v>
      </c>
      <c r="AJ49" s="62"/>
      <c r="AK49" s="62">
        <f t="shared" si="6"/>
        <v>27</v>
      </c>
      <c r="AL49" s="62">
        <f t="shared" si="7"/>
        <v>0</v>
      </c>
      <c r="AM49" s="62"/>
      <c r="AN49" s="63"/>
      <c r="AO49" s="44">
        <f t="shared" si="0"/>
        <v>3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IF(OR($A50="",E$10=""),"",IF(IFERROR(MATCH(BBC_3!E$10,Infor!$A$13:$A$30,0),0)&gt;0,"L",IF(WEEKDAY(E$10)=1,"","X")))</f>
        <v>X</v>
      </c>
      <c r="F50" s="61" t="str">
        <f>IF(OR($A50="",F$10=""),"",IF(IFERROR(MATCH(BBC_3!F$10,Infor!$A$13:$A$30,0),0)&gt;0,"L",IF(WEEKDAY(F$10)=1,"","X")))</f>
        <v>X</v>
      </c>
      <c r="G50" s="61" t="str">
        <f>IF(OR($A50="",G$10=""),"",IF(IFERROR(MATCH(BBC_3!G$10,Infor!$A$13:$A$30,0),0)&gt;0,"L",IF(WEEKDAY(G$10)=1,"","X")))</f>
        <v>X</v>
      </c>
      <c r="H50" s="61" t="str">
        <f>IF(OR($A50="",H$10=""),"",IF(IFERROR(MATCH(BBC_3!H$10,Infor!$A$13:$A$30,0),0)&gt;0,"L",IF(WEEKDAY(H$10)=1,"","X")))</f>
        <v>X</v>
      </c>
      <c r="I50" s="61" t="str">
        <f>IF(OR($A50="",I$10=""),"",IF(IFERROR(MATCH(BBC_3!I$10,Infor!$A$13:$A$30,0),0)&gt;0,"L",IF(WEEKDAY(I$10)=1,"","X")))</f>
        <v/>
      </c>
      <c r="J50" s="61" t="str">
        <f>IF(OR($A50="",J$10=""),"",IF(IFERROR(MATCH(BBC_3!J$10,Infor!$A$13:$A$30,0),0)&gt;0,"L",IF(WEEKDAY(J$10)=1,"","X")))</f>
        <v>X</v>
      </c>
      <c r="K50" s="61" t="str">
        <f>IF(OR($A50="",K$10=""),"",IF(IFERROR(MATCH(BBC_3!K$10,Infor!$A$13:$A$30,0),0)&gt;0,"L",IF(WEEKDAY(K$10)=1,"","X")))</f>
        <v>X</v>
      </c>
      <c r="L50" s="61" t="str">
        <f>IF(OR($A50="",L$10=""),"",IF(IFERROR(MATCH(BBC_3!L$10,Infor!$A$13:$A$30,0),0)&gt;0,"L",IF(WEEKDAY(L$10)=1,"","X")))</f>
        <v>X</v>
      </c>
      <c r="M50" s="61" t="str">
        <f>IF(OR($A50="",M$10=""),"",IF(IFERROR(MATCH(BBC_3!M$10,Infor!$A$13:$A$30,0),0)&gt;0,"L",IF(WEEKDAY(M$10)=1,"","X")))</f>
        <v>X</v>
      </c>
      <c r="N50" s="61" t="str">
        <f>IF(OR($A50="",N$10=""),"",IF(IFERROR(MATCH(BBC_3!N$10,Infor!$A$13:$A$30,0),0)&gt;0,"L",IF(WEEKDAY(N$10)=1,"","X")))</f>
        <v>X</v>
      </c>
      <c r="O50" s="61" t="str">
        <f>IF(OR($A50="",O$10=""),"",IF(IFERROR(MATCH(BBC_3!O$10,Infor!$A$13:$A$30,0),0)&gt;0,"L",IF(WEEKDAY(O$10)=1,"","X")))</f>
        <v>X</v>
      </c>
      <c r="P50" s="61" t="str">
        <f>IF(OR($A50="",P$10=""),"",IF(IFERROR(MATCH(BBC_3!P$10,Infor!$A$13:$A$30,0),0)&gt;0,"L",IF(WEEKDAY(P$10)=1,"","X")))</f>
        <v/>
      </c>
      <c r="Q50" s="61" t="str">
        <f>IF(OR($A50="",Q$10=""),"",IF(IFERROR(MATCH(BBC_3!Q$10,Infor!$A$13:$A$30,0),0)&gt;0,"L",IF(WEEKDAY(Q$10)=1,"","X")))</f>
        <v>X</v>
      </c>
      <c r="R50" s="61" t="str">
        <f>IF(OR($A50="",R$10=""),"",IF(IFERROR(MATCH(BBC_3!R$10,Infor!$A$13:$A$30,0),0)&gt;0,"L",IF(WEEKDAY(R$10)=1,"","X")))</f>
        <v>X</v>
      </c>
      <c r="S50" s="61" t="str">
        <f>IF(OR($A50="",S$10=""),"",IF(IFERROR(MATCH(BBC_3!S$10,Infor!$A$13:$A$30,0),0)&gt;0,"L",IF(WEEKDAY(S$10)=1,"","X")))</f>
        <v>X</v>
      </c>
      <c r="T50" s="61" t="str">
        <f>IF(OR($A50="",T$10=""),"",IF(IFERROR(MATCH(BBC_3!T$10,Infor!$A$13:$A$30,0),0)&gt;0,"L",IF(WEEKDAY(T$10)=1,"","X")))</f>
        <v>X</v>
      </c>
      <c r="U50" s="61" t="str">
        <f>IF(OR($A50="",U$10=""),"",IF(IFERROR(MATCH(BBC_3!U$10,Infor!$A$13:$A$30,0),0)&gt;0,"L",IF(WEEKDAY(U$10)=1,"","X")))</f>
        <v>X</v>
      </c>
      <c r="V50" s="61" t="str">
        <f>IF(OR($A50="",V$10=""),"",IF(IFERROR(MATCH(BBC_3!V$10,Infor!$A$13:$A$30,0),0)&gt;0,"L",IF(WEEKDAY(V$10)=1,"","X")))</f>
        <v>X</v>
      </c>
      <c r="W50" s="61" t="str">
        <f>IF(OR($A50="",W$10=""),"",IF(IFERROR(MATCH(BBC_3!W$10,Infor!$A$13:$A$30,0),0)&gt;0,"L",IF(WEEKDAY(W$10)=1,"","X")))</f>
        <v/>
      </c>
      <c r="X50" s="61" t="str">
        <f>IF(OR($A50="",X$10=""),"",IF(IFERROR(MATCH(BBC_3!X$10,Infor!$A$13:$A$30,0),0)&gt;0,"L",IF(WEEKDAY(X$10)=1,"","X")))</f>
        <v>X</v>
      </c>
      <c r="Y50" s="61" t="str">
        <f>IF(OR($A50="",Y$10=""),"",IF(IFERROR(MATCH(BBC_3!Y$10,Infor!$A$13:$A$30,0),0)&gt;0,"L",IF(WEEKDAY(Y$10)=1,"","X")))</f>
        <v>X</v>
      </c>
      <c r="Z50" s="61" t="str">
        <f>IF(OR($A50="",Z$10=""),"",IF(IFERROR(MATCH(BBC_3!Z$10,Infor!$A$13:$A$30,0),0)&gt;0,"L",IF(WEEKDAY(Z$10)=1,"","X")))</f>
        <v>X</v>
      </c>
      <c r="AA50" s="61" t="str">
        <f>IF(OR($A50="",AA$10=""),"",IF(IFERROR(MATCH(BBC_3!AA$10,Infor!$A$13:$A$30,0),0)&gt;0,"L",IF(WEEKDAY(AA$10)=1,"","X")))</f>
        <v>X</v>
      </c>
      <c r="AB50" s="61" t="str">
        <f>IF(OR($A50="",AB$10=""),"",IF(IFERROR(MATCH(BBC_3!AB$10,Infor!$A$13:$A$30,0),0)&gt;0,"L",IF(WEEKDAY(AB$10)=1,"","X")))</f>
        <v>X</v>
      </c>
      <c r="AC50" s="61" t="str">
        <f>IF(OR($A50="",AC$10=""),"",IF(IFERROR(MATCH(BBC_3!AC$10,Infor!$A$13:$A$30,0),0)&gt;0,"L",IF(WEEKDAY(AC$10)=1,"","X")))</f>
        <v>X</v>
      </c>
      <c r="AD50" s="61" t="str">
        <f>IF(OR($A50="",AD$10=""),"",IF(IFERROR(MATCH(BBC_3!AD$10,Infor!$A$13:$A$30,0),0)&gt;0,"L",IF(WEEKDAY(AD$10)=1,"","X")))</f>
        <v/>
      </c>
      <c r="AE50" s="61" t="str">
        <f>IF(OR($A50="",AE$10=""),"",IF(IFERROR(MATCH(BBC_3!AE$10,Infor!$A$13:$A$30,0),0)&gt;0,"L",IF(WEEKDAY(AE$10)=1,"","X")))</f>
        <v>X</v>
      </c>
      <c r="AF50" s="61" t="str">
        <f>IF(OR($A50="",AF$10=""),"",IF(IFERROR(MATCH(BBC_3!AF$10,Infor!$A$13:$A$30,0),0)&gt;0,"L",IF(WEEKDAY(AF$10)=1,"","X")))</f>
        <v>X</v>
      </c>
      <c r="AG50" s="61" t="str">
        <f>IF(OR($A50="",AG$10=""),"",IF(IFERROR(MATCH(BBC_3!AG$10,Infor!$A$13:$A$30,0),0)&gt;0,"L",IF(WEEKDAY(AG$10)=1,"","X")))</f>
        <v>X</v>
      </c>
      <c r="AH50" s="61" t="str">
        <f>IF(OR($A50="",AH$10=""),"",IF(IFERROR(MATCH(BBC_3!AH$10,Infor!$A$13:$A$30,0),0)&gt;0,"L",IF(WEEKDAY(AH$10)=1,"","X")))</f>
        <v>X</v>
      </c>
      <c r="AI50" s="61" t="str">
        <f>IF(OR($A50="",AI$10=""),"",IF(IFERROR(MATCH(BBC_3!AI$10,Infor!$A$13:$A$30,0),0)&gt;0,"L",IF(WEEKDAY(AI$10)=1,"","X")))</f>
        <v>X</v>
      </c>
      <c r="AJ50" s="62"/>
      <c r="AK50" s="62">
        <f t="shared" si="6"/>
        <v>27</v>
      </c>
      <c r="AL50" s="62">
        <f t="shared" si="7"/>
        <v>0</v>
      </c>
      <c r="AM50" s="62"/>
      <c r="AN50" s="63"/>
      <c r="AO50" s="44">
        <f t="shared" si="0"/>
        <v>3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IF(OR($A51="",E$10=""),"",IF(IFERROR(MATCH(BBC_3!E$10,Infor!$A$13:$A$30,0),0)&gt;0,"L",IF(WEEKDAY(E$10)=1,"","X")))</f>
        <v>X</v>
      </c>
      <c r="F51" s="61" t="str">
        <f>IF(OR($A51="",F$10=""),"",IF(IFERROR(MATCH(BBC_3!F$10,Infor!$A$13:$A$30,0),0)&gt;0,"L",IF(WEEKDAY(F$10)=1,"","X")))</f>
        <v>X</v>
      </c>
      <c r="G51" s="61" t="str">
        <f>IF(OR($A51="",G$10=""),"",IF(IFERROR(MATCH(BBC_3!G$10,Infor!$A$13:$A$30,0),0)&gt;0,"L",IF(WEEKDAY(G$10)=1,"","X")))</f>
        <v>X</v>
      </c>
      <c r="H51" s="61" t="str">
        <f>IF(OR($A51="",H$10=""),"",IF(IFERROR(MATCH(BBC_3!H$10,Infor!$A$13:$A$30,0),0)&gt;0,"L",IF(WEEKDAY(H$10)=1,"","X")))</f>
        <v>X</v>
      </c>
      <c r="I51" s="61" t="str">
        <f>IF(OR($A51="",I$10=""),"",IF(IFERROR(MATCH(BBC_3!I$10,Infor!$A$13:$A$30,0),0)&gt;0,"L",IF(WEEKDAY(I$10)=1,"","X")))</f>
        <v/>
      </c>
      <c r="J51" s="61" t="str">
        <f>IF(OR($A51="",J$10=""),"",IF(IFERROR(MATCH(BBC_3!J$10,Infor!$A$13:$A$30,0),0)&gt;0,"L",IF(WEEKDAY(J$10)=1,"","X")))</f>
        <v>X</v>
      </c>
      <c r="K51" s="61" t="str">
        <f>IF(OR($A51="",K$10=""),"",IF(IFERROR(MATCH(BBC_3!K$10,Infor!$A$13:$A$30,0),0)&gt;0,"L",IF(WEEKDAY(K$10)=1,"","X")))</f>
        <v>X</v>
      </c>
      <c r="L51" s="61" t="str">
        <f>IF(OR($A51="",L$10=""),"",IF(IFERROR(MATCH(BBC_3!L$10,Infor!$A$13:$A$30,0),0)&gt;0,"L",IF(WEEKDAY(L$10)=1,"","X")))</f>
        <v>X</v>
      </c>
      <c r="M51" s="61" t="str">
        <f>IF(OR($A51="",M$10=""),"",IF(IFERROR(MATCH(BBC_3!M$10,Infor!$A$13:$A$30,0),0)&gt;0,"L",IF(WEEKDAY(M$10)=1,"","X")))</f>
        <v>X</v>
      </c>
      <c r="N51" s="61" t="str">
        <f>IF(OR($A51="",N$10=""),"",IF(IFERROR(MATCH(BBC_3!N$10,Infor!$A$13:$A$30,0),0)&gt;0,"L",IF(WEEKDAY(N$10)=1,"","X")))</f>
        <v>X</v>
      </c>
      <c r="O51" s="61" t="str">
        <f>IF(OR($A51="",O$10=""),"",IF(IFERROR(MATCH(BBC_3!O$10,Infor!$A$13:$A$30,0),0)&gt;0,"L",IF(WEEKDAY(O$10)=1,"","X")))</f>
        <v>X</v>
      </c>
      <c r="P51" s="61" t="str">
        <f>IF(OR($A51="",P$10=""),"",IF(IFERROR(MATCH(BBC_3!P$10,Infor!$A$13:$A$30,0),0)&gt;0,"L",IF(WEEKDAY(P$10)=1,"","X")))</f>
        <v/>
      </c>
      <c r="Q51" s="61" t="str">
        <f>IF(OR($A51="",Q$10=""),"",IF(IFERROR(MATCH(BBC_3!Q$10,Infor!$A$13:$A$30,0),0)&gt;0,"L",IF(WEEKDAY(Q$10)=1,"","X")))</f>
        <v>X</v>
      </c>
      <c r="R51" s="61" t="str">
        <f>IF(OR($A51="",R$10=""),"",IF(IFERROR(MATCH(BBC_3!R$10,Infor!$A$13:$A$30,0),0)&gt;0,"L",IF(WEEKDAY(R$10)=1,"","X")))</f>
        <v>X</v>
      </c>
      <c r="S51" s="61" t="str">
        <f>IF(OR($A51="",S$10=""),"",IF(IFERROR(MATCH(BBC_3!S$10,Infor!$A$13:$A$30,0),0)&gt;0,"L",IF(WEEKDAY(S$10)=1,"","X")))</f>
        <v>X</v>
      </c>
      <c r="T51" s="61" t="str">
        <f>IF(OR($A51="",T$10=""),"",IF(IFERROR(MATCH(BBC_3!T$10,Infor!$A$13:$A$30,0),0)&gt;0,"L",IF(WEEKDAY(T$10)=1,"","X")))</f>
        <v>X</v>
      </c>
      <c r="U51" s="61" t="str">
        <f>IF(OR($A51="",U$10=""),"",IF(IFERROR(MATCH(BBC_3!U$10,Infor!$A$13:$A$30,0),0)&gt;0,"L",IF(WEEKDAY(U$10)=1,"","X")))</f>
        <v>X</v>
      </c>
      <c r="V51" s="61" t="str">
        <f>IF(OR($A51="",V$10=""),"",IF(IFERROR(MATCH(BBC_3!V$10,Infor!$A$13:$A$30,0),0)&gt;0,"L",IF(WEEKDAY(V$10)=1,"","X")))</f>
        <v>X</v>
      </c>
      <c r="W51" s="61" t="str">
        <f>IF(OR($A51="",W$10=""),"",IF(IFERROR(MATCH(BBC_3!W$10,Infor!$A$13:$A$30,0),0)&gt;0,"L",IF(WEEKDAY(W$10)=1,"","X")))</f>
        <v/>
      </c>
      <c r="X51" s="61" t="str">
        <f>IF(OR($A51="",X$10=""),"",IF(IFERROR(MATCH(BBC_3!X$10,Infor!$A$13:$A$30,0),0)&gt;0,"L",IF(WEEKDAY(X$10)=1,"","X")))</f>
        <v>X</v>
      </c>
      <c r="Y51" s="61" t="str">
        <f>IF(OR($A51="",Y$10=""),"",IF(IFERROR(MATCH(BBC_3!Y$10,Infor!$A$13:$A$30,0),0)&gt;0,"L",IF(WEEKDAY(Y$10)=1,"","X")))</f>
        <v>X</v>
      </c>
      <c r="Z51" s="61" t="str">
        <f>IF(OR($A51="",Z$10=""),"",IF(IFERROR(MATCH(BBC_3!Z$10,Infor!$A$13:$A$30,0),0)&gt;0,"L",IF(WEEKDAY(Z$10)=1,"","X")))</f>
        <v>X</v>
      </c>
      <c r="AA51" s="61" t="str">
        <f>IF(OR($A51="",AA$10=""),"",IF(IFERROR(MATCH(BBC_3!AA$10,Infor!$A$13:$A$30,0),0)&gt;0,"L",IF(WEEKDAY(AA$10)=1,"","X")))</f>
        <v>X</v>
      </c>
      <c r="AB51" s="61" t="str">
        <f>IF(OR($A51="",AB$10=""),"",IF(IFERROR(MATCH(BBC_3!AB$10,Infor!$A$13:$A$30,0),0)&gt;0,"L",IF(WEEKDAY(AB$10)=1,"","X")))</f>
        <v>X</v>
      </c>
      <c r="AC51" s="61" t="str">
        <f>IF(OR($A51="",AC$10=""),"",IF(IFERROR(MATCH(BBC_3!AC$10,Infor!$A$13:$A$30,0),0)&gt;0,"L",IF(WEEKDAY(AC$10)=1,"","X")))</f>
        <v>X</v>
      </c>
      <c r="AD51" s="61" t="str">
        <f>IF(OR($A51="",AD$10=""),"",IF(IFERROR(MATCH(BBC_3!AD$10,Infor!$A$13:$A$30,0),0)&gt;0,"L",IF(WEEKDAY(AD$10)=1,"","X")))</f>
        <v/>
      </c>
      <c r="AE51" s="61" t="str">
        <f>IF(OR($A51="",AE$10=""),"",IF(IFERROR(MATCH(BBC_3!AE$10,Infor!$A$13:$A$30,0),0)&gt;0,"L",IF(WEEKDAY(AE$10)=1,"","X")))</f>
        <v>X</v>
      </c>
      <c r="AF51" s="61" t="str">
        <f>IF(OR($A51="",AF$10=""),"",IF(IFERROR(MATCH(BBC_3!AF$10,Infor!$A$13:$A$30,0),0)&gt;0,"L",IF(WEEKDAY(AF$10)=1,"","X")))</f>
        <v>X</v>
      </c>
      <c r="AG51" s="61" t="str">
        <f>IF(OR($A51="",AG$10=""),"",IF(IFERROR(MATCH(BBC_3!AG$10,Infor!$A$13:$A$30,0),0)&gt;0,"L",IF(WEEKDAY(AG$10)=1,"","X")))</f>
        <v>X</v>
      </c>
      <c r="AH51" s="61" t="str">
        <f>IF(OR($A51="",AH$10=""),"",IF(IFERROR(MATCH(BBC_3!AH$10,Infor!$A$13:$A$30,0),0)&gt;0,"L",IF(WEEKDAY(AH$10)=1,"","X")))</f>
        <v>X</v>
      </c>
      <c r="AI51" s="61" t="str">
        <f>IF(OR($A51="",AI$10=""),"",IF(IFERROR(MATCH(BBC_3!AI$10,Infor!$A$13:$A$30,0),0)&gt;0,"L",IF(WEEKDAY(AI$10)=1,"","X")))</f>
        <v>X</v>
      </c>
      <c r="AJ51" s="62"/>
      <c r="AK51" s="62">
        <f t="shared" si="6"/>
        <v>27</v>
      </c>
      <c r="AL51" s="62">
        <f t="shared" si="7"/>
        <v>0</v>
      </c>
      <c r="AM51" s="62"/>
      <c r="AN51" s="63"/>
      <c r="AO51" s="44">
        <f t="shared" si="0"/>
        <v>3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IF(OR($A52="",E$10=""),"",IF(IFERROR(MATCH(BBC_3!E$10,Infor!$A$13:$A$30,0),0)&gt;0,"L",IF(WEEKDAY(E$10)=1,"","X")))</f>
        <v>X</v>
      </c>
      <c r="F52" s="61" t="str">
        <f>IF(OR($A52="",F$10=""),"",IF(IFERROR(MATCH(BBC_3!F$10,Infor!$A$13:$A$30,0),0)&gt;0,"L",IF(WEEKDAY(F$10)=1,"","X")))</f>
        <v>X</v>
      </c>
      <c r="G52" s="61" t="str">
        <f>IF(OR($A52="",G$10=""),"",IF(IFERROR(MATCH(BBC_3!G$10,Infor!$A$13:$A$30,0),0)&gt;0,"L",IF(WEEKDAY(G$10)=1,"","X")))</f>
        <v>X</v>
      </c>
      <c r="H52" s="61" t="str">
        <f>IF(OR($A52="",H$10=""),"",IF(IFERROR(MATCH(BBC_3!H$10,Infor!$A$13:$A$30,0),0)&gt;0,"L",IF(WEEKDAY(H$10)=1,"","X")))</f>
        <v>X</v>
      </c>
      <c r="I52" s="61" t="str">
        <f>IF(OR($A52="",I$10=""),"",IF(IFERROR(MATCH(BBC_3!I$10,Infor!$A$13:$A$30,0),0)&gt;0,"L",IF(WEEKDAY(I$10)=1,"","X")))</f>
        <v/>
      </c>
      <c r="J52" s="61" t="str">
        <f>IF(OR($A52="",J$10=""),"",IF(IFERROR(MATCH(BBC_3!J$10,Infor!$A$13:$A$30,0),0)&gt;0,"L",IF(WEEKDAY(J$10)=1,"","X")))</f>
        <v>X</v>
      </c>
      <c r="K52" s="61" t="str">
        <f>IF(OR($A52="",K$10=""),"",IF(IFERROR(MATCH(BBC_3!K$10,Infor!$A$13:$A$30,0),0)&gt;0,"L",IF(WEEKDAY(K$10)=1,"","X")))</f>
        <v>X</v>
      </c>
      <c r="L52" s="61" t="str">
        <f>IF(OR($A52="",L$10=""),"",IF(IFERROR(MATCH(BBC_3!L$10,Infor!$A$13:$A$30,0),0)&gt;0,"L",IF(WEEKDAY(L$10)=1,"","X")))</f>
        <v>X</v>
      </c>
      <c r="M52" s="61" t="str">
        <f>IF(OR($A52="",M$10=""),"",IF(IFERROR(MATCH(BBC_3!M$10,Infor!$A$13:$A$30,0),0)&gt;0,"L",IF(WEEKDAY(M$10)=1,"","X")))</f>
        <v>X</v>
      </c>
      <c r="N52" s="61" t="str">
        <f>IF(OR($A52="",N$10=""),"",IF(IFERROR(MATCH(BBC_3!N$10,Infor!$A$13:$A$30,0),0)&gt;0,"L",IF(WEEKDAY(N$10)=1,"","X")))</f>
        <v>X</v>
      </c>
      <c r="O52" s="61" t="str">
        <f>IF(OR($A52="",O$10=""),"",IF(IFERROR(MATCH(BBC_3!O$10,Infor!$A$13:$A$30,0),0)&gt;0,"L",IF(WEEKDAY(O$10)=1,"","X")))</f>
        <v>X</v>
      </c>
      <c r="P52" s="61" t="str">
        <f>IF(OR($A52="",P$10=""),"",IF(IFERROR(MATCH(BBC_3!P$10,Infor!$A$13:$A$30,0),0)&gt;0,"L",IF(WEEKDAY(P$10)=1,"","X")))</f>
        <v/>
      </c>
      <c r="Q52" s="61" t="str">
        <f>IF(OR($A52="",Q$10=""),"",IF(IFERROR(MATCH(BBC_3!Q$10,Infor!$A$13:$A$30,0),0)&gt;0,"L",IF(WEEKDAY(Q$10)=1,"","X")))</f>
        <v>X</v>
      </c>
      <c r="R52" s="61" t="str">
        <f>IF(OR($A52="",R$10=""),"",IF(IFERROR(MATCH(BBC_3!R$10,Infor!$A$13:$A$30,0),0)&gt;0,"L",IF(WEEKDAY(R$10)=1,"","X")))</f>
        <v>X</v>
      </c>
      <c r="S52" s="61" t="str">
        <f>IF(OR($A52="",S$10=""),"",IF(IFERROR(MATCH(BBC_3!S$10,Infor!$A$13:$A$30,0),0)&gt;0,"L",IF(WEEKDAY(S$10)=1,"","X")))</f>
        <v>X</v>
      </c>
      <c r="T52" s="61" t="str">
        <f>IF(OR($A52="",T$10=""),"",IF(IFERROR(MATCH(BBC_3!T$10,Infor!$A$13:$A$30,0),0)&gt;0,"L",IF(WEEKDAY(T$10)=1,"","X")))</f>
        <v>X</v>
      </c>
      <c r="U52" s="61" t="str">
        <f>IF(OR($A52="",U$10=""),"",IF(IFERROR(MATCH(BBC_3!U$10,Infor!$A$13:$A$30,0),0)&gt;0,"L",IF(WEEKDAY(U$10)=1,"","X")))</f>
        <v>X</v>
      </c>
      <c r="V52" s="61" t="str">
        <f>IF(OR($A52="",V$10=""),"",IF(IFERROR(MATCH(BBC_3!V$10,Infor!$A$13:$A$30,0),0)&gt;0,"L",IF(WEEKDAY(V$10)=1,"","X")))</f>
        <v>X</v>
      </c>
      <c r="W52" s="61" t="str">
        <f>IF(OR($A52="",W$10=""),"",IF(IFERROR(MATCH(BBC_3!W$10,Infor!$A$13:$A$30,0),0)&gt;0,"L",IF(WEEKDAY(W$10)=1,"","X")))</f>
        <v/>
      </c>
      <c r="X52" s="61" t="str">
        <f>IF(OR($A52="",X$10=""),"",IF(IFERROR(MATCH(BBC_3!X$10,Infor!$A$13:$A$30,0),0)&gt;0,"L",IF(WEEKDAY(X$10)=1,"","X")))</f>
        <v>X</v>
      </c>
      <c r="Y52" s="61" t="str">
        <f>IF(OR($A52="",Y$10=""),"",IF(IFERROR(MATCH(BBC_3!Y$10,Infor!$A$13:$A$30,0),0)&gt;0,"L",IF(WEEKDAY(Y$10)=1,"","X")))</f>
        <v>X</v>
      </c>
      <c r="Z52" s="61" t="str">
        <f>IF(OR($A52="",Z$10=""),"",IF(IFERROR(MATCH(BBC_3!Z$10,Infor!$A$13:$A$30,0),0)&gt;0,"L",IF(WEEKDAY(Z$10)=1,"","X")))</f>
        <v>X</v>
      </c>
      <c r="AA52" s="61" t="str">
        <f>IF(OR($A52="",AA$10=""),"",IF(IFERROR(MATCH(BBC_3!AA$10,Infor!$A$13:$A$30,0),0)&gt;0,"L",IF(WEEKDAY(AA$10)=1,"","X")))</f>
        <v>X</v>
      </c>
      <c r="AB52" s="61" t="str">
        <f>IF(OR($A52="",AB$10=""),"",IF(IFERROR(MATCH(BBC_3!AB$10,Infor!$A$13:$A$30,0),0)&gt;0,"L",IF(WEEKDAY(AB$10)=1,"","X")))</f>
        <v>X</v>
      </c>
      <c r="AC52" s="61" t="str">
        <f>IF(OR($A52="",AC$10=""),"",IF(IFERROR(MATCH(BBC_3!AC$10,Infor!$A$13:$A$30,0),0)&gt;0,"L",IF(WEEKDAY(AC$10)=1,"","X")))</f>
        <v>X</v>
      </c>
      <c r="AD52" s="61" t="str">
        <f>IF(OR($A52="",AD$10=""),"",IF(IFERROR(MATCH(BBC_3!AD$10,Infor!$A$13:$A$30,0),0)&gt;0,"L",IF(WEEKDAY(AD$10)=1,"","X")))</f>
        <v/>
      </c>
      <c r="AE52" s="61" t="str">
        <f>IF(OR($A52="",AE$10=""),"",IF(IFERROR(MATCH(BBC_3!AE$10,Infor!$A$13:$A$30,0),0)&gt;0,"L",IF(WEEKDAY(AE$10)=1,"","X")))</f>
        <v>X</v>
      </c>
      <c r="AF52" s="61" t="str">
        <f>IF(OR($A52="",AF$10=""),"",IF(IFERROR(MATCH(BBC_3!AF$10,Infor!$A$13:$A$30,0),0)&gt;0,"L",IF(WEEKDAY(AF$10)=1,"","X")))</f>
        <v>X</v>
      </c>
      <c r="AG52" s="61" t="str">
        <f>IF(OR($A52="",AG$10=""),"",IF(IFERROR(MATCH(BBC_3!AG$10,Infor!$A$13:$A$30,0),0)&gt;0,"L",IF(WEEKDAY(AG$10)=1,"","X")))</f>
        <v>X</v>
      </c>
      <c r="AH52" s="61" t="str">
        <f>IF(OR($A52="",AH$10=""),"",IF(IFERROR(MATCH(BBC_3!AH$10,Infor!$A$13:$A$30,0),0)&gt;0,"L",IF(WEEKDAY(AH$10)=1,"","X")))</f>
        <v>X</v>
      </c>
      <c r="AI52" s="61" t="str">
        <f>IF(OR($A52="",AI$10=""),"",IF(IFERROR(MATCH(BBC_3!AI$10,Infor!$A$13:$A$30,0),0)&gt;0,"L",IF(WEEKDAY(AI$10)=1,"","X")))</f>
        <v>X</v>
      </c>
      <c r="AJ52" s="62"/>
      <c r="AK52" s="62">
        <f t="shared" si="6"/>
        <v>27</v>
      </c>
      <c r="AL52" s="62">
        <f t="shared" si="7"/>
        <v>0</v>
      </c>
      <c r="AM52" s="62"/>
      <c r="AN52" s="63"/>
      <c r="AO52" s="44">
        <f t="shared" si="0"/>
        <v>3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IF(OR($A53="",E$10=""),"",IF(IFERROR(MATCH(BBC_3!E$10,Infor!$A$13:$A$30,0),0)&gt;0,"L",IF(WEEKDAY(E$10)=1,"","X")))</f>
        <v>X</v>
      </c>
      <c r="F53" s="61" t="str">
        <f>IF(OR($A53="",F$10=""),"",IF(IFERROR(MATCH(BBC_3!F$10,Infor!$A$13:$A$30,0),0)&gt;0,"L",IF(WEEKDAY(F$10)=1,"","X")))</f>
        <v>X</v>
      </c>
      <c r="G53" s="61" t="str">
        <f>IF(OR($A53="",G$10=""),"",IF(IFERROR(MATCH(BBC_3!G$10,Infor!$A$13:$A$30,0),0)&gt;0,"L",IF(WEEKDAY(G$10)=1,"","X")))</f>
        <v>X</v>
      </c>
      <c r="H53" s="61" t="str">
        <f>IF(OR($A53="",H$10=""),"",IF(IFERROR(MATCH(BBC_3!H$10,Infor!$A$13:$A$30,0),0)&gt;0,"L",IF(WEEKDAY(H$10)=1,"","X")))</f>
        <v>X</v>
      </c>
      <c r="I53" s="61" t="str">
        <f>IF(OR($A53="",I$10=""),"",IF(IFERROR(MATCH(BBC_3!I$10,Infor!$A$13:$A$30,0),0)&gt;0,"L",IF(WEEKDAY(I$10)=1,"","X")))</f>
        <v/>
      </c>
      <c r="J53" s="61" t="str">
        <f>IF(OR($A53="",J$10=""),"",IF(IFERROR(MATCH(BBC_3!J$10,Infor!$A$13:$A$30,0),0)&gt;0,"L",IF(WEEKDAY(J$10)=1,"","X")))</f>
        <v>X</v>
      </c>
      <c r="K53" s="61" t="str">
        <f>IF(OR($A53="",K$10=""),"",IF(IFERROR(MATCH(BBC_3!K$10,Infor!$A$13:$A$30,0),0)&gt;0,"L",IF(WEEKDAY(K$10)=1,"","X")))</f>
        <v>X</v>
      </c>
      <c r="L53" s="61" t="str">
        <f>IF(OR($A53="",L$10=""),"",IF(IFERROR(MATCH(BBC_3!L$10,Infor!$A$13:$A$30,0),0)&gt;0,"L",IF(WEEKDAY(L$10)=1,"","X")))</f>
        <v>X</v>
      </c>
      <c r="M53" s="61" t="str">
        <f>IF(OR($A53="",M$10=""),"",IF(IFERROR(MATCH(BBC_3!M$10,Infor!$A$13:$A$30,0),0)&gt;0,"L",IF(WEEKDAY(M$10)=1,"","X")))</f>
        <v>X</v>
      </c>
      <c r="N53" s="61" t="str">
        <f>IF(OR($A53="",N$10=""),"",IF(IFERROR(MATCH(BBC_3!N$10,Infor!$A$13:$A$30,0),0)&gt;0,"L",IF(WEEKDAY(N$10)=1,"","X")))</f>
        <v>X</v>
      </c>
      <c r="O53" s="61" t="str">
        <f>IF(OR($A53="",O$10=""),"",IF(IFERROR(MATCH(BBC_3!O$10,Infor!$A$13:$A$30,0),0)&gt;0,"L",IF(WEEKDAY(O$10)=1,"","X")))</f>
        <v>X</v>
      </c>
      <c r="P53" s="61" t="str">
        <f>IF(OR($A53="",P$10=""),"",IF(IFERROR(MATCH(BBC_3!P$10,Infor!$A$13:$A$30,0),0)&gt;0,"L",IF(WEEKDAY(P$10)=1,"","X")))</f>
        <v/>
      </c>
      <c r="Q53" s="61" t="str">
        <f>IF(OR($A53="",Q$10=""),"",IF(IFERROR(MATCH(BBC_3!Q$10,Infor!$A$13:$A$30,0),0)&gt;0,"L",IF(WEEKDAY(Q$10)=1,"","X")))</f>
        <v>X</v>
      </c>
      <c r="R53" s="61" t="str">
        <f>IF(OR($A53="",R$10=""),"",IF(IFERROR(MATCH(BBC_3!R$10,Infor!$A$13:$A$30,0),0)&gt;0,"L",IF(WEEKDAY(R$10)=1,"","X")))</f>
        <v>X</v>
      </c>
      <c r="S53" s="61" t="str">
        <f>IF(OR($A53="",S$10=""),"",IF(IFERROR(MATCH(BBC_3!S$10,Infor!$A$13:$A$30,0),0)&gt;0,"L",IF(WEEKDAY(S$10)=1,"","X")))</f>
        <v>X</v>
      </c>
      <c r="T53" s="61" t="str">
        <f>IF(OR($A53="",T$10=""),"",IF(IFERROR(MATCH(BBC_3!T$10,Infor!$A$13:$A$30,0),0)&gt;0,"L",IF(WEEKDAY(T$10)=1,"","X")))</f>
        <v>X</v>
      </c>
      <c r="U53" s="61" t="str">
        <f>IF(OR($A53="",U$10=""),"",IF(IFERROR(MATCH(BBC_3!U$10,Infor!$A$13:$A$30,0),0)&gt;0,"L",IF(WEEKDAY(U$10)=1,"","X")))</f>
        <v>X</v>
      </c>
      <c r="V53" s="61" t="str">
        <f>IF(OR($A53="",V$10=""),"",IF(IFERROR(MATCH(BBC_3!V$10,Infor!$A$13:$A$30,0),0)&gt;0,"L",IF(WEEKDAY(V$10)=1,"","X")))</f>
        <v>X</v>
      </c>
      <c r="W53" s="61" t="str">
        <f>IF(OR($A53="",W$10=""),"",IF(IFERROR(MATCH(BBC_3!W$10,Infor!$A$13:$A$30,0),0)&gt;0,"L",IF(WEEKDAY(W$10)=1,"","X")))</f>
        <v/>
      </c>
      <c r="X53" s="61" t="str">
        <f>IF(OR($A53="",X$10=""),"",IF(IFERROR(MATCH(BBC_3!X$10,Infor!$A$13:$A$30,0),0)&gt;0,"L",IF(WEEKDAY(X$10)=1,"","X")))</f>
        <v>X</v>
      </c>
      <c r="Y53" s="61" t="str">
        <f>IF(OR($A53="",Y$10=""),"",IF(IFERROR(MATCH(BBC_3!Y$10,Infor!$A$13:$A$30,0),0)&gt;0,"L",IF(WEEKDAY(Y$10)=1,"","X")))</f>
        <v>X</v>
      </c>
      <c r="Z53" s="61" t="str">
        <f>IF(OR($A53="",Z$10=""),"",IF(IFERROR(MATCH(BBC_3!Z$10,Infor!$A$13:$A$30,0),0)&gt;0,"L",IF(WEEKDAY(Z$10)=1,"","X")))</f>
        <v>X</v>
      </c>
      <c r="AA53" s="61" t="str">
        <f>IF(OR($A53="",AA$10=""),"",IF(IFERROR(MATCH(BBC_3!AA$10,Infor!$A$13:$A$30,0),0)&gt;0,"L",IF(WEEKDAY(AA$10)=1,"","X")))</f>
        <v>X</v>
      </c>
      <c r="AB53" s="61" t="str">
        <f>IF(OR($A53="",AB$10=""),"",IF(IFERROR(MATCH(BBC_3!AB$10,Infor!$A$13:$A$30,0),0)&gt;0,"L",IF(WEEKDAY(AB$10)=1,"","X")))</f>
        <v>X</v>
      </c>
      <c r="AC53" s="61" t="str">
        <f>IF(OR($A53="",AC$10=""),"",IF(IFERROR(MATCH(BBC_3!AC$10,Infor!$A$13:$A$30,0),0)&gt;0,"L",IF(WEEKDAY(AC$10)=1,"","X")))</f>
        <v>X</v>
      </c>
      <c r="AD53" s="61" t="str">
        <f>IF(OR($A53="",AD$10=""),"",IF(IFERROR(MATCH(BBC_3!AD$10,Infor!$A$13:$A$30,0),0)&gt;0,"L",IF(WEEKDAY(AD$10)=1,"","X")))</f>
        <v/>
      </c>
      <c r="AE53" s="61" t="str">
        <f>IF(OR($A53="",AE$10=""),"",IF(IFERROR(MATCH(BBC_3!AE$10,Infor!$A$13:$A$30,0),0)&gt;0,"L",IF(WEEKDAY(AE$10)=1,"","X")))</f>
        <v>X</v>
      </c>
      <c r="AF53" s="61" t="str">
        <f>IF(OR($A53="",AF$10=""),"",IF(IFERROR(MATCH(BBC_3!AF$10,Infor!$A$13:$A$30,0),0)&gt;0,"L",IF(WEEKDAY(AF$10)=1,"","X")))</f>
        <v>X</v>
      </c>
      <c r="AG53" s="61" t="str">
        <f>IF(OR($A53="",AG$10=""),"",IF(IFERROR(MATCH(BBC_3!AG$10,Infor!$A$13:$A$30,0),0)&gt;0,"L",IF(WEEKDAY(AG$10)=1,"","X")))</f>
        <v>X</v>
      </c>
      <c r="AH53" s="61" t="str">
        <f>IF(OR($A53="",AH$10=""),"",IF(IFERROR(MATCH(BBC_3!AH$10,Infor!$A$13:$A$30,0),0)&gt;0,"L",IF(WEEKDAY(AH$10)=1,"","X")))</f>
        <v>X</v>
      </c>
      <c r="AI53" s="61" t="str">
        <f>IF(OR($A53="",AI$10=""),"",IF(IFERROR(MATCH(BBC_3!AI$10,Infor!$A$13:$A$30,0),0)&gt;0,"L",IF(WEEKDAY(AI$10)=1,"","X")))</f>
        <v>X</v>
      </c>
      <c r="AJ53" s="62"/>
      <c r="AK53" s="62">
        <f t="shared" si="6"/>
        <v>27</v>
      </c>
      <c r="AL53" s="62">
        <f t="shared" si="7"/>
        <v>0</v>
      </c>
      <c r="AM53" s="62"/>
      <c r="AN53" s="63"/>
      <c r="AO53" s="44">
        <f t="shared" si="0"/>
        <v>3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IF(OR($A54="",E$10=""),"",IF(IFERROR(MATCH(BBC_3!E$10,Infor!$A$13:$A$30,0),0)&gt;0,"L",IF(WEEKDAY(E$10)=1,"","X")))</f>
        <v>X</v>
      </c>
      <c r="F54" s="61" t="str">
        <f>IF(OR($A54="",F$10=""),"",IF(IFERROR(MATCH(BBC_3!F$10,Infor!$A$13:$A$30,0),0)&gt;0,"L",IF(WEEKDAY(F$10)=1,"","X")))</f>
        <v>X</v>
      </c>
      <c r="G54" s="61" t="str">
        <f>IF(OR($A54="",G$10=""),"",IF(IFERROR(MATCH(BBC_3!G$10,Infor!$A$13:$A$30,0),0)&gt;0,"L",IF(WEEKDAY(G$10)=1,"","X")))</f>
        <v>X</v>
      </c>
      <c r="H54" s="61" t="str">
        <f>IF(OR($A54="",H$10=""),"",IF(IFERROR(MATCH(BBC_3!H$10,Infor!$A$13:$A$30,0),0)&gt;0,"L",IF(WEEKDAY(H$10)=1,"","X")))</f>
        <v>X</v>
      </c>
      <c r="I54" s="61" t="str">
        <f>IF(OR($A54="",I$10=""),"",IF(IFERROR(MATCH(BBC_3!I$10,Infor!$A$13:$A$30,0),0)&gt;0,"L",IF(WEEKDAY(I$10)=1,"","X")))</f>
        <v/>
      </c>
      <c r="J54" s="61" t="str">
        <f>IF(OR($A54="",J$10=""),"",IF(IFERROR(MATCH(BBC_3!J$10,Infor!$A$13:$A$30,0),0)&gt;0,"L",IF(WEEKDAY(J$10)=1,"","X")))</f>
        <v>X</v>
      </c>
      <c r="K54" s="61" t="str">
        <f>IF(OR($A54="",K$10=""),"",IF(IFERROR(MATCH(BBC_3!K$10,Infor!$A$13:$A$30,0),0)&gt;0,"L",IF(WEEKDAY(K$10)=1,"","X")))</f>
        <v>X</v>
      </c>
      <c r="L54" s="61" t="str">
        <f>IF(OR($A54="",L$10=""),"",IF(IFERROR(MATCH(BBC_3!L$10,Infor!$A$13:$A$30,0),0)&gt;0,"L",IF(WEEKDAY(L$10)=1,"","X")))</f>
        <v>X</v>
      </c>
      <c r="M54" s="61" t="str">
        <f>IF(OR($A54="",M$10=""),"",IF(IFERROR(MATCH(BBC_3!M$10,Infor!$A$13:$A$30,0),0)&gt;0,"L",IF(WEEKDAY(M$10)=1,"","X")))</f>
        <v>X</v>
      </c>
      <c r="N54" s="61" t="str">
        <f>IF(OR($A54="",N$10=""),"",IF(IFERROR(MATCH(BBC_3!N$10,Infor!$A$13:$A$30,0),0)&gt;0,"L",IF(WEEKDAY(N$10)=1,"","X")))</f>
        <v>X</v>
      </c>
      <c r="O54" s="61" t="str">
        <f>IF(OR($A54="",O$10=""),"",IF(IFERROR(MATCH(BBC_3!O$10,Infor!$A$13:$A$30,0),0)&gt;0,"L",IF(WEEKDAY(O$10)=1,"","X")))</f>
        <v>X</v>
      </c>
      <c r="P54" s="61" t="str">
        <f>IF(OR($A54="",P$10=""),"",IF(IFERROR(MATCH(BBC_3!P$10,Infor!$A$13:$A$30,0),0)&gt;0,"L",IF(WEEKDAY(P$10)=1,"","X")))</f>
        <v/>
      </c>
      <c r="Q54" s="61" t="str">
        <f>IF(OR($A54="",Q$10=""),"",IF(IFERROR(MATCH(BBC_3!Q$10,Infor!$A$13:$A$30,0),0)&gt;0,"L",IF(WEEKDAY(Q$10)=1,"","X")))</f>
        <v>X</v>
      </c>
      <c r="R54" s="61" t="str">
        <f>IF(OR($A54="",R$10=""),"",IF(IFERROR(MATCH(BBC_3!R$10,Infor!$A$13:$A$30,0),0)&gt;0,"L",IF(WEEKDAY(R$10)=1,"","X")))</f>
        <v>X</v>
      </c>
      <c r="S54" s="61" t="str">
        <f>IF(OR($A54="",S$10=""),"",IF(IFERROR(MATCH(BBC_3!S$10,Infor!$A$13:$A$30,0),0)&gt;0,"L",IF(WEEKDAY(S$10)=1,"","X")))</f>
        <v>X</v>
      </c>
      <c r="T54" s="61" t="str">
        <f>IF(OR($A54="",T$10=""),"",IF(IFERROR(MATCH(BBC_3!T$10,Infor!$A$13:$A$30,0),0)&gt;0,"L",IF(WEEKDAY(T$10)=1,"","X")))</f>
        <v>X</v>
      </c>
      <c r="U54" s="61" t="str">
        <f>IF(OR($A54="",U$10=""),"",IF(IFERROR(MATCH(BBC_3!U$10,Infor!$A$13:$A$30,0),0)&gt;0,"L",IF(WEEKDAY(U$10)=1,"","X")))</f>
        <v>X</v>
      </c>
      <c r="V54" s="61" t="str">
        <f>IF(OR($A54="",V$10=""),"",IF(IFERROR(MATCH(BBC_3!V$10,Infor!$A$13:$A$30,0),0)&gt;0,"L",IF(WEEKDAY(V$10)=1,"","X")))</f>
        <v>X</v>
      </c>
      <c r="W54" s="61" t="str">
        <f>IF(OR($A54="",W$10=""),"",IF(IFERROR(MATCH(BBC_3!W$10,Infor!$A$13:$A$30,0),0)&gt;0,"L",IF(WEEKDAY(W$10)=1,"","X")))</f>
        <v/>
      </c>
      <c r="X54" s="61" t="str">
        <f>IF(OR($A54="",X$10=""),"",IF(IFERROR(MATCH(BBC_3!X$10,Infor!$A$13:$A$30,0),0)&gt;0,"L",IF(WEEKDAY(X$10)=1,"","X")))</f>
        <v>X</v>
      </c>
      <c r="Y54" s="61" t="str">
        <f>IF(OR($A54="",Y$10=""),"",IF(IFERROR(MATCH(BBC_3!Y$10,Infor!$A$13:$A$30,0),0)&gt;0,"L",IF(WEEKDAY(Y$10)=1,"","X")))</f>
        <v>X</v>
      </c>
      <c r="Z54" s="61" t="str">
        <f>IF(OR($A54="",Z$10=""),"",IF(IFERROR(MATCH(BBC_3!Z$10,Infor!$A$13:$A$30,0),0)&gt;0,"L",IF(WEEKDAY(Z$10)=1,"","X")))</f>
        <v>X</v>
      </c>
      <c r="AA54" s="61" t="str">
        <f>IF(OR($A54="",AA$10=""),"",IF(IFERROR(MATCH(BBC_3!AA$10,Infor!$A$13:$A$30,0),0)&gt;0,"L",IF(WEEKDAY(AA$10)=1,"","X")))</f>
        <v>X</v>
      </c>
      <c r="AB54" s="61" t="str">
        <f>IF(OR($A54="",AB$10=""),"",IF(IFERROR(MATCH(BBC_3!AB$10,Infor!$A$13:$A$30,0),0)&gt;0,"L",IF(WEEKDAY(AB$10)=1,"","X")))</f>
        <v>X</v>
      </c>
      <c r="AC54" s="61" t="str">
        <f>IF(OR($A54="",AC$10=""),"",IF(IFERROR(MATCH(BBC_3!AC$10,Infor!$A$13:$A$30,0),0)&gt;0,"L",IF(WEEKDAY(AC$10)=1,"","X")))</f>
        <v>X</v>
      </c>
      <c r="AD54" s="61" t="str">
        <f>IF(OR($A54="",AD$10=""),"",IF(IFERROR(MATCH(BBC_3!AD$10,Infor!$A$13:$A$30,0),0)&gt;0,"L",IF(WEEKDAY(AD$10)=1,"","X")))</f>
        <v/>
      </c>
      <c r="AE54" s="61" t="str">
        <f>IF(OR($A54="",AE$10=""),"",IF(IFERROR(MATCH(BBC_3!AE$10,Infor!$A$13:$A$30,0),0)&gt;0,"L",IF(WEEKDAY(AE$10)=1,"","X")))</f>
        <v>X</v>
      </c>
      <c r="AF54" s="61" t="str">
        <f>IF(OR($A54="",AF$10=""),"",IF(IFERROR(MATCH(BBC_3!AF$10,Infor!$A$13:$A$30,0),0)&gt;0,"L",IF(WEEKDAY(AF$10)=1,"","X")))</f>
        <v>X</v>
      </c>
      <c r="AG54" s="61" t="str">
        <f>IF(OR($A54="",AG$10=""),"",IF(IFERROR(MATCH(BBC_3!AG$10,Infor!$A$13:$A$30,0),0)&gt;0,"L",IF(WEEKDAY(AG$10)=1,"","X")))</f>
        <v>X</v>
      </c>
      <c r="AH54" s="61" t="str">
        <f>IF(OR($A54="",AH$10=""),"",IF(IFERROR(MATCH(BBC_3!AH$10,Infor!$A$13:$A$30,0),0)&gt;0,"L",IF(WEEKDAY(AH$10)=1,"","X")))</f>
        <v>X</v>
      </c>
      <c r="AI54" s="61" t="str">
        <f>IF(OR($A54="",AI$10=""),"",IF(IFERROR(MATCH(BBC_3!AI$10,Infor!$A$13:$A$30,0),0)&gt;0,"L",IF(WEEKDAY(AI$10)=1,"","X")))</f>
        <v>X</v>
      </c>
      <c r="AJ54" s="62"/>
      <c r="AK54" s="62">
        <f t="shared" si="6"/>
        <v>27</v>
      </c>
      <c r="AL54" s="62">
        <f t="shared" si="7"/>
        <v>0</v>
      </c>
      <c r="AM54" s="62"/>
      <c r="AN54" s="63"/>
      <c r="AO54" s="44">
        <f t="shared" si="0"/>
        <v>3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IF(OR($A55="",E$10=""),"",IF(IFERROR(MATCH(BBC_3!E$10,Infor!$A$13:$A$30,0),0)&gt;0,"L",IF(WEEKDAY(E$10)=1,"","X")))</f>
        <v>X</v>
      </c>
      <c r="F55" s="61" t="str">
        <f>IF(OR($A55="",F$10=""),"",IF(IFERROR(MATCH(BBC_3!F$10,Infor!$A$13:$A$30,0),0)&gt;0,"L",IF(WEEKDAY(F$10)=1,"","X")))</f>
        <v>X</v>
      </c>
      <c r="G55" s="61" t="str">
        <f>IF(OR($A55="",G$10=""),"",IF(IFERROR(MATCH(BBC_3!G$10,Infor!$A$13:$A$30,0),0)&gt;0,"L",IF(WEEKDAY(G$10)=1,"","X")))</f>
        <v>X</v>
      </c>
      <c r="H55" s="61" t="str">
        <f>IF(OR($A55="",H$10=""),"",IF(IFERROR(MATCH(BBC_3!H$10,Infor!$A$13:$A$30,0),0)&gt;0,"L",IF(WEEKDAY(H$10)=1,"","X")))</f>
        <v>X</v>
      </c>
      <c r="I55" s="61" t="str">
        <f>IF(OR($A55="",I$10=""),"",IF(IFERROR(MATCH(BBC_3!I$10,Infor!$A$13:$A$30,0),0)&gt;0,"L",IF(WEEKDAY(I$10)=1,"","X")))</f>
        <v/>
      </c>
      <c r="J55" s="61" t="str">
        <f>IF(OR($A55="",J$10=""),"",IF(IFERROR(MATCH(BBC_3!J$10,Infor!$A$13:$A$30,0),0)&gt;0,"L",IF(WEEKDAY(J$10)=1,"","X")))</f>
        <v>X</v>
      </c>
      <c r="K55" s="61" t="str">
        <f>IF(OR($A55="",K$10=""),"",IF(IFERROR(MATCH(BBC_3!K$10,Infor!$A$13:$A$30,0),0)&gt;0,"L",IF(WEEKDAY(K$10)=1,"","X")))</f>
        <v>X</v>
      </c>
      <c r="L55" s="61" t="str">
        <f>IF(OR($A55="",L$10=""),"",IF(IFERROR(MATCH(BBC_3!L$10,Infor!$A$13:$A$30,0),0)&gt;0,"L",IF(WEEKDAY(L$10)=1,"","X")))</f>
        <v>X</v>
      </c>
      <c r="M55" s="61" t="str">
        <f>IF(OR($A55="",M$10=""),"",IF(IFERROR(MATCH(BBC_3!M$10,Infor!$A$13:$A$30,0),0)&gt;0,"L",IF(WEEKDAY(M$10)=1,"","X")))</f>
        <v>X</v>
      </c>
      <c r="N55" s="61" t="str">
        <f>IF(OR($A55="",N$10=""),"",IF(IFERROR(MATCH(BBC_3!N$10,Infor!$A$13:$A$30,0),0)&gt;0,"L",IF(WEEKDAY(N$10)=1,"","X")))</f>
        <v>X</v>
      </c>
      <c r="O55" s="61" t="str">
        <f>IF(OR($A55="",O$10=""),"",IF(IFERROR(MATCH(BBC_3!O$10,Infor!$A$13:$A$30,0),0)&gt;0,"L",IF(WEEKDAY(O$10)=1,"","X")))</f>
        <v>X</v>
      </c>
      <c r="P55" s="61" t="str">
        <f>IF(OR($A55="",P$10=""),"",IF(IFERROR(MATCH(BBC_3!P$10,Infor!$A$13:$A$30,0),0)&gt;0,"L",IF(WEEKDAY(P$10)=1,"","X")))</f>
        <v/>
      </c>
      <c r="Q55" s="61" t="str">
        <f>IF(OR($A55="",Q$10=""),"",IF(IFERROR(MATCH(BBC_3!Q$10,Infor!$A$13:$A$30,0),0)&gt;0,"L",IF(WEEKDAY(Q$10)=1,"","X")))</f>
        <v>X</v>
      </c>
      <c r="R55" s="61" t="str">
        <f>IF(OR($A55="",R$10=""),"",IF(IFERROR(MATCH(BBC_3!R$10,Infor!$A$13:$A$30,0),0)&gt;0,"L",IF(WEEKDAY(R$10)=1,"","X")))</f>
        <v>X</v>
      </c>
      <c r="S55" s="61" t="str">
        <f>IF(OR($A55="",S$10=""),"",IF(IFERROR(MATCH(BBC_3!S$10,Infor!$A$13:$A$30,0),0)&gt;0,"L",IF(WEEKDAY(S$10)=1,"","X")))</f>
        <v>X</v>
      </c>
      <c r="T55" s="61" t="str">
        <f>IF(OR($A55="",T$10=""),"",IF(IFERROR(MATCH(BBC_3!T$10,Infor!$A$13:$A$30,0),0)&gt;0,"L",IF(WEEKDAY(T$10)=1,"","X")))</f>
        <v>X</v>
      </c>
      <c r="U55" s="61" t="str">
        <f>IF(OR($A55="",U$10=""),"",IF(IFERROR(MATCH(BBC_3!U$10,Infor!$A$13:$A$30,0),0)&gt;0,"L",IF(WEEKDAY(U$10)=1,"","X")))</f>
        <v>X</v>
      </c>
      <c r="V55" s="61" t="str">
        <f>IF(OR($A55="",V$10=""),"",IF(IFERROR(MATCH(BBC_3!V$10,Infor!$A$13:$A$30,0),0)&gt;0,"L",IF(WEEKDAY(V$10)=1,"","X")))</f>
        <v>X</v>
      </c>
      <c r="W55" s="61" t="str">
        <f>IF(OR($A55="",W$10=""),"",IF(IFERROR(MATCH(BBC_3!W$10,Infor!$A$13:$A$30,0),0)&gt;0,"L",IF(WEEKDAY(W$10)=1,"","X")))</f>
        <v/>
      </c>
      <c r="X55" s="61" t="str">
        <f>IF(OR($A55="",X$10=""),"",IF(IFERROR(MATCH(BBC_3!X$10,Infor!$A$13:$A$30,0),0)&gt;0,"L",IF(WEEKDAY(X$10)=1,"","X")))</f>
        <v>X</v>
      </c>
      <c r="Y55" s="61" t="str">
        <f>IF(OR($A55="",Y$10=""),"",IF(IFERROR(MATCH(BBC_3!Y$10,Infor!$A$13:$A$30,0),0)&gt;0,"L",IF(WEEKDAY(Y$10)=1,"","X")))</f>
        <v>X</v>
      </c>
      <c r="Z55" s="61" t="str">
        <f>IF(OR($A55="",Z$10=""),"",IF(IFERROR(MATCH(BBC_3!Z$10,Infor!$A$13:$A$30,0),0)&gt;0,"L",IF(WEEKDAY(Z$10)=1,"","X")))</f>
        <v>X</v>
      </c>
      <c r="AA55" s="61" t="str">
        <f>IF(OR($A55="",AA$10=""),"",IF(IFERROR(MATCH(BBC_3!AA$10,Infor!$A$13:$A$30,0),0)&gt;0,"L",IF(WEEKDAY(AA$10)=1,"","X")))</f>
        <v>X</v>
      </c>
      <c r="AB55" s="61" t="str">
        <f>IF(OR($A55="",AB$10=""),"",IF(IFERROR(MATCH(BBC_3!AB$10,Infor!$A$13:$A$30,0),0)&gt;0,"L",IF(WEEKDAY(AB$10)=1,"","X")))</f>
        <v>X</v>
      </c>
      <c r="AC55" s="61" t="str">
        <f>IF(OR($A55="",AC$10=""),"",IF(IFERROR(MATCH(BBC_3!AC$10,Infor!$A$13:$A$30,0),0)&gt;0,"L",IF(WEEKDAY(AC$10)=1,"","X")))</f>
        <v>X</v>
      </c>
      <c r="AD55" s="61" t="str">
        <f>IF(OR($A55="",AD$10=""),"",IF(IFERROR(MATCH(BBC_3!AD$10,Infor!$A$13:$A$30,0),0)&gt;0,"L",IF(WEEKDAY(AD$10)=1,"","X")))</f>
        <v/>
      </c>
      <c r="AE55" s="61" t="str">
        <f>IF(OR($A55="",AE$10=""),"",IF(IFERROR(MATCH(BBC_3!AE$10,Infor!$A$13:$A$30,0),0)&gt;0,"L",IF(WEEKDAY(AE$10)=1,"","X")))</f>
        <v>X</v>
      </c>
      <c r="AF55" s="61" t="str">
        <f>IF(OR($A55="",AF$10=""),"",IF(IFERROR(MATCH(BBC_3!AF$10,Infor!$A$13:$A$30,0),0)&gt;0,"L",IF(WEEKDAY(AF$10)=1,"","X")))</f>
        <v>X</v>
      </c>
      <c r="AG55" s="61" t="str">
        <f>IF(OR($A55="",AG$10=""),"",IF(IFERROR(MATCH(BBC_3!AG$10,Infor!$A$13:$A$30,0),0)&gt;0,"L",IF(WEEKDAY(AG$10)=1,"","X")))</f>
        <v>X</v>
      </c>
      <c r="AH55" s="61" t="str">
        <f>IF(OR($A55="",AH$10=""),"",IF(IFERROR(MATCH(BBC_3!AH$10,Infor!$A$13:$A$30,0),0)&gt;0,"L",IF(WEEKDAY(AH$10)=1,"","X")))</f>
        <v>X</v>
      </c>
      <c r="AI55" s="61" t="str">
        <f>IF(OR($A55="",AI$10=""),"",IF(IFERROR(MATCH(BBC_3!AI$10,Infor!$A$13:$A$30,0),0)&gt;0,"L",IF(WEEKDAY(AI$10)=1,"","X")))</f>
        <v>X</v>
      </c>
      <c r="AJ55" s="62"/>
      <c r="AK55" s="62">
        <f t="shared" si="6"/>
        <v>27</v>
      </c>
      <c r="AL55" s="62">
        <f t="shared" si="7"/>
        <v>0</v>
      </c>
      <c r="AM55" s="62"/>
      <c r="AN55" s="63"/>
      <c r="AO55" s="44">
        <f t="shared" si="0"/>
        <v>3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IF(OR($A56="",E$10=""),"",IF(IFERROR(MATCH(BBC_3!E$10,Infor!$A$13:$A$30,0),0)&gt;0,"L",IF(WEEKDAY(E$10)=1,"","X")))</f>
        <v>X</v>
      </c>
      <c r="F56" s="61" t="str">
        <f>IF(OR($A56="",F$10=""),"",IF(IFERROR(MATCH(BBC_3!F$10,Infor!$A$13:$A$30,0),0)&gt;0,"L",IF(WEEKDAY(F$10)=1,"","X")))</f>
        <v>X</v>
      </c>
      <c r="G56" s="61" t="str">
        <f>IF(OR($A56="",G$10=""),"",IF(IFERROR(MATCH(BBC_3!G$10,Infor!$A$13:$A$30,0),0)&gt;0,"L",IF(WEEKDAY(G$10)=1,"","X")))</f>
        <v>X</v>
      </c>
      <c r="H56" s="61" t="str">
        <f>IF(OR($A56="",H$10=""),"",IF(IFERROR(MATCH(BBC_3!H$10,Infor!$A$13:$A$30,0),0)&gt;0,"L",IF(WEEKDAY(H$10)=1,"","X")))</f>
        <v>X</v>
      </c>
      <c r="I56" s="61" t="str">
        <f>IF(OR($A56="",I$10=""),"",IF(IFERROR(MATCH(BBC_3!I$10,Infor!$A$13:$A$30,0),0)&gt;0,"L",IF(WEEKDAY(I$10)=1,"","X")))</f>
        <v/>
      </c>
      <c r="J56" s="61" t="str">
        <f>IF(OR($A56="",J$10=""),"",IF(IFERROR(MATCH(BBC_3!J$10,Infor!$A$13:$A$30,0),0)&gt;0,"L",IF(WEEKDAY(J$10)=1,"","X")))</f>
        <v>X</v>
      </c>
      <c r="K56" s="61" t="str">
        <f>IF(OR($A56="",K$10=""),"",IF(IFERROR(MATCH(BBC_3!K$10,Infor!$A$13:$A$30,0),0)&gt;0,"L",IF(WEEKDAY(K$10)=1,"","X")))</f>
        <v>X</v>
      </c>
      <c r="L56" s="61" t="str">
        <f>IF(OR($A56="",L$10=""),"",IF(IFERROR(MATCH(BBC_3!L$10,Infor!$A$13:$A$30,0),0)&gt;0,"L",IF(WEEKDAY(L$10)=1,"","X")))</f>
        <v>X</v>
      </c>
      <c r="M56" s="61" t="str">
        <f>IF(OR($A56="",M$10=""),"",IF(IFERROR(MATCH(BBC_3!M$10,Infor!$A$13:$A$30,0),0)&gt;0,"L",IF(WEEKDAY(M$10)=1,"","X")))</f>
        <v>X</v>
      </c>
      <c r="N56" s="61" t="str">
        <f>IF(OR($A56="",N$10=""),"",IF(IFERROR(MATCH(BBC_3!N$10,Infor!$A$13:$A$30,0),0)&gt;0,"L",IF(WEEKDAY(N$10)=1,"","X")))</f>
        <v>X</v>
      </c>
      <c r="O56" s="61" t="str">
        <f>IF(OR($A56="",O$10=""),"",IF(IFERROR(MATCH(BBC_3!O$10,Infor!$A$13:$A$30,0),0)&gt;0,"L",IF(WEEKDAY(O$10)=1,"","X")))</f>
        <v>X</v>
      </c>
      <c r="P56" s="61" t="str">
        <f>IF(OR($A56="",P$10=""),"",IF(IFERROR(MATCH(BBC_3!P$10,Infor!$A$13:$A$30,0),0)&gt;0,"L",IF(WEEKDAY(P$10)=1,"","X")))</f>
        <v/>
      </c>
      <c r="Q56" s="61" t="str">
        <f>IF(OR($A56="",Q$10=""),"",IF(IFERROR(MATCH(BBC_3!Q$10,Infor!$A$13:$A$30,0),0)&gt;0,"L",IF(WEEKDAY(Q$10)=1,"","X")))</f>
        <v>X</v>
      </c>
      <c r="R56" s="61" t="str">
        <f>IF(OR($A56="",R$10=""),"",IF(IFERROR(MATCH(BBC_3!R$10,Infor!$A$13:$A$30,0),0)&gt;0,"L",IF(WEEKDAY(R$10)=1,"","X")))</f>
        <v>X</v>
      </c>
      <c r="S56" s="61" t="str">
        <f>IF(OR($A56="",S$10=""),"",IF(IFERROR(MATCH(BBC_3!S$10,Infor!$A$13:$A$30,0),0)&gt;0,"L",IF(WEEKDAY(S$10)=1,"","X")))</f>
        <v>X</v>
      </c>
      <c r="T56" s="61" t="str">
        <f>IF(OR($A56="",T$10=""),"",IF(IFERROR(MATCH(BBC_3!T$10,Infor!$A$13:$A$30,0),0)&gt;0,"L",IF(WEEKDAY(T$10)=1,"","X")))</f>
        <v>X</v>
      </c>
      <c r="U56" s="61" t="str">
        <f>IF(OR($A56="",U$10=""),"",IF(IFERROR(MATCH(BBC_3!U$10,Infor!$A$13:$A$30,0),0)&gt;0,"L",IF(WEEKDAY(U$10)=1,"","X")))</f>
        <v>X</v>
      </c>
      <c r="V56" s="61" t="str">
        <f>IF(OR($A56="",V$10=""),"",IF(IFERROR(MATCH(BBC_3!V$10,Infor!$A$13:$A$30,0),0)&gt;0,"L",IF(WEEKDAY(V$10)=1,"","X")))</f>
        <v>X</v>
      </c>
      <c r="W56" s="61" t="str">
        <f>IF(OR($A56="",W$10=""),"",IF(IFERROR(MATCH(BBC_3!W$10,Infor!$A$13:$A$30,0),0)&gt;0,"L",IF(WEEKDAY(W$10)=1,"","X")))</f>
        <v/>
      </c>
      <c r="X56" s="61" t="str">
        <f>IF(OR($A56="",X$10=""),"",IF(IFERROR(MATCH(BBC_3!X$10,Infor!$A$13:$A$30,0),0)&gt;0,"L",IF(WEEKDAY(X$10)=1,"","X")))</f>
        <v>X</v>
      </c>
      <c r="Y56" s="61" t="str">
        <f>IF(OR($A56="",Y$10=""),"",IF(IFERROR(MATCH(BBC_3!Y$10,Infor!$A$13:$A$30,0),0)&gt;0,"L",IF(WEEKDAY(Y$10)=1,"","X")))</f>
        <v>X</v>
      </c>
      <c r="Z56" s="61" t="str">
        <f>IF(OR($A56="",Z$10=""),"",IF(IFERROR(MATCH(BBC_3!Z$10,Infor!$A$13:$A$30,0),0)&gt;0,"L",IF(WEEKDAY(Z$10)=1,"","X")))</f>
        <v>X</v>
      </c>
      <c r="AA56" s="61" t="str">
        <f>IF(OR($A56="",AA$10=""),"",IF(IFERROR(MATCH(BBC_3!AA$10,Infor!$A$13:$A$30,0),0)&gt;0,"L",IF(WEEKDAY(AA$10)=1,"","X")))</f>
        <v>X</v>
      </c>
      <c r="AB56" s="61" t="str">
        <f>IF(OR($A56="",AB$10=""),"",IF(IFERROR(MATCH(BBC_3!AB$10,Infor!$A$13:$A$30,0),0)&gt;0,"L",IF(WEEKDAY(AB$10)=1,"","X")))</f>
        <v>X</v>
      </c>
      <c r="AC56" s="61" t="str">
        <f>IF(OR($A56="",AC$10=""),"",IF(IFERROR(MATCH(BBC_3!AC$10,Infor!$A$13:$A$30,0),0)&gt;0,"L",IF(WEEKDAY(AC$10)=1,"","X")))</f>
        <v>X</v>
      </c>
      <c r="AD56" s="61" t="str">
        <f>IF(OR($A56="",AD$10=""),"",IF(IFERROR(MATCH(BBC_3!AD$10,Infor!$A$13:$A$30,0),0)&gt;0,"L",IF(WEEKDAY(AD$10)=1,"","X")))</f>
        <v/>
      </c>
      <c r="AE56" s="61" t="str">
        <f>IF(OR($A56="",AE$10=""),"",IF(IFERROR(MATCH(BBC_3!AE$10,Infor!$A$13:$A$30,0),0)&gt;0,"L",IF(WEEKDAY(AE$10)=1,"","X")))</f>
        <v>X</v>
      </c>
      <c r="AF56" s="61" t="str">
        <f>IF(OR($A56="",AF$10=""),"",IF(IFERROR(MATCH(BBC_3!AF$10,Infor!$A$13:$A$30,0),0)&gt;0,"L",IF(WEEKDAY(AF$10)=1,"","X")))</f>
        <v>X</v>
      </c>
      <c r="AG56" s="61" t="str">
        <f>IF(OR($A56="",AG$10=""),"",IF(IFERROR(MATCH(BBC_3!AG$10,Infor!$A$13:$A$30,0),0)&gt;0,"L",IF(WEEKDAY(AG$10)=1,"","X")))</f>
        <v>X</v>
      </c>
      <c r="AH56" s="61" t="str">
        <f>IF(OR($A56="",AH$10=""),"",IF(IFERROR(MATCH(BBC_3!AH$10,Infor!$A$13:$A$30,0),0)&gt;0,"L",IF(WEEKDAY(AH$10)=1,"","X")))</f>
        <v>X</v>
      </c>
      <c r="AI56" s="61" t="str">
        <f>IF(OR($A56="",AI$10=""),"",IF(IFERROR(MATCH(BBC_3!AI$10,Infor!$A$13:$A$30,0),0)&gt;0,"L",IF(WEEKDAY(AI$10)=1,"","X")))</f>
        <v>X</v>
      </c>
      <c r="AJ56" s="62"/>
      <c r="AK56" s="62">
        <f t="shared" si="6"/>
        <v>27</v>
      </c>
      <c r="AL56" s="62">
        <f t="shared" si="7"/>
        <v>0</v>
      </c>
      <c r="AM56" s="62"/>
      <c r="AN56" s="63"/>
      <c r="AO56" s="44">
        <f t="shared" si="0"/>
        <v>3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IF(OR($A57="",E$10=""),"",IF(IFERROR(MATCH(BBC_3!E$10,Infor!$A$13:$A$30,0),0)&gt;0,"L",IF(WEEKDAY(E$10)=1,"","X")))</f>
        <v>X</v>
      </c>
      <c r="F57" s="61" t="str">
        <f>IF(OR($A57="",F$10=""),"",IF(IFERROR(MATCH(BBC_3!F$10,Infor!$A$13:$A$30,0),0)&gt;0,"L",IF(WEEKDAY(F$10)=1,"","X")))</f>
        <v>X</v>
      </c>
      <c r="G57" s="61" t="str">
        <f>IF(OR($A57="",G$10=""),"",IF(IFERROR(MATCH(BBC_3!G$10,Infor!$A$13:$A$30,0),0)&gt;0,"L",IF(WEEKDAY(G$10)=1,"","X")))</f>
        <v>X</v>
      </c>
      <c r="H57" s="61" t="str">
        <f>IF(OR($A57="",H$10=""),"",IF(IFERROR(MATCH(BBC_3!H$10,Infor!$A$13:$A$30,0),0)&gt;0,"L",IF(WEEKDAY(H$10)=1,"","X")))</f>
        <v>X</v>
      </c>
      <c r="I57" s="61" t="str">
        <f>IF(OR($A57="",I$10=""),"",IF(IFERROR(MATCH(BBC_3!I$10,Infor!$A$13:$A$30,0),0)&gt;0,"L",IF(WEEKDAY(I$10)=1,"","X")))</f>
        <v/>
      </c>
      <c r="J57" s="61" t="str">
        <f>IF(OR($A57="",J$10=""),"",IF(IFERROR(MATCH(BBC_3!J$10,Infor!$A$13:$A$30,0),0)&gt;0,"L",IF(WEEKDAY(J$10)=1,"","X")))</f>
        <v>X</v>
      </c>
      <c r="K57" s="61" t="str">
        <f>IF(OR($A57="",K$10=""),"",IF(IFERROR(MATCH(BBC_3!K$10,Infor!$A$13:$A$30,0),0)&gt;0,"L",IF(WEEKDAY(K$10)=1,"","X")))</f>
        <v>X</v>
      </c>
      <c r="L57" s="61" t="str">
        <f>IF(OR($A57="",L$10=""),"",IF(IFERROR(MATCH(BBC_3!L$10,Infor!$A$13:$A$30,0),0)&gt;0,"L",IF(WEEKDAY(L$10)=1,"","X")))</f>
        <v>X</v>
      </c>
      <c r="M57" s="61" t="str">
        <f>IF(OR($A57="",M$10=""),"",IF(IFERROR(MATCH(BBC_3!M$10,Infor!$A$13:$A$30,0),0)&gt;0,"L",IF(WEEKDAY(M$10)=1,"","X")))</f>
        <v>X</v>
      </c>
      <c r="N57" s="61" t="str">
        <f>IF(OR($A57="",N$10=""),"",IF(IFERROR(MATCH(BBC_3!N$10,Infor!$A$13:$A$30,0),0)&gt;0,"L",IF(WEEKDAY(N$10)=1,"","X")))</f>
        <v>X</v>
      </c>
      <c r="O57" s="61" t="str">
        <f>IF(OR($A57="",O$10=""),"",IF(IFERROR(MATCH(BBC_3!O$10,Infor!$A$13:$A$30,0),0)&gt;0,"L",IF(WEEKDAY(O$10)=1,"","X")))</f>
        <v>X</v>
      </c>
      <c r="P57" s="61" t="str">
        <f>IF(OR($A57="",P$10=""),"",IF(IFERROR(MATCH(BBC_3!P$10,Infor!$A$13:$A$30,0),0)&gt;0,"L",IF(WEEKDAY(P$10)=1,"","X")))</f>
        <v/>
      </c>
      <c r="Q57" s="61" t="str">
        <f>IF(OR($A57="",Q$10=""),"",IF(IFERROR(MATCH(BBC_3!Q$10,Infor!$A$13:$A$30,0),0)&gt;0,"L",IF(WEEKDAY(Q$10)=1,"","X")))</f>
        <v>X</v>
      </c>
      <c r="R57" s="61" t="str">
        <f>IF(OR($A57="",R$10=""),"",IF(IFERROR(MATCH(BBC_3!R$10,Infor!$A$13:$A$30,0),0)&gt;0,"L",IF(WEEKDAY(R$10)=1,"","X")))</f>
        <v>X</v>
      </c>
      <c r="S57" s="61" t="str">
        <f>IF(OR($A57="",S$10=""),"",IF(IFERROR(MATCH(BBC_3!S$10,Infor!$A$13:$A$30,0),0)&gt;0,"L",IF(WEEKDAY(S$10)=1,"","X")))</f>
        <v>X</v>
      </c>
      <c r="T57" s="61" t="str">
        <f>IF(OR($A57="",T$10=""),"",IF(IFERROR(MATCH(BBC_3!T$10,Infor!$A$13:$A$30,0),0)&gt;0,"L",IF(WEEKDAY(T$10)=1,"","X")))</f>
        <v>X</v>
      </c>
      <c r="U57" s="61" t="str">
        <f>IF(OR($A57="",U$10=""),"",IF(IFERROR(MATCH(BBC_3!U$10,Infor!$A$13:$A$30,0),0)&gt;0,"L",IF(WEEKDAY(U$10)=1,"","X")))</f>
        <v>X</v>
      </c>
      <c r="V57" s="61" t="str">
        <f>IF(OR($A57="",V$10=""),"",IF(IFERROR(MATCH(BBC_3!V$10,Infor!$A$13:$A$30,0),0)&gt;0,"L",IF(WEEKDAY(V$10)=1,"","X")))</f>
        <v>X</v>
      </c>
      <c r="W57" s="61" t="str">
        <f>IF(OR($A57="",W$10=""),"",IF(IFERROR(MATCH(BBC_3!W$10,Infor!$A$13:$A$30,0),0)&gt;0,"L",IF(WEEKDAY(W$10)=1,"","X")))</f>
        <v/>
      </c>
      <c r="X57" s="61" t="str">
        <f>IF(OR($A57="",X$10=""),"",IF(IFERROR(MATCH(BBC_3!X$10,Infor!$A$13:$A$30,0),0)&gt;0,"L",IF(WEEKDAY(X$10)=1,"","X")))</f>
        <v>X</v>
      </c>
      <c r="Y57" s="61" t="str">
        <f>IF(OR($A57="",Y$10=""),"",IF(IFERROR(MATCH(BBC_3!Y$10,Infor!$A$13:$A$30,0),0)&gt;0,"L",IF(WEEKDAY(Y$10)=1,"","X")))</f>
        <v>X</v>
      </c>
      <c r="Z57" s="61" t="str">
        <f>IF(OR($A57="",Z$10=""),"",IF(IFERROR(MATCH(BBC_3!Z$10,Infor!$A$13:$A$30,0),0)&gt;0,"L",IF(WEEKDAY(Z$10)=1,"","X")))</f>
        <v>X</v>
      </c>
      <c r="AA57" s="61" t="str">
        <f>IF(OR($A57="",AA$10=""),"",IF(IFERROR(MATCH(BBC_3!AA$10,Infor!$A$13:$A$30,0),0)&gt;0,"L",IF(WEEKDAY(AA$10)=1,"","X")))</f>
        <v>X</v>
      </c>
      <c r="AB57" s="61" t="str">
        <f>IF(OR($A57="",AB$10=""),"",IF(IFERROR(MATCH(BBC_3!AB$10,Infor!$A$13:$A$30,0),0)&gt;0,"L",IF(WEEKDAY(AB$10)=1,"","X")))</f>
        <v>X</v>
      </c>
      <c r="AC57" s="61" t="str">
        <f>IF(OR($A57="",AC$10=""),"",IF(IFERROR(MATCH(BBC_3!AC$10,Infor!$A$13:$A$30,0),0)&gt;0,"L",IF(WEEKDAY(AC$10)=1,"","X")))</f>
        <v>X</v>
      </c>
      <c r="AD57" s="61" t="str">
        <f>IF(OR($A57="",AD$10=""),"",IF(IFERROR(MATCH(BBC_3!AD$10,Infor!$A$13:$A$30,0),0)&gt;0,"L",IF(WEEKDAY(AD$10)=1,"","X")))</f>
        <v/>
      </c>
      <c r="AE57" s="61" t="str">
        <f>IF(OR($A57="",AE$10=""),"",IF(IFERROR(MATCH(BBC_3!AE$10,Infor!$A$13:$A$30,0),0)&gt;0,"L",IF(WEEKDAY(AE$10)=1,"","X")))</f>
        <v>X</v>
      </c>
      <c r="AF57" s="61" t="str">
        <f>IF(OR($A57="",AF$10=""),"",IF(IFERROR(MATCH(BBC_3!AF$10,Infor!$A$13:$A$30,0),0)&gt;0,"L",IF(WEEKDAY(AF$10)=1,"","X")))</f>
        <v>X</v>
      </c>
      <c r="AG57" s="61" t="str">
        <f>IF(OR($A57="",AG$10=""),"",IF(IFERROR(MATCH(BBC_3!AG$10,Infor!$A$13:$A$30,0),0)&gt;0,"L",IF(WEEKDAY(AG$10)=1,"","X")))</f>
        <v>X</v>
      </c>
      <c r="AH57" s="61" t="str">
        <f>IF(OR($A57="",AH$10=""),"",IF(IFERROR(MATCH(BBC_3!AH$10,Infor!$A$13:$A$30,0),0)&gt;0,"L",IF(WEEKDAY(AH$10)=1,"","X")))</f>
        <v>X</v>
      </c>
      <c r="AI57" s="61" t="str">
        <f>IF(OR($A57="",AI$10=""),"",IF(IFERROR(MATCH(BBC_3!AI$10,Infor!$A$13:$A$30,0),0)&gt;0,"L",IF(WEEKDAY(AI$10)=1,"","X")))</f>
        <v>X</v>
      </c>
      <c r="AJ57" s="62"/>
      <c r="AK57" s="62">
        <f t="shared" si="6"/>
        <v>27</v>
      </c>
      <c r="AL57" s="62">
        <f t="shared" si="7"/>
        <v>0</v>
      </c>
      <c r="AM57" s="62"/>
      <c r="AN57" s="63"/>
      <c r="AO57" s="44">
        <f t="shared" si="0"/>
        <v>3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IF(OR($A58="",E$10=""),"",IF(IFERROR(MATCH(BBC_3!E$10,Infor!$A$13:$A$30,0),0)&gt;0,"L",IF(WEEKDAY(E$10)=1,"","X")))</f>
        <v>X</v>
      </c>
      <c r="F58" s="61" t="str">
        <f>IF(OR($A58="",F$10=""),"",IF(IFERROR(MATCH(BBC_3!F$10,Infor!$A$13:$A$30,0),0)&gt;0,"L",IF(WEEKDAY(F$10)=1,"","X")))</f>
        <v>X</v>
      </c>
      <c r="G58" s="61" t="str">
        <f>IF(OR($A58="",G$10=""),"",IF(IFERROR(MATCH(BBC_3!G$10,Infor!$A$13:$A$30,0),0)&gt;0,"L",IF(WEEKDAY(G$10)=1,"","X")))</f>
        <v>X</v>
      </c>
      <c r="H58" s="61" t="str">
        <f>IF(OR($A58="",H$10=""),"",IF(IFERROR(MATCH(BBC_3!H$10,Infor!$A$13:$A$30,0),0)&gt;0,"L",IF(WEEKDAY(H$10)=1,"","X")))</f>
        <v>X</v>
      </c>
      <c r="I58" s="61" t="str">
        <f>IF(OR($A58="",I$10=""),"",IF(IFERROR(MATCH(BBC_3!I$10,Infor!$A$13:$A$30,0),0)&gt;0,"L",IF(WEEKDAY(I$10)=1,"","X")))</f>
        <v/>
      </c>
      <c r="J58" s="61" t="str">
        <f>IF(OR($A58="",J$10=""),"",IF(IFERROR(MATCH(BBC_3!J$10,Infor!$A$13:$A$30,0),0)&gt;0,"L",IF(WEEKDAY(J$10)=1,"","X")))</f>
        <v>X</v>
      </c>
      <c r="K58" s="61" t="str">
        <f>IF(OR($A58="",K$10=""),"",IF(IFERROR(MATCH(BBC_3!K$10,Infor!$A$13:$A$30,0),0)&gt;0,"L",IF(WEEKDAY(K$10)=1,"","X")))</f>
        <v>X</v>
      </c>
      <c r="L58" s="61" t="str">
        <f>IF(OR($A58="",L$10=""),"",IF(IFERROR(MATCH(BBC_3!L$10,Infor!$A$13:$A$30,0),0)&gt;0,"L",IF(WEEKDAY(L$10)=1,"","X")))</f>
        <v>X</v>
      </c>
      <c r="M58" s="61" t="str">
        <f>IF(OR($A58="",M$10=""),"",IF(IFERROR(MATCH(BBC_3!M$10,Infor!$A$13:$A$30,0),0)&gt;0,"L",IF(WEEKDAY(M$10)=1,"","X")))</f>
        <v>X</v>
      </c>
      <c r="N58" s="61" t="str">
        <f>IF(OR($A58="",N$10=""),"",IF(IFERROR(MATCH(BBC_3!N$10,Infor!$A$13:$A$30,0),0)&gt;0,"L",IF(WEEKDAY(N$10)=1,"","X")))</f>
        <v>X</v>
      </c>
      <c r="O58" s="61" t="str">
        <f>IF(OR($A58="",O$10=""),"",IF(IFERROR(MATCH(BBC_3!O$10,Infor!$A$13:$A$30,0),0)&gt;0,"L",IF(WEEKDAY(O$10)=1,"","X")))</f>
        <v>X</v>
      </c>
      <c r="P58" s="61" t="str">
        <f>IF(OR($A58="",P$10=""),"",IF(IFERROR(MATCH(BBC_3!P$10,Infor!$A$13:$A$30,0),0)&gt;0,"L",IF(WEEKDAY(P$10)=1,"","X")))</f>
        <v/>
      </c>
      <c r="Q58" s="61" t="str">
        <f>IF(OR($A58="",Q$10=""),"",IF(IFERROR(MATCH(BBC_3!Q$10,Infor!$A$13:$A$30,0),0)&gt;0,"L",IF(WEEKDAY(Q$10)=1,"","X")))</f>
        <v>X</v>
      </c>
      <c r="R58" s="61" t="str">
        <f>IF(OR($A58="",R$10=""),"",IF(IFERROR(MATCH(BBC_3!R$10,Infor!$A$13:$A$30,0),0)&gt;0,"L",IF(WEEKDAY(R$10)=1,"","X")))</f>
        <v>X</v>
      </c>
      <c r="S58" s="61" t="str">
        <f>IF(OR($A58="",S$10=""),"",IF(IFERROR(MATCH(BBC_3!S$10,Infor!$A$13:$A$30,0),0)&gt;0,"L",IF(WEEKDAY(S$10)=1,"","X")))</f>
        <v>X</v>
      </c>
      <c r="T58" s="61" t="str">
        <f>IF(OR($A58="",T$10=""),"",IF(IFERROR(MATCH(BBC_3!T$10,Infor!$A$13:$A$30,0),0)&gt;0,"L",IF(WEEKDAY(T$10)=1,"","X")))</f>
        <v>X</v>
      </c>
      <c r="U58" s="61" t="str">
        <f>IF(OR($A58="",U$10=""),"",IF(IFERROR(MATCH(BBC_3!U$10,Infor!$A$13:$A$30,0),0)&gt;0,"L",IF(WEEKDAY(U$10)=1,"","X")))</f>
        <v>X</v>
      </c>
      <c r="V58" s="61" t="str">
        <f>IF(OR($A58="",V$10=""),"",IF(IFERROR(MATCH(BBC_3!V$10,Infor!$A$13:$A$30,0),0)&gt;0,"L",IF(WEEKDAY(V$10)=1,"","X")))</f>
        <v>X</v>
      </c>
      <c r="W58" s="61" t="str">
        <f>IF(OR($A58="",W$10=""),"",IF(IFERROR(MATCH(BBC_3!W$10,Infor!$A$13:$A$30,0),0)&gt;0,"L",IF(WEEKDAY(W$10)=1,"","X")))</f>
        <v/>
      </c>
      <c r="X58" s="61" t="str">
        <f>IF(OR($A58="",X$10=""),"",IF(IFERROR(MATCH(BBC_3!X$10,Infor!$A$13:$A$30,0),0)&gt;0,"L",IF(WEEKDAY(X$10)=1,"","X")))</f>
        <v>X</v>
      </c>
      <c r="Y58" s="61" t="str">
        <f>IF(OR($A58="",Y$10=""),"",IF(IFERROR(MATCH(BBC_3!Y$10,Infor!$A$13:$A$30,0),0)&gt;0,"L",IF(WEEKDAY(Y$10)=1,"","X")))</f>
        <v>X</v>
      </c>
      <c r="Z58" s="61" t="str">
        <f>IF(OR($A58="",Z$10=""),"",IF(IFERROR(MATCH(BBC_3!Z$10,Infor!$A$13:$A$30,0),0)&gt;0,"L",IF(WEEKDAY(Z$10)=1,"","X")))</f>
        <v>X</v>
      </c>
      <c r="AA58" s="61" t="str">
        <f>IF(OR($A58="",AA$10=""),"",IF(IFERROR(MATCH(BBC_3!AA$10,Infor!$A$13:$A$30,0),0)&gt;0,"L",IF(WEEKDAY(AA$10)=1,"","X")))</f>
        <v>X</v>
      </c>
      <c r="AB58" s="61" t="str">
        <f>IF(OR($A58="",AB$10=""),"",IF(IFERROR(MATCH(BBC_3!AB$10,Infor!$A$13:$A$30,0),0)&gt;0,"L",IF(WEEKDAY(AB$10)=1,"","X")))</f>
        <v>X</v>
      </c>
      <c r="AC58" s="61" t="str">
        <f>IF(OR($A58="",AC$10=""),"",IF(IFERROR(MATCH(BBC_3!AC$10,Infor!$A$13:$A$30,0),0)&gt;0,"L",IF(WEEKDAY(AC$10)=1,"","X")))</f>
        <v>X</v>
      </c>
      <c r="AD58" s="61" t="str">
        <f>IF(OR($A58="",AD$10=""),"",IF(IFERROR(MATCH(BBC_3!AD$10,Infor!$A$13:$A$30,0),0)&gt;0,"L",IF(WEEKDAY(AD$10)=1,"","X")))</f>
        <v/>
      </c>
      <c r="AE58" s="61" t="str">
        <f>IF(OR($A58="",AE$10=""),"",IF(IFERROR(MATCH(BBC_3!AE$10,Infor!$A$13:$A$30,0),0)&gt;0,"L",IF(WEEKDAY(AE$10)=1,"","X")))</f>
        <v>X</v>
      </c>
      <c r="AF58" s="61" t="str">
        <f>IF(OR($A58="",AF$10=""),"",IF(IFERROR(MATCH(BBC_3!AF$10,Infor!$A$13:$A$30,0),0)&gt;0,"L",IF(WEEKDAY(AF$10)=1,"","X")))</f>
        <v>X</v>
      </c>
      <c r="AG58" s="61" t="str">
        <f>IF(OR($A58="",AG$10=""),"",IF(IFERROR(MATCH(BBC_3!AG$10,Infor!$A$13:$A$30,0),0)&gt;0,"L",IF(WEEKDAY(AG$10)=1,"","X")))</f>
        <v>X</v>
      </c>
      <c r="AH58" s="61" t="str">
        <f>IF(OR($A58="",AH$10=""),"",IF(IFERROR(MATCH(BBC_3!AH$10,Infor!$A$13:$A$30,0),0)&gt;0,"L",IF(WEEKDAY(AH$10)=1,"","X")))</f>
        <v>X</v>
      </c>
      <c r="AI58" s="61" t="str">
        <f>IF(OR($A58="",AI$10=""),"",IF(IFERROR(MATCH(BBC_3!AI$10,Infor!$A$13:$A$30,0),0)&gt;0,"L",IF(WEEKDAY(AI$10)=1,"","X")))</f>
        <v>X</v>
      </c>
      <c r="AJ58" s="62"/>
      <c r="AK58" s="62">
        <f t="shared" si="6"/>
        <v>27</v>
      </c>
      <c r="AL58" s="62">
        <f t="shared" si="7"/>
        <v>0</v>
      </c>
      <c r="AM58" s="62"/>
      <c r="AN58" s="63"/>
      <c r="AO58" s="44">
        <f t="shared" si="0"/>
        <v>3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IF(OR($A59="",E$10=""),"",IF(IFERROR(MATCH(BBC_3!E$10,Infor!$A$13:$A$30,0),0)&gt;0,"L",IF(WEEKDAY(E$10)=1,"","X")))</f>
        <v>X</v>
      </c>
      <c r="F59" s="61" t="str">
        <f>IF(OR($A59="",F$10=""),"",IF(IFERROR(MATCH(BBC_3!F$10,Infor!$A$13:$A$30,0),0)&gt;0,"L",IF(WEEKDAY(F$10)=1,"","X")))</f>
        <v>X</v>
      </c>
      <c r="G59" s="61" t="str">
        <f>IF(OR($A59="",G$10=""),"",IF(IFERROR(MATCH(BBC_3!G$10,Infor!$A$13:$A$30,0),0)&gt;0,"L",IF(WEEKDAY(G$10)=1,"","X")))</f>
        <v>X</v>
      </c>
      <c r="H59" s="61" t="str">
        <f>IF(OR($A59="",H$10=""),"",IF(IFERROR(MATCH(BBC_3!H$10,Infor!$A$13:$A$30,0),0)&gt;0,"L",IF(WEEKDAY(H$10)=1,"","X")))</f>
        <v>X</v>
      </c>
      <c r="I59" s="61" t="str">
        <f>IF(OR($A59="",I$10=""),"",IF(IFERROR(MATCH(BBC_3!I$10,Infor!$A$13:$A$30,0),0)&gt;0,"L",IF(WEEKDAY(I$10)=1,"","X")))</f>
        <v/>
      </c>
      <c r="J59" s="61" t="str">
        <f>IF(OR($A59="",J$10=""),"",IF(IFERROR(MATCH(BBC_3!J$10,Infor!$A$13:$A$30,0),0)&gt;0,"L",IF(WEEKDAY(J$10)=1,"","X")))</f>
        <v>X</v>
      </c>
      <c r="K59" s="61" t="str">
        <f>IF(OR($A59="",K$10=""),"",IF(IFERROR(MATCH(BBC_3!K$10,Infor!$A$13:$A$30,0),0)&gt;0,"L",IF(WEEKDAY(K$10)=1,"","X")))</f>
        <v>X</v>
      </c>
      <c r="L59" s="61" t="str">
        <f>IF(OR($A59="",L$10=""),"",IF(IFERROR(MATCH(BBC_3!L$10,Infor!$A$13:$A$30,0),0)&gt;0,"L",IF(WEEKDAY(L$10)=1,"","X")))</f>
        <v>X</v>
      </c>
      <c r="M59" s="61" t="str">
        <f>IF(OR($A59="",M$10=""),"",IF(IFERROR(MATCH(BBC_3!M$10,Infor!$A$13:$A$30,0),0)&gt;0,"L",IF(WEEKDAY(M$10)=1,"","X")))</f>
        <v>X</v>
      </c>
      <c r="N59" s="61" t="str">
        <f>IF(OR($A59="",N$10=""),"",IF(IFERROR(MATCH(BBC_3!N$10,Infor!$A$13:$A$30,0),0)&gt;0,"L",IF(WEEKDAY(N$10)=1,"","X")))</f>
        <v>X</v>
      </c>
      <c r="O59" s="61" t="str">
        <f>IF(OR($A59="",O$10=""),"",IF(IFERROR(MATCH(BBC_3!O$10,Infor!$A$13:$A$30,0),0)&gt;0,"L",IF(WEEKDAY(O$10)=1,"","X")))</f>
        <v>X</v>
      </c>
      <c r="P59" s="61" t="str">
        <f>IF(OR($A59="",P$10=""),"",IF(IFERROR(MATCH(BBC_3!P$10,Infor!$A$13:$A$30,0),0)&gt;0,"L",IF(WEEKDAY(P$10)=1,"","X")))</f>
        <v/>
      </c>
      <c r="Q59" s="61" t="str">
        <f>IF(OR($A59="",Q$10=""),"",IF(IFERROR(MATCH(BBC_3!Q$10,Infor!$A$13:$A$30,0),0)&gt;0,"L",IF(WEEKDAY(Q$10)=1,"","X")))</f>
        <v>X</v>
      </c>
      <c r="R59" s="61" t="str">
        <f>IF(OR($A59="",R$10=""),"",IF(IFERROR(MATCH(BBC_3!R$10,Infor!$A$13:$A$30,0),0)&gt;0,"L",IF(WEEKDAY(R$10)=1,"","X")))</f>
        <v>X</v>
      </c>
      <c r="S59" s="61" t="str">
        <f>IF(OR($A59="",S$10=""),"",IF(IFERROR(MATCH(BBC_3!S$10,Infor!$A$13:$A$30,0),0)&gt;0,"L",IF(WEEKDAY(S$10)=1,"","X")))</f>
        <v>X</v>
      </c>
      <c r="T59" s="61" t="str">
        <f>IF(OR($A59="",T$10=""),"",IF(IFERROR(MATCH(BBC_3!T$10,Infor!$A$13:$A$30,0),0)&gt;0,"L",IF(WEEKDAY(T$10)=1,"","X")))</f>
        <v>X</v>
      </c>
      <c r="U59" s="61" t="str">
        <f>IF(OR($A59="",U$10=""),"",IF(IFERROR(MATCH(BBC_3!U$10,Infor!$A$13:$A$30,0),0)&gt;0,"L",IF(WEEKDAY(U$10)=1,"","X")))</f>
        <v>X</v>
      </c>
      <c r="V59" s="61" t="str">
        <f>IF(OR($A59="",V$10=""),"",IF(IFERROR(MATCH(BBC_3!V$10,Infor!$A$13:$A$30,0),0)&gt;0,"L",IF(WEEKDAY(V$10)=1,"","X")))</f>
        <v>X</v>
      </c>
      <c r="W59" s="61" t="str">
        <f>IF(OR($A59="",W$10=""),"",IF(IFERROR(MATCH(BBC_3!W$10,Infor!$A$13:$A$30,0),0)&gt;0,"L",IF(WEEKDAY(W$10)=1,"","X")))</f>
        <v/>
      </c>
      <c r="X59" s="61" t="str">
        <f>IF(OR($A59="",X$10=""),"",IF(IFERROR(MATCH(BBC_3!X$10,Infor!$A$13:$A$30,0),0)&gt;0,"L",IF(WEEKDAY(X$10)=1,"","X")))</f>
        <v>X</v>
      </c>
      <c r="Y59" s="61" t="str">
        <f>IF(OR($A59="",Y$10=""),"",IF(IFERROR(MATCH(BBC_3!Y$10,Infor!$A$13:$A$30,0),0)&gt;0,"L",IF(WEEKDAY(Y$10)=1,"","X")))</f>
        <v>X</v>
      </c>
      <c r="Z59" s="61" t="str">
        <f>IF(OR($A59="",Z$10=""),"",IF(IFERROR(MATCH(BBC_3!Z$10,Infor!$A$13:$A$30,0),0)&gt;0,"L",IF(WEEKDAY(Z$10)=1,"","X")))</f>
        <v>X</v>
      </c>
      <c r="AA59" s="61" t="str">
        <f>IF(OR($A59="",AA$10=""),"",IF(IFERROR(MATCH(BBC_3!AA$10,Infor!$A$13:$A$30,0),0)&gt;0,"L",IF(WEEKDAY(AA$10)=1,"","X")))</f>
        <v>X</v>
      </c>
      <c r="AB59" s="61" t="str">
        <f>IF(OR($A59="",AB$10=""),"",IF(IFERROR(MATCH(BBC_3!AB$10,Infor!$A$13:$A$30,0),0)&gt;0,"L",IF(WEEKDAY(AB$10)=1,"","X")))</f>
        <v>X</v>
      </c>
      <c r="AC59" s="61" t="str">
        <f>IF(OR($A59="",AC$10=""),"",IF(IFERROR(MATCH(BBC_3!AC$10,Infor!$A$13:$A$30,0),0)&gt;0,"L",IF(WEEKDAY(AC$10)=1,"","X")))</f>
        <v>X</v>
      </c>
      <c r="AD59" s="61" t="str">
        <f>IF(OR($A59="",AD$10=""),"",IF(IFERROR(MATCH(BBC_3!AD$10,Infor!$A$13:$A$30,0),0)&gt;0,"L",IF(WEEKDAY(AD$10)=1,"","X")))</f>
        <v/>
      </c>
      <c r="AE59" s="61" t="str">
        <f>IF(OR($A59="",AE$10=""),"",IF(IFERROR(MATCH(BBC_3!AE$10,Infor!$A$13:$A$30,0),0)&gt;0,"L",IF(WEEKDAY(AE$10)=1,"","X")))</f>
        <v>X</v>
      </c>
      <c r="AF59" s="61" t="str">
        <f>IF(OR($A59="",AF$10=""),"",IF(IFERROR(MATCH(BBC_3!AF$10,Infor!$A$13:$A$30,0),0)&gt;0,"L",IF(WEEKDAY(AF$10)=1,"","X")))</f>
        <v>X</v>
      </c>
      <c r="AG59" s="61" t="str">
        <f>IF(OR($A59="",AG$10=""),"",IF(IFERROR(MATCH(BBC_3!AG$10,Infor!$A$13:$A$30,0),0)&gt;0,"L",IF(WEEKDAY(AG$10)=1,"","X")))</f>
        <v>X</v>
      </c>
      <c r="AH59" s="61" t="str">
        <f>IF(OR($A59="",AH$10=""),"",IF(IFERROR(MATCH(BBC_3!AH$10,Infor!$A$13:$A$30,0),0)&gt;0,"L",IF(WEEKDAY(AH$10)=1,"","X")))</f>
        <v>X</v>
      </c>
      <c r="AI59" s="61" t="str">
        <f>IF(OR($A59="",AI$10=""),"",IF(IFERROR(MATCH(BBC_3!AI$10,Infor!$A$13:$A$30,0),0)&gt;0,"L",IF(WEEKDAY(AI$10)=1,"","X")))</f>
        <v>X</v>
      </c>
      <c r="AJ59" s="62"/>
      <c r="AK59" s="62">
        <f t="shared" si="6"/>
        <v>27</v>
      </c>
      <c r="AL59" s="62">
        <f t="shared" si="7"/>
        <v>0</v>
      </c>
      <c r="AM59" s="62"/>
      <c r="AN59" s="63"/>
      <c r="AO59" s="44">
        <f t="shared" si="0"/>
        <v>3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IF(OR($A60="",E$10=""),"",IF(IFERROR(MATCH(BBC_3!E$10,Infor!$A$13:$A$30,0),0)&gt;0,"L",IF(WEEKDAY(E$10)=1,"","X")))</f>
        <v>X</v>
      </c>
      <c r="F60" s="61" t="str">
        <f>IF(OR($A60="",F$10=""),"",IF(IFERROR(MATCH(BBC_3!F$10,Infor!$A$13:$A$30,0),0)&gt;0,"L",IF(WEEKDAY(F$10)=1,"","X")))</f>
        <v>X</v>
      </c>
      <c r="G60" s="61" t="str">
        <f>IF(OR($A60="",G$10=""),"",IF(IFERROR(MATCH(BBC_3!G$10,Infor!$A$13:$A$30,0),0)&gt;0,"L",IF(WEEKDAY(G$10)=1,"","X")))</f>
        <v>X</v>
      </c>
      <c r="H60" s="61" t="str">
        <f>IF(OR($A60="",H$10=""),"",IF(IFERROR(MATCH(BBC_3!H$10,Infor!$A$13:$A$30,0),0)&gt;0,"L",IF(WEEKDAY(H$10)=1,"","X")))</f>
        <v>X</v>
      </c>
      <c r="I60" s="61" t="str">
        <f>IF(OR($A60="",I$10=""),"",IF(IFERROR(MATCH(BBC_3!I$10,Infor!$A$13:$A$30,0),0)&gt;0,"L",IF(WEEKDAY(I$10)=1,"","X")))</f>
        <v/>
      </c>
      <c r="J60" s="61" t="str">
        <f>IF(OR($A60="",J$10=""),"",IF(IFERROR(MATCH(BBC_3!J$10,Infor!$A$13:$A$30,0),0)&gt;0,"L",IF(WEEKDAY(J$10)=1,"","X")))</f>
        <v>X</v>
      </c>
      <c r="K60" s="61" t="str">
        <f>IF(OR($A60="",K$10=""),"",IF(IFERROR(MATCH(BBC_3!K$10,Infor!$A$13:$A$30,0),0)&gt;0,"L",IF(WEEKDAY(K$10)=1,"","X")))</f>
        <v>X</v>
      </c>
      <c r="L60" s="61" t="str">
        <f>IF(OR($A60="",L$10=""),"",IF(IFERROR(MATCH(BBC_3!L$10,Infor!$A$13:$A$30,0),0)&gt;0,"L",IF(WEEKDAY(L$10)=1,"","X")))</f>
        <v>X</v>
      </c>
      <c r="M60" s="61" t="str">
        <f>IF(OR($A60="",M$10=""),"",IF(IFERROR(MATCH(BBC_3!M$10,Infor!$A$13:$A$30,0),0)&gt;0,"L",IF(WEEKDAY(M$10)=1,"","X")))</f>
        <v>X</v>
      </c>
      <c r="N60" s="61" t="str">
        <f>IF(OR($A60="",N$10=""),"",IF(IFERROR(MATCH(BBC_3!N$10,Infor!$A$13:$A$30,0),0)&gt;0,"L",IF(WEEKDAY(N$10)=1,"","X")))</f>
        <v>X</v>
      </c>
      <c r="O60" s="61" t="str">
        <f>IF(OR($A60="",O$10=""),"",IF(IFERROR(MATCH(BBC_3!O$10,Infor!$A$13:$A$30,0),0)&gt;0,"L",IF(WEEKDAY(O$10)=1,"","X")))</f>
        <v>X</v>
      </c>
      <c r="P60" s="61" t="str">
        <f>IF(OR($A60="",P$10=""),"",IF(IFERROR(MATCH(BBC_3!P$10,Infor!$A$13:$A$30,0),0)&gt;0,"L",IF(WEEKDAY(P$10)=1,"","X")))</f>
        <v/>
      </c>
      <c r="Q60" s="61" t="str">
        <f>IF(OR($A60="",Q$10=""),"",IF(IFERROR(MATCH(BBC_3!Q$10,Infor!$A$13:$A$30,0),0)&gt;0,"L",IF(WEEKDAY(Q$10)=1,"","X")))</f>
        <v>X</v>
      </c>
      <c r="R60" s="61" t="str">
        <f>IF(OR($A60="",R$10=""),"",IF(IFERROR(MATCH(BBC_3!R$10,Infor!$A$13:$A$30,0),0)&gt;0,"L",IF(WEEKDAY(R$10)=1,"","X")))</f>
        <v>X</v>
      </c>
      <c r="S60" s="61" t="str">
        <f>IF(OR($A60="",S$10=""),"",IF(IFERROR(MATCH(BBC_3!S$10,Infor!$A$13:$A$30,0),0)&gt;0,"L",IF(WEEKDAY(S$10)=1,"","X")))</f>
        <v>X</v>
      </c>
      <c r="T60" s="61" t="str">
        <f>IF(OR($A60="",T$10=""),"",IF(IFERROR(MATCH(BBC_3!T$10,Infor!$A$13:$A$30,0),0)&gt;0,"L",IF(WEEKDAY(T$10)=1,"","X")))</f>
        <v>X</v>
      </c>
      <c r="U60" s="61" t="str">
        <f>IF(OR($A60="",U$10=""),"",IF(IFERROR(MATCH(BBC_3!U$10,Infor!$A$13:$A$30,0),0)&gt;0,"L",IF(WEEKDAY(U$10)=1,"","X")))</f>
        <v>X</v>
      </c>
      <c r="V60" s="61" t="str">
        <f>IF(OR($A60="",V$10=""),"",IF(IFERROR(MATCH(BBC_3!V$10,Infor!$A$13:$A$30,0),0)&gt;0,"L",IF(WEEKDAY(V$10)=1,"","X")))</f>
        <v>X</v>
      </c>
      <c r="W60" s="61" t="str">
        <f>IF(OR($A60="",W$10=""),"",IF(IFERROR(MATCH(BBC_3!W$10,Infor!$A$13:$A$30,0),0)&gt;0,"L",IF(WEEKDAY(W$10)=1,"","X")))</f>
        <v/>
      </c>
      <c r="X60" s="61" t="str">
        <f>IF(OR($A60="",X$10=""),"",IF(IFERROR(MATCH(BBC_3!X$10,Infor!$A$13:$A$30,0),0)&gt;0,"L",IF(WEEKDAY(X$10)=1,"","X")))</f>
        <v>X</v>
      </c>
      <c r="Y60" s="61" t="str">
        <f>IF(OR($A60="",Y$10=""),"",IF(IFERROR(MATCH(BBC_3!Y$10,Infor!$A$13:$A$30,0),0)&gt;0,"L",IF(WEEKDAY(Y$10)=1,"","X")))</f>
        <v>X</v>
      </c>
      <c r="Z60" s="61" t="str">
        <f>IF(OR($A60="",Z$10=""),"",IF(IFERROR(MATCH(BBC_3!Z$10,Infor!$A$13:$A$30,0),0)&gt;0,"L",IF(WEEKDAY(Z$10)=1,"","X")))</f>
        <v>X</v>
      </c>
      <c r="AA60" s="61" t="str">
        <f>IF(OR($A60="",AA$10=""),"",IF(IFERROR(MATCH(BBC_3!AA$10,Infor!$A$13:$A$30,0),0)&gt;0,"L",IF(WEEKDAY(AA$10)=1,"","X")))</f>
        <v>X</v>
      </c>
      <c r="AB60" s="61" t="str">
        <f>IF(OR($A60="",AB$10=""),"",IF(IFERROR(MATCH(BBC_3!AB$10,Infor!$A$13:$A$30,0),0)&gt;0,"L",IF(WEEKDAY(AB$10)=1,"","X")))</f>
        <v>X</v>
      </c>
      <c r="AC60" s="61" t="str">
        <f>IF(OR($A60="",AC$10=""),"",IF(IFERROR(MATCH(BBC_3!AC$10,Infor!$A$13:$A$30,0),0)&gt;0,"L",IF(WEEKDAY(AC$10)=1,"","X")))</f>
        <v>X</v>
      </c>
      <c r="AD60" s="61" t="str">
        <f>IF(OR($A60="",AD$10=""),"",IF(IFERROR(MATCH(BBC_3!AD$10,Infor!$A$13:$A$30,0),0)&gt;0,"L",IF(WEEKDAY(AD$10)=1,"","X")))</f>
        <v/>
      </c>
      <c r="AE60" s="61" t="str">
        <f>IF(OR($A60="",AE$10=""),"",IF(IFERROR(MATCH(BBC_3!AE$10,Infor!$A$13:$A$30,0),0)&gt;0,"L",IF(WEEKDAY(AE$10)=1,"","X")))</f>
        <v>X</v>
      </c>
      <c r="AF60" s="61" t="str">
        <f>IF(OR($A60="",AF$10=""),"",IF(IFERROR(MATCH(BBC_3!AF$10,Infor!$A$13:$A$30,0),0)&gt;0,"L",IF(WEEKDAY(AF$10)=1,"","X")))</f>
        <v>X</v>
      </c>
      <c r="AG60" s="61" t="str">
        <f>IF(OR($A60="",AG$10=""),"",IF(IFERROR(MATCH(BBC_3!AG$10,Infor!$A$13:$A$30,0),0)&gt;0,"L",IF(WEEKDAY(AG$10)=1,"","X")))</f>
        <v>X</v>
      </c>
      <c r="AH60" s="61" t="str">
        <f>IF(OR($A60="",AH$10=""),"",IF(IFERROR(MATCH(BBC_3!AH$10,Infor!$A$13:$A$30,0),0)&gt;0,"L",IF(WEEKDAY(AH$10)=1,"","X")))</f>
        <v>X</v>
      </c>
      <c r="AI60" s="61" t="str">
        <f>IF(OR($A60="",AI$10=""),"",IF(IFERROR(MATCH(BBC_3!AI$10,Infor!$A$13:$A$30,0),0)&gt;0,"L",IF(WEEKDAY(AI$10)=1,"","X")))</f>
        <v>X</v>
      </c>
      <c r="AJ60" s="62"/>
      <c r="AK60" s="62">
        <f t="shared" si="6"/>
        <v>27</v>
      </c>
      <c r="AL60" s="62">
        <f t="shared" si="7"/>
        <v>0</v>
      </c>
      <c r="AM60" s="62"/>
      <c r="AN60" s="63"/>
      <c r="AO60" s="44">
        <f t="shared" si="0"/>
        <v>3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IF(OR($A61="",E$10=""),"",IF(IFERROR(MATCH(BBC_3!E$10,Infor!$A$13:$A$30,0),0)&gt;0,"L",IF(WEEKDAY(E$10)=1,"","X")))</f>
        <v>X</v>
      </c>
      <c r="F61" s="61" t="str">
        <f>IF(OR($A61="",F$10=""),"",IF(IFERROR(MATCH(BBC_3!F$10,Infor!$A$13:$A$30,0),0)&gt;0,"L",IF(WEEKDAY(F$10)=1,"","X")))</f>
        <v>X</v>
      </c>
      <c r="G61" s="61" t="str">
        <f>IF(OR($A61="",G$10=""),"",IF(IFERROR(MATCH(BBC_3!G$10,Infor!$A$13:$A$30,0),0)&gt;0,"L",IF(WEEKDAY(G$10)=1,"","X")))</f>
        <v>X</v>
      </c>
      <c r="H61" s="61" t="str">
        <f>IF(OR($A61="",H$10=""),"",IF(IFERROR(MATCH(BBC_3!H$10,Infor!$A$13:$A$30,0),0)&gt;0,"L",IF(WEEKDAY(H$10)=1,"","X")))</f>
        <v>X</v>
      </c>
      <c r="I61" s="61" t="str">
        <f>IF(OR($A61="",I$10=""),"",IF(IFERROR(MATCH(BBC_3!I$10,Infor!$A$13:$A$30,0),0)&gt;0,"L",IF(WEEKDAY(I$10)=1,"","X")))</f>
        <v/>
      </c>
      <c r="J61" s="61" t="str">
        <f>IF(OR($A61="",J$10=""),"",IF(IFERROR(MATCH(BBC_3!J$10,Infor!$A$13:$A$30,0),0)&gt;0,"L",IF(WEEKDAY(J$10)=1,"","X")))</f>
        <v>X</v>
      </c>
      <c r="K61" s="61" t="str">
        <f>IF(OR($A61="",K$10=""),"",IF(IFERROR(MATCH(BBC_3!K$10,Infor!$A$13:$A$30,0),0)&gt;0,"L",IF(WEEKDAY(K$10)=1,"","X")))</f>
        <v>X</v>
      </c>
      <c r="L61" s="61" t="str">
        <f>IF(OR($A61="",L$10=""),"",IF(IFERROR(MATCH(BBC_3!L$10,Infor!$A$13:$A$30,0),0)&gt;0,"L",IF(WEEKDAY(L$10)=1,"","X")))</f>
        <v>X</v>
      </c>
      <c r="M61" s="61" t="str">
        <f>IF(OR($A61="",M$10=""),"",IF(IFERROR(MATCH(BBC_3!M$10,Infor!$A$13:$A$30,0),0)&gt;0,"L",IF(WEEKDAY(M$10)=1,"","X")))</f>
        <v>X</v>
      </c>
      <c r="N61" s="61" t="str">
        <f>IF(OR($A61="",N$10=""),"",IF(IFERROR(MATCH(BBC_3!N$10,Infor!$A$13:$A$30,0),0)&gt;0,"L",IF(WEEKDAY(N$10)=1,"","X")))</f>
        <v>X</v>
      </c>
      <c r="O61" s="61" t="str">
        <f>IF(OR($A61="",O$10=""),"",IF(IFERROR(MATCH(BBC_3!O$10,Infor!$A$13:$A$30,0),0)&gt;0,"L",IF(WEEKDAY(O$10)=1,"","X")))</f>
        <v>X</v>
      </c>
      <c r="P61" s="61" t="str">
        <f>IF(OR($A61="",P$10=""),"",IF(IFERROR(MATCH(BBC_3!P$10,Infor!$A$13:$A$30,0),0)&gt;0,"L",IF(WEEKDAY(P$10)=1,"","X")))</f>
        <v/>
      </c>
      <c r="Q61" s="61" t="str">
        <f>IF(OR($A61="",Q$10=""),"",IF(IFERROR(MATCH(BBC_3!Q$10,Infor!$A$13:$A$30,0),0)&gt;0,"L",IF(WEEKDAY(Q$10)=1,"","X")))</f>
        <v>X</v>
      </c>
      <c r="R61" s="61" t="str">
        <f>IF(OR($A61="",R$10=""),"",IF(IFERROR(MATCH(BBC_3!R$10,Infor!$A$13:$A$30,0),0)&gt;0,"L",IF(WEEKDAY(R$10)=1,"","X")))</f>
        <v>X</v>
      </c>
      <c r="S61" s="61" t="str">
        <f>IF(OR($A61="",S$10=""),"",IF(IFERROR(MATCH(BBC_3!S$10,Infor!$A$13:$A$30,0),0)&gt;0,"L",IF(WEEKDAY(S$10)=1,"","X")))</f>
        <v>X</v>
      </c>
      <c r="T61" s="61" t="str">
        <f>IF(OR($A61="",T$10=""),"",IF(IFERROR(MATCH(BBC_3!T$10,Infor!$A$13:$A$30,0),0)&gt;0,"L",IF(WEEKDAY(T$10)=1,"","X")))</f>
        <v>X</v>
      </c>
      <c r="U61" s="61" t="str">
        <f>IF(OR($A61="",U$10=""),"",IF(IFERROR(MATCH(BBC_3!U$10,Infor!$A$13:$A$30,0),0)&gt;0,"L",IF(WEEKDAY(U$10)=1,"","X")))</f>
        <v>X</v>
      </c>
      <c r="V61" s="61" t="str">
        <f>IF(OR($A61="",V$10=""),"",IF(IFERROR(MATCH(BBC_3!V$10,Infor!$A$13:$A$30,0),0)&gt;0,"L",IF(WEEKDAY(V$10)=1,"","X")))</f>
        <v>X</v>
      </c>
      <c r="W61" s="61" t="str">
        <f>IF(OR($A61="",W$10=""),"",IF(IFERROR(MATCH(BBC_3!W$10,Infor!$A$13:$A$30,0),0)&gt;0,"L",IF(WEEKDAY(W$10)=1,"","X")))</f>
        <v/>
      </c>
      <c r="X61" s="61" t="str">
        <f>IF(OR($A61="",X$10=""),"",IF(IFERROR(MATCH(BBC_3!X$10,Infor!$A$13:$A$30,0),0)&gt;0,"L",IF(WEEKDAY(X$10)=1,"","X")))</f>
        <v>X</v>
      </c>
      <c r="Y61" s="61" t="str">
        <f>IF(OR($A61="",Y$10=""),"",IF(IFERROR(MATCH(BBC_3!Y$10,Infor!$A$13:$A$30,0),0)&gt;0,"L",IF(WEEKDAY(Y$10)=1,"","X")))</f>
        <v>X</v>
      </c>
      <c r="Z61" s="61" t="str">
        <f>IF(OR($A61="",Z$10=""),"",IF(IFERROR(MATCH(BBC_3!Z$10,Infor!$A$13:$A$30,0),0)&gt;0,"L",IF(WEEKDAY(Z$10)=1,"","X")))</f>
        <v>X</v>
      </c>
      <c r="AA61" s="61" t="str">
        <f>IF(OR($A61="",AA$10=""),"",IF(IFERROR(MATCH(BBC_3!AA$10,Infor!$A$13:$A$30,0),0)&gt;0,"L",IF(WEEKDAY(AA$10)=1,"","X")))</f>
        <v>X</v>
      </c>
      <c r="AB61" s="61" t="str">
        <f>IF(OR($A61="",AB$10=""),"",IF(IFERROR(MATCH(BBC_3!AB$10,Infor!$A$13:$A$30,0),0)&gt;0,"L",IF(WEEKDAY(AB$10)=1,"","X")))</f>
        <v>X</v>
      </c>
      <c r="AC61" s="61" t="str">
        <f>IF(OR($A61="",AC$10=""),"",IF(IFERROR(MATCH(BBC_3!AC$10,Infor!$A$13:$A$30,0),0)&gt;0,"L",IF(WEEKDAY(AC$10)=1,"","X")))</f>
        <v>X</v>
      </c>
      <c r="AD61" s="61" t="str">
        <f>IF(OR($A61="",AD$10=""),"",IF(IFERROR(MATCH(BBC_3!AD$10,Infor!$A$13:$A$30,0),0)&gt;0,"L",IF(WEEKDAY(AD$10)=1,"","X")))</f>
        <v/>
      </c>
      <c r="AE61" s="61" t="str">
        <f>IF(OR($A61="",AE$10=""),"",IF(IFERROR(MATCH(BBC_3!AE$10,Infor!$A$13:$A$30,0),0)&gt;0,"L",IF(WEEKDAY(AE$10)=1,"","X")))</f>
        <v>X</v>
      </c>
      <c r="AF61" s="61" t="str">
        <f>IF(OR($A61="",AF$10=""),"",IF(IFERROR(MATCH(BBC_3!AF$10,Infor!$A$13:$A$30,0),0)&gt;0,"L",IF(WEEKDAY(AF$10)=1,"","X")))</f>
        <v>X</v>
      </c>
      <c r="AG61" s="61" t="str">
        <f>IF(OR($A61="",AG$10=""),"",IF(IFERROR(MATCH(BBC_3!AG$10,Infor!$A$13:$A$30,0),0)&gt;0,"L",IF(WEEKDAY(AG$10)=1,"","X")))</f>
        <v>X</v>
      </c>
      <c r="AH61" s="61" t="str">
        <f>IF(OR($A61="",AH$10=""),"",IF(IFERROR(MATCH(BBC_3!AH$10,Infor!$A$13:$A$30,0),0)&gt;0,"L",IF(WEEKDAY(AH$10)=1,"","X")))</f>
        <v>X</v>
      </c>
      <c r="AI61" s="61" t="str">
        <f>IF(OR($A61="",AI$10=""),"",IF(IFERROR(MATCH(BBC_3!AI$10,Infor!$A$13:$A$30,0),0)&gt;0,"L",IF(WEEKDAY(AI$10)=1,"","X")))</f>
        <v>X</v>
      </c>
      <c r="AJ61" s="62"/>
      <c r="AK61" s="62">
        <f t="shared" si="6"/>
        <v>27</v>
      </c>
      <c r="AL61" s="62">
        <f t="shared" si="7"/>
        <v>0</v>
      </c>
      <c r="AM61" s="62"/>
      <c r="AN61" s="63"/>
      <c r="AO61" s="44">
        <f t="shared" si="0"/>
        <v>3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3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50</v>
      </c>
      <c r="G63" s="52">
        <f t="shared" ref="G63:AI63" si="9">COUNTIF(G12:G62,"L")+COUNTIF(G12:G62,"X")+COUNTIF(G12:G62,"\")/2</f>
        <v>50</v>
      </c>
      <c r="H63" s="52">
        <f t="shared" si="9"/>
        <v>50</v>
      </c>
      <c r="I63" s="52">
        <f t="shared" si="9"/>
        <v>0</v>
      </c>
      <c r="J63" s="52">
        <f t="shared" si="9"/>
        <v>50</v>
      </c>
      <c r="K63" s="52">
        <f t="shared" si="9"/>
        <v>50</v>
      </c>
      <c r="L63" s="52">
        <f t="shared" si="9"/>
        <v>50</v>
      </c>
      <c r="M63" s="52">
        <f t="shared" si="9"/>
        <v>50</v>
      </c>
      <c r="N63" s="52">
        <f t="shared" si="9"/>
        <v>50</v>
      </c>
      <c r="O63" s="52">
        <f t="shared" si="9"/>
        <v>50</v>
      </c>
      <c r="P63" s="52">
        <f t="shared" si="9"/>
        <v>0</v>
      </c>
      <c r="Q63" s="52">
        <f t="shared" si="9"/>
        <v>50</v>
      </c>
      <c r="R63" s="52">
        <f t="shared" si="9"/>
        <v>50</v>
      </c>
      <c r="S63" s="52">
        <f t="shared" si="9"/>
        <v>50</v>
      </c>
      <c r="T63" s="52">
        <f t="shared" si="9"/>
        <v>50</v>
      </c>
      <c r="U63" s="52">
        <f t="shared" si="9"/>
        <v>50</v>
      </c>
      <c r="V63" s="52">
        <f t="shared" si="9"/>
        <v>50</v>
      </c>
      <c r="W63" s="52">
        <f t="shared" si="9"/>
        <v>0</v>
      </c>
      <c r="X63" s="52">
        <f t="shared" si="9"/>
        <v>50</v>
      </c>
      <c r="Y63" s="52">
        <f t="shared" si="9"/>
        <v>50</v>
      </c>
      <c r="Z63" s="52">
        <f t="shared" si="9"/>
        <v>50</v>
      </c>
      <c r="AA63" s="52">
        <f t="shared" si="9"/>
        <v>50</v>
      </c>
      <c r="AB63" s="52">
        <f t="shared" si="9"/>
        <v>50</v>
      </c>
      <c r="AC63" s="52">
        <f t="shared" si="9"/>
        <v>50</v>
      </c>
      <c r="AD63" s="52">
        <f t="shared" si="9"/>
        <v>0</v>
      </c>
      <c r="AE63" s="52">
        <f t="shared" si="9"/>
        <v>50</v>
      </c>
      <c r="AF63" s="52">
        <f t="shared" si="9"/>
        <v>50</v>
      </c>
      <c r="AG63" s="52">
        <f t="shared" si="9"/>
        <v>50</v>
      </c>
      <c r="AH63" s="52">
        <f t="shared" si="9"/>
        <v>50</v>
      </c>
      <c r="AI63" s="52">
        <f t="shared" si="9"/>
        <v>50</v>
      </c>
      <c r="AJ63" s="52">
        <f>SUM(AJ12:AJ62)</f>
        <v>0</v>
      </c>
      <c r="AK63" s="52">
        <f t="shared" ref="AK63:AN63" si="10">SUM(AK12:AK62)</f>
        <v>1350</v>
      </c>
      <c r="AL63" s="52">
        <f t="shared" si="10"/>
        <v>0</v>
      </c>
      <c r="AM63" s="52">
        <f t="shared" si="10"/>
        <v>0</v>
      </c>
      <c r="AN63" s="53">
        <f t="shared" si="10"/>
        <v>0</v>
      </c>
      <c r="AO63" s="44">
        <f t="shared" si="0"/>
        <v>3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42825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39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61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3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3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211846149</v>
      </c>
      <c r="AJ3" s="90" t="s">
        <v>174</v>
      </c>
      <c r="AK3" s="91">
        <v>334</v>
      </c>
      <c r="AL3" s="86">
        <f>SUM(AL4:AL8)</f>
        <v>12657491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3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95673844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3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70385768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42795</v>
      </c>
      <c r="S6" s="92"/>
      <c r="V6" s="79">
        <f t="shared" si="0"/>
        <v>3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377905761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319991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3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319991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BBC_3!B7</f>
        <v>42795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3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3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3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3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3</v>
      </c>
      <c r="W12" s="79">
        <v>15</v>
      </c>
      <c r="X12" s="44" t="s">
        <v>143</v>
      </c>
    </row>
    <row r="13" spans="1:49" ht="15" customHeight="1" x14ac:dyDescent="0.3">
      <c r="A13" s="44">
        <f>IF(BBC_3!A12="","",BBC_3!A12)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IF(A13="","",VLOOKUP(A13,BCC_3,37,0)+VLOOKUP(A13,BCC_3,38,0))</f>
        <v>27</v>
      </c>
      <c r="I13" s="119">
        <f>IF(A13="","",ROUND(D13*E13*H13/26,0))</f>
        <v>15576923</v>
      </c>
      <c r="J13" s="118"/>
      <c r="K13" s="118"/>
      <c r="L13" s="119">
        <f>IF(A13="","",VLOOKUP(A13,BCC_3,37,0)*Infor!$E$16)</f>
        <v>1080000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20456923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150096</v>
      </c>
      <c r="T13" s="119">
        <f>IF(A13="","",SUM(P13:S13))</f>
        <v>675096</v>
      </c>
      <c r="U13" s="121">
        <f>IF(A13="","",N13-O13-T13)</f>
        <v>19781827</v>
      </c>
      <c r="V13" s="79">
        <f t="shared" si="0"/>
        <v>3</v>
      </c>
      <c r="W13" s="79">
        <v>15</v>
      </c>
      <c r="X13" s="79" t="str">
        <f>IF(A13="","","Print")</f>
        <v>Print</v>
      </c>
      <c r="Y13" s="78">
        <f>IF(A13="","",N13-IF(L13&gt;Infor!$E$15,Infor!$E$15,TTL_3!L13))</f>
        <v>19726923</v>
      </c>
      <c r="Z13" s="78">
        <f t="shared" ref="Z13:Z62" si="8">IF(A13="","",VLOOKUP(A13,DANH_SACH,11,0))</f>
        <v>2</v>
      </c>
      <c r="AA13" s="78">
        <f>IF(A13="","",Infor!$E$13+Infor!$E$14*TTL_3!Z13)</f>
        <v>16200000</v>
      </c>
      <c r="AB13" s="78">
        <f>SUM(P13:R13)</f>
        <v>525000</v>
      </c>
      <c r="AC13" s="78">
        <f>IF(A13="","",IF(Y13-AA13-AB13&gt;0,Y13-AA13-AB13,0))</f>
        <v>3001923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IF(BBC_3!A13="","",BBC_3!A13)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27</v>
      </c>
      <c r="I14" s="124">
        <f t="shared" ref="I14:I62" si="11">IF(A14="","",ROUND(D14*E14*H14/26,0))</f>
        <v>11682692</v>
      </c>
      <c r="J14" s="123"/>
      <c r="K14" s="123"/>
      <c r="L14" s="124">
        <f>IF(A14="","",VLOOKUP(A14,BCC_3,37,0)*Infor!$E$16)</f>
        <v>1080000</v>
      </c>
      <c r="M14" s="124">
        <f t="shared" si="7"/>
        <v>3000000</v>
      </c>
      <c r="N14" s="124">
        <f t="shared" ref="N14:N62" si="12">IF(A14="","",G14+I14+K14+L14+M14)</f>
        <v>15762692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98010</v>
      </c>
      <c r="T14" s="124">
        <f t="shared" ref="T14:T62" si="13">IF(A14="","",SUM(P14:S14))</f>
        <v>570510</v>
      </c>
      <c r="U14" s="126">
        <f t="shared" ref="U14:U62" si="14">IF(A14="","",N14-O14-T14)</f>
        <v>15192182</v>
      </c>
      <c r="V14" s="79">
        <f t="shared" si="0"/>
        <v>3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IF(A14="","",N14-IF(L14&gt;Infor!$E$15,Infor!$E$15,TTL_3!L14))</f>
        <v>15032692</v>
      </c>
      <c r="Z14" s="78">
        <f t="shared" si="8"/>
        <v>1</v>
      </c>
      <c r="AA14" s="78">
        <f>IF(A14="","",Infor!$E$13+Infor!$E$14*TTL_3!Z14)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1960192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IF(BBC_3!A14="","",BBC_3!A14)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27</v>
      </c>
      <c r="I15" s="124">
        <f t="shared" si="11"/>
        <v>8307692</v>
      </c>
      <c r="J15" s="123"/>
      <c r="K15" s="123"/>
      <c r="L15" s="124">
        <f>IF(A15="","",VLOOKUP(A15,BCC_3,37,0)*Infor!$E$16)</f>
        <v>1080000</v>
      </c>
      <c r="M15" s="124">
        <f t="shared" si="7"/>
        <v>2200000</v>
      </c>
      <c r="N15" s="124">
        <f t="shared" si="12"/>
        <v>11587692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71885</v>
      </c>
      <c r="T15" s="124">
        <f t="shared" si="13"/>
        <v>491885</v>
      </c>
      <c r="U15" s="126">
        <f t="shared" si="14"/>
        <v>11095807</v>
      </c>
      <c r="V15" s="79">
        <f t="shared" si="0"/>
        <v>3</v>
      </c>
      <c r="W15" s="79">
        <v>15</v>
      </c>
      <c r="X15" s="79" t="str">
        <f t="shared" si="15"/>
        <v>Print</v>
      </c>
      <c r="Y15" s="78">
        <f>IF(A15="","",N15-IF(L15&gt;Infor!$E$15,Infor!$E$15,TTL_3!L15))</f>
        <v>10857692</v>
      </c>
      <c r="Z15" s="78">
        <f t="shared" si="8"/>
        <v>0</v>
      </c>
      <c r="AA15" s="78">
        <f>IF(A15="","",Infor!$E$13+Infor!$E$14*TTL_3!Z15)</f>
        <v>9000000</v>
      </c>
      <c r="AB15" s="78">
        <f t="shared" si="16"/>
        <v>420000</v>
      </c>
      <c r="AC15" s="78">
        <f t="shared" si="17"/>
        <v>1437692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IF(BBC_3!A15="","",BBC_3!A15)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27</v>
      </c>
      <c r="I16" s="124">
        <f t="shared" si="11"/>
        <v>8307692</v>
      </c>
      <c r="J16" s="123"/>
      <c r="K16" s="123"/>
      <c r="L16" s="124">
        <f>IF(A16="","",VLOOKUP(A16,BCC_3,37,0)*Infor!$E$16)</f>
        <v>1080000</v>
      </c>
      <c r="M16" s="124">
        <f t="shared" si="7"/>
        <v>2200000</v>
      </c>
      <c r="N16" s="124">
        <f t="shared" si="12"/>
        <v>11587692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11167692</v>
      </c>
      <c r="V16" s="79">
        <f t="shared" si="0"/>
        <v>3</v>
      </c>
      <c r="W16" s="79">
        <v>15</v>
      </c>
      <c r="X16" s="79" t="str">
        <f t="shared" si="15"/>
        <v>Print</v>
      </c>
      <c r="Y16" s="78">
        <f>IF(A16="","",N16-IF(L16&gt;Infor!$E$15,Infor!$E$15,TTL_3!L16))</f>
        <v>10857692</v>
      </c>
      <c r="Z16" s="78">
        <f t="shared" si="8"/>
        <v>2</v>
      </c>
      <c r="AA16" s="78">
        <f>IF(A16="","",Infor!$E$13+Infor!$E$14*TTL_3!Z16)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IF(BBC_3!A16="","",BBC_3!A16)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27</v>
      </c>
      <c r="I17" s="124">
        <f t="shared" si="11"/>
        <v>6230769</v>
      </c>
      <c r="J17" s="123"/>
      <c r="K17" s="123"/>
      <c r="L17" s="124">
        <f>IF(A17="","",VLOOKUP(A17,BCC_3,37,0)*Infor!$E$16)</f>
        <v>1080000</v>
      </c>
      <c r="M17" s="124">
        <f t="shared" si="7"/>
        <v>1600000</v>
      </c>
      <c r="N17" s="124">
        <f t="shared" si="12"/>
        <v>8910769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8490769</v>
      </c>
      <c r="V17" s="79">
        <f t="shared" si="0"/>
        <v>3</v>
      </c>
      <c r="W17" s="79">
        <v>15</v>
      </c>
      <c r="X17" s="79" t="str">
        <f t="shared" si="15"/>
        <v>Print</v>
      </c>
      <c r="Y17" s="78">
        <f>IF(A17="","",N17-IF(L17&gt;Infor!$E$15,Infor!$E$15,TTL_3!L17))</f>
        <v>8180769</v>
      </c>
      <c r="Z17" s="78">
        <f t="shared" si="8"/>
        <v>1</v>
      </c>
      <c r="AA17" s="78">
        <f>IF(A17="","",Infor!$E$13+Infor!$E$14*TTL_3!Z17)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IF(BBC_3!A17="","",BBC_3!A17)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27</v>
      </c>
      <c r="I18" s="124">
        <f t="shared" si="11"/>
        <v>6230769</v>
      </c>
      <c r="J18" s="123"/>
      <c r="K18" s="123"/>
      <c r="L18" s="124">
        <f>IF(A18="","",VLOOKUP(A18,BCC_3,37,0)*Infor!$E$16)</f>
        <v>1080000</v>
      </c>
      <c r="M18" s="124">
        <f t="shared" si="7"/>
        <v>1600000</v>
      </c>
      <c r="N18" s="124">
        <f t="shared" si="12"/>
        <v>8910769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8910769</v>
      </c>
      <c r="V18" s="79">
        <f t="shared" si="0"/>
        <v>3</v>
      </c>
      <c r="W18" s="79">
        <v>15</v>
      </c>
      <c r="X18" s="79" t="str">
        <f t="shared" si="15"/>
        <v>Print</v>
      </c>
      <c r="Y18" s="78">
        <f>IF(A18="","",N18-IF(L18&gt;Infor!$E$15,Infor!$E$15,TTL_3!L18))</f>
        <v>8180769</v>
      </c>
      <c r="Z18" s="78">
        <f t="shared" si="8"/>
        <v>1</v>
      </c>
      <c r="AA18" s="78">
        <f>IF(A18="","",Infor!$E$13+Infor!$E$14*TTL_3!Z18)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IF(BBC_3!A18="","",BBC_3!A18)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27</v>
      </c>
      <c r="I19" s="124">
        <f t="shared" si="11"/>
        <v>4153846</v>
      </c>
      <c r="J19" s="123"/>
      <c r="K19" s="123"/>
      <c r="L19" s="124">
        <f>IF(A19="","",VLOOKUP(A19,BCC_3,37,0)*Infor!$E$16)</f>
        <v>1080000</v>
      </c>
      <c r="M19" s="124">
        <f t="shared" si="7"/>
        <v>1600000</v>
      </c>
      <c r="N19" s="124">
        <f t="shared" si="12"/>
        <v>6833846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6833846</v>
      </c>
      <c r="V19" s="79">
        <f t="shared" si="0"/>
        <v>3</v>
      </c>
      <c r="W19" s="79">
        <v>15</v>
      </c>
      <c r="X19" s="79" t="str">
        <f t="shared" si="15"/>
        <v>Print</v>
      </c>
      <c r="Y19" s="78">
        <f>IF(A19="","",N19-IF(L19&gt;Infor!$E$15,Infor!$E$15,TTL_3!L19))</f>
        <v>6103846</v>
      </c>
      <c r="Z19" s="78">
        <f t="shared" si="8"/>
        <v>2</v>
      </c>
      <c r="AA19" s="78">
        <f>IF(A19="","",Infor!$E$13+Infor!$E$14*TTL_3!Z19)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IF(BBC_3!A19="","",BBC_3!A19)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27</v>
      </c>
      <c r="I20" s="124">
        <f t="shared" si="11"/>
        <v>4153846</v>
      </c>
      <c r="J20" s="123"/>
      <c r="K20" s="123"/>
      <c r="L20" s="124">
        <f>IF(A20="","",VLOOKUP(A20,BCC_3,37,0)*Infor!$E$16)</f>
        <v>1080000</v>
      </c>
      <c r="M20" s="124">
        <f t="shared" si="7"/>
        <v>1600000</v>
      </c>
      <c r="N20" s="124">
        <f t="shared" si="12"/>
        <v>6833846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6833846</v>
      </c>
      <c r="V20" s="79">
        <f t="shared" si="0"/>
        <v>3</v>
      </c>
      <c r="W20" s="79">
        <v>15</v>
      </c>
      <c r="X20" s="79" t="str">
        <f t="shared" si="15"/>
        <v>Print</v>
      </c>
      <c r="Y20" s="78">
        <f>IF(A20="","",N20-IF(L20&gt;Infor!$E$15,Infor!$E$15,TTL_3!L20))</f>
        <v>6103846</v>
      </c>
      <c r="Z20" s="78">
        <f t="shared" si="8"/>
        <v>0</v>
      </c>
      <c r="AA20" s="78">
        <f>IF(A20="","",Infor!$E$13+Infor!$E$14*TTL_3!Z20)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IF(BBC_3!A20="","",BBC_3!A20)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27</v>
      </c>
      <c r="I21" s="124">
        <f t="shared" si="11"/>
        <v>4153846</v>
      </c>
      <c r="J21" s="123"/>
      <c r="K21" s="123"/>
      <c r="L21" s="124">
        <f>IF(A21="","",VLOOKUP(A21,BCC_3,37,0)*Infor!$E$16)</f>
        <v>1080000</v>
      </c>
      <c r="M21" s="124">
        <f t="shared" si="7"/>
        <v>1600000</v>
      </c>
      <c r="N21" s="124">
        <f t="shared" si="12"/>
        <v>6833846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6833846</v>
      </c>
      <c r="V21" s="79">
        <f t="shared" si="0"/>
        <v>3</v>
      </c>
      <c r="W21" s="79">
        <v>15</v>
      </c>
      <c r="X21" s="79" t="str">
        <f t="shared" si="15"/>
        <v>Print</v>
      </c>
      <c r="Y21" s="78">
        <f>IF(A21="","",N21-IF(L21&gt;Infor!$E$15,Infor!$E$15,TTL_3!L21))</f>
        <v>6103846</v>
      </c>
      <c r="Z21" s="78">
        <f t="shared" si="8"/>
        <v>2</v>
      </c>
      <c r="AA21" s="78">
        <f>IF(A21="","",Infor!$E$13+Infor!$E$14*TTL_3!Z21)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IF(BBC_3!A21="","",BBC_3!A21)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27</v>
      </c>
      <c r="I22" s="124">
        <f t="shared" si="11"/>
        <v>4153846</v>
      </c>
      <c r="J22" s="123"/>
      <c r="K22" s="123"/>
      <c r="L22" s="124">
        <f>IF(A22="","",VLOOKUP(A22,BCC_3,37,0)*Infor!$E$16)</f>
        <v>1080000</v>
      </c>
      <c r="M22" s="124">
        <f t="shared" si="7"/>
        <v>1600000</v>
      </c>
      <c r="N22" s="124">
        <f t="shared" si="12"/>
        <v>6833846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6833846</v>
      </c>
      <c r="V22" s="79">
        <f t="shared" si="0"/>
        <v>3</v>
      </c>
      <c r="W22" s="79">
        <v>15</v>
      </c>
      <c r="X22" s="79" t="str">
        <f t="shared" si="15"/>
        <v>Print</v>
      </c>
      <c r="Y22" s="78">
        <f>IF(A22="","",N22-IF(L22&gt;Infor!$E$15,Infor!$E$15,TTL_3!L22))</f>
        <v>6103846</v>
      </c>
      <c r="Z22" s="78">
        <f t="shared" si="8"/>
        <v>1</v>
      </c>
      <c r="AA22" s="78">
        <f>IF(A22="","",Infor!$E$13+Infor!$E$14*TTL_3!Z22)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IF(BBC_3!A22="","",BBC_3!A22)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27</v>
      </c>
      <c r="I23" s="124">
        <f t="shared" si="11"/>
        <v>4153846</v>
      </c>
      <c r="J23" s="123"/>
      <c r="K23" s="123"/>
      <c r="L23" s="124">
        <f>IF(A23="","",VLOOKUP(A23,BCC_3,37,0)*Infor!$E$16)</f>
        <v>1080000</v>
      </c>
      <c r="M23" s="124">
        <f t="shared" si="7"/>
        <v>1600000</v>
      </c>
      <c r="N23" s="124">
        <f t="shared" si="12"/>
        <v>6833846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6833846</v>
      </c>
      <c r="V23" s="79">
        <f t="shared" si="0"/>
        <v>3</v>
      </c>
      <c r="W23" s="79">
        <v>15</v>
      </c>
      <c r="X23" s="79" t="str">
        <f t="shared" si="15"/>
        <v>Print</v>
      </c>
      <c r="Y23" s="78">
        <f>IF(A23="","",N23-IF(L23&gt;Infor!$E$15,Infor!$E$15,TTL_3!L23))</f>
        <v>6103846</v>
      </c>
      <c r="Z23" s="78">
        <f t="shared" si="8"/>
        <v>0</v>
      </c>
      <c r="AA23" s="78">
        <f>IF(A23="","",Infor!$E$13+Infor!$E$14*TTL_3!Z23)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IF(BBC_3!A23="","",BBC_3!A23)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27</v>
      </c>
      <c r="I24" s="124">
        <f t="shared" si="11"/>
        <v>4153846</v>
      </c>
      <c r="J24" s="123"/>
      <c r="K24" s="123"/>
      <c r="L24" s="124">
        <f>IF(A24="","",VLOOKUP(A24,BCC_3,37,0)*Infor!$E$16)</f>
        <v>1080000</v>
      </c>
      <c r="M24" s="124">
        <f t="shared" si="7"/>
        <v>1600000</v>
      </c>
      <c r="N24" s="124">
        <f t="shared" si="12"/>
        <v>6833846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6413846</v>
      </c>
      <c r="V24" s="79">
        <f t="shared" si="0"/>
        <v>3</v>
      </c>
      <c r="W24" s="79">
        <v>15</v>
      </c>
      <c r="X24" s="79" t="str">
        <f t="shared" si="15"/>
        <v>Print</v>
      </c>
      <c r="Y24" s="78">
        <f>IF(A24="","",N24-IF(L24&gt;Infor!$E$15,Infor!$E$15,TTL_3!L24))</f>
        <v>6103846</v>
      </c>
      <c r="Z24" s="78">
        <f t="shared" si="8"/>
        <v>2</v>
      </c>
      <c r="AA24" s="78">
        <f>IF(A24="","",Infor!$E$13+Infor!$E$14*TTL_3!Z24)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IF(BBC_3!A24="","",BBC_3!A24)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27</v>
      </c>
      <c r="I25" s="124">
        <f t="shared" si="11"/>
        <v>4153846</v>
      </c>
      <c r="J25" s="123"/>
      <c r="K25" s="123"/>
      <c r="L25" s="124">
        <f>IF(A25="","",VLOOKUP(A25,BCC_3,37,0)*Infor!$E$16)</f>
        <v>1080000</v>
      </c>
      <c r="M25" s="124">
        <f t="shared" si="7"/>
        <v>1600000</v>
      </c>
      <c r="N25" s="124">
        <f t="shared" si="12"/>
        <v>6833846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6833846</v>
      </c>
      <c r="V25" s="79">
        <f t="shared" si="0"/>
        <v>3</v>
      </c>
      <c r="W25" s="79">
        <v>15</v>
      </c>
      <c r="X25" s="79" t="str">
        <f t="shared" si="15"/>
        <v>Print</v>
      </c>
      <c r="Y25" s="78">
        <f>IF(A25="","",N25-IF(L25&gt;Infor!$E$15,Infor!$E$15,TTL_3!L25))</f>
        <v>6103846</v>
      </c>
      <c r="Z25" s="78">
        <f t="shared" si="8"/>
        <v>1</v>
      </c>
      <c r="AA25" s="78">
        <f>IF(A25="","",Infor!$E$13+Infor!$E$14*TTL_3!Z25)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IF(BBC_3!A25="","",BBC_3!A25)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27</v>
      </c>
      <c r="I26" s="124">
        <f t="shared" si="11"/>
        <v>4153846</v>
      </c>
      <c r="J26" s="123"/>
      <c r="K26" s="123"/>
      <c r="L26" s="124">
        <f>IF(A26="","",VLOOKUP(A26,BCC_3,37,0)*Infor!$E$16)</f>
        <v>1080000</v>
      </c>
      <c r="M26" s="124">
        <f t="shared" si="7"/>
        <v>1600000</v>
      </c>
      <c r="N26" s="124">
        <f t="shared" si="12"/>
        <v>6833846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6833846</v>
      </c>
      <c r="V26" s="79">
        <f t="shared" si="0"/>
        <v>3</v>
      </c>
      <c r="W26" s="79">
        <v>15</v>
      </c>
      <c r="X26" s="79" t="str">
        <f t="shared" si="15"/>
        <v>Print</v>
      </c>
      <c r="Y26" s="78">
        <f>IF(A26="","",N26-IF(L26&gt;Infor!$E$15,Infor!$E$15,TTL_3!L26))</f>
        <v>6103846</v>
      </c>
      <c r="Z26" s="78">
        <f t="shared" si="8"/>
        <v>1</v>
      </c>
      <c r="AA26" s="78">
        <f>IF(A26="","",Infor!$E$13+Infor!$E$14*TTL_3!Z26)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IF(BBC_3!A26="","",BBC_3!A26)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27</v>
      </c>
      <c r="I27" s="124">
        <f t="shared" si="11"/>
        <v>4153846</v>
      </c>
      <c r="J27" s="123"/>
      <c r="K27" s="123"/>
      <c r="L27" s="124">
        <f>IF(A27="","",VLOOKUP(A27,BCC_3,37,0)*Infor!$E$16)</f>
        <v>1080000</v>
      </c>
      <c r="M27" s="124">
        <f t="shared" si="7"/>
        <v>1600000</v>
      </c>
      <c r="N27" s="124">
        <f t="shared" si="12"/>
        <v>6833846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6413846</v>
      </c>
      <c r="V27" s="79">
        <f t="shared" si="0"/>
        <v>3</v>
      </c>
      <c r="W27" s="79">
        <v>15</v>
      </c>
      <c r="X27" s="79" t="str">
        <f t="shared" si="15"/>
        <v>Print</v>
      </c>
      <c r="Y27" s="78">
        <f>IF(A27="","",N27-IF(L27&gt;Infor!$E$15,Infor!$E$15,TTL_3!L27))</f>
        <v>6103846</v>
      </c>
      <c r="Z27" s="78">
        <f t="shared" si="8"/>
        <v>2</v>
      </c>
      <c r="AA27" s="78">
        <f>IF(A27="","",Infor!$E$13+Infor!$E$14*TTL_3!Z27)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IF(BBC_3!A27="","",BBC_3!A27)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27</v>
      </c>
      <c r="I28" s="124">
        <f t="shared" si="11"/>
        <v>4153846</v>
      </c>
      <c r="J28" s="123"/>
      <c r="K28" s="123"/>
      <c r="L28" s="124">
        <f>IF(A28="","",VLOOKUP(A28,BCC_3,37,0)*Infor!$E$16)</f>
        <v>1080000</v>
      </c>
      <c r="M28" s="124">
        <f t="shared" si="7"/>
        <v>1600000</v>
      </c>
      <c r="N28" s="124">
        <f t="shared" si="12"/>
        <v>6833846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6413846</v>
      </c>
      <c r="V28" s="79">
        <f t="shared" si="0"/>
        <v>3</v>
      </c>
      <c r="W28" s="79">
        <v>15</v>
      </c>
      <c r="X28" s="79" t="str">
        <f t="shared" si="15"/>
        <v>Print</v>
      </c>
      <c r="Y28" s="78">
        <f>IF(A28="","",N28-IF(L28&gt;Infor!$E$15,Infor!$E$15,TTL_3!L28))</f>
        <v>6103846</v>
      </c>
      <c r="Z28" s="78">
        <f t="shared" si="8"/>
        <v>0</v>
      </c>
      <c r="AA28" s="78">
        <f>IF(A28="","",Infor!$E$13+Infor!$E$14*TTL_3!Z28)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IF(BBC_3!A28="","",BBC_3!A28)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27</v>
      </c>
      <c r="I29" s="124">
        <f t="shared" si="11"/>
        <v>4153846</v>
      </c>
      <c r="J29" s="123"/>
      <c r="K29" s="123"/>
      <c r="L29" s="124">
        <f>IF(A29="","",VLOOKUP(A29,BCC_3,37,0)*Infor!$E$16)</f>
        <v>1080000</v>
      </c>
      <c r="M29" s="124">
        <f t="shared" si="7"/>
        <v>1600000</v>
      </c>
      <c r="N29" s="124">
        <f t="shared" si="12"/>
        <v>6833846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6413846</v>
      </c>
      <c r="V29" s="79">
        <f t="shared" si="0"/>
        <v>3</v>
      </c>
      <c r="W29" s="79">
        <v>15</v>
      </c>
      <c r="X29" s="79" t="str">
        <f t="shared" si="15"/>
        <v>Print</v>
      </c>
      <c r="Y29" s="78">
        <f>IF(A29="","",N29-IF(L29&gt;Infor!$E$15,Infor!$E$15,TTL_3!L29))</f>
        <v>6103846</v>
      </c>
      <c r="Z29" s="78">
        <f t="shared" si="8"/>
        <v>2</v>
      </c>
      <c r="AA29" s="78">
        <f>IF(A29="","",Infor!$E$13+Infor!$E$14*TTL_3!Z29)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IF(BBC_3!A29="","",BBC_3!A29)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27</v>
      </c>
      <c r="I30" s="124">
        <f t="shared" si="11"/>
        <v>4153846</v>
      </c>
      <c r="J30" s="123"/>
      <c r="K30" s="123"/>
      <c r="L30" s="124">
        <f>IF(A30="","",VLOOKUP(A30,BCC_3,37,0)*Infor!$E$16)</f>
        <v>1080000</v>
      </c>
      <c r="M30" s="124">
        <f t="shared" si="7"/>
        <v>1600000</v>
      </c>
      <c r="N30" s="124">
        <f t="shared" si="12"/>
        <v>6833846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6413846</v>
      </c>
      <c r="V30" s="79">
        <f t="shared" si="0"/>
        <v>3</v>
      </c>
      <c r="W30" s="79">
        <v>15</v>
      </c>
      <c r="X30" s="79" t="str">
        <f t="shared" si="15"/>
        <v>Print</v>
      </c>
      <c r="Y30" s="78">
        <f>IF(A30="","",N30-IF(L30&gt;Infor!$E$15,Infor!$E$15,TTL_3!L30))</f>
        <v>6103846</v>
      </c>
      <c r="Z30" s="78">
        <f t="shared" si="8"/>
        <v>1</v>
      </c>
      <c r="AA30" s="78">
        <f>IF(A30="","",Infor!$E$13+Infor!$E$14*TTL_3!Z30)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IF(BBC_3!A30="","",BBC_3!A30)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27</v>
      </c>
      <c r="I31" s="124">
        <f t="shared" si="11"/>
        <v>4153846</v>
      </c>
      <c r="J31" s="123"/>
      <c r="K31" s="123"/>
      <c r="L31" s="124">
        <f>IF(A31="","",VLOOKUP(A31,BCC_3,37,0)*Infor!$E$16)</f>
        <v>1080000</v>
      </c>
      <c r="M31" s="124">
        <f t="shared" si="7"/>
        <v>1600000</v>
      </c>
      <c r="N31" s="124">
        <f t="shared" si="12"/>
        <v>6833846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6413846</v>
      </c>
      <c r="V31" s="79">
        <f t="shared" si="0"/>
        <v>3</v>
      </c>
      <c r="W31" s="79">
        <v>15</v>
      </c>
      <c r="X31" s="79" t="str">
        <f t="shared" si="15"/>
        <v>Print</v>
      </c>
      <c r="Y31" s="78">
        <f>IF(A31="","",N31-IF(L31&gt;Infor!$E$15,Infor!$E$15,TTL_3!L31))</f>
        <v>6103846</v>
      </c>
      <c r="Z31" s="78">
        <f t="shared" si="8"/>
        <v>0</v>
      </c>
      <c r="AA31" s="78">
        <f>IF(A31="","",Infor!$E$13+Infor!$E$14*TTL_3!Z31)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IF(BBC_3!A31="","",BBC_3!A31)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27</v>
      </c>
      <c r="I32" s="124">
        <f t="shared" si="11"/>
        <v>4153846</v>
      </c>
      <c r="J32" s="123"/>
      <c r="K32" s="123"/>
      <c r="L32" s="124">
        <f>IF(A32="","",VLOOKUP(A32,BCC_3,37,0)*Infor!$E$16)</f>
        <v>1080000</v>
      </c>
      <c r="M32" s="124">
        <f t="shared" si="7"/>
        <v>1600000</v>
      </c>
      <c r="N32" s="124">
        <f t="shared" si="12"/>
        <v>6833846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6413846</v>
      </c>
      <c r="V32" s="79">
        <f t="shared" si="0"/>
        <v>3</v>
      </c>
      <c r="W32" s="79">
        <v>15</v>
      </c>
      <c r="X32" s="79" t="str">
        <f t="shared" si="15"/>
        <v>Print</v>
      </c>
      <c r="Y32" s="78">
        <f>IF(A32="","",N32-IF(L32&gt;Infor!$E$15,Infor!$E$15,TTL_3!L32))</f>
        <v>6103846</v>
      </c>
      <c r="Z32" s="78">
        <f t="shared" si="8"/>
        <v>2</v>
      </c>
      <c r="AA32" s="78">
        <f>IF(A32="","",Infor!$E$13+Infor!$E$14*TTL_3!Z32)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IF(BBC_3!A32="","",BBC_3!A32)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27</v>
      </c>
      <c r="I33" s="124">
        <f t="shared" si="11"/>
        <v>4153846</v>
      </c>
      <c r="J33" s="123"/>
      <c r="K33" s="123"/>
      <c r="L33" s="124">
        <f>IF(A33="","",VLOOKUP(A33,BCC_3,37,0)*Infor!$E$16)</f>
        <v>1080000</v>
      </c>
      <c r="M33" s="124">
        <f t="shared" si="7"/>
        <v>1600000</v>
      </c>
      <c r="N33" s="124">
        <f t="shared" si="12"/>
        <v>6833846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6413846</v>
      </c>
      <c r="V33" s="79">
        <f t="shared" si="0"/>
        <v>3</v>
      </c>
      <c r="W33" s="79">
        <v>15</v>
      </c>
      <c r="X33" s="79" t="str">
        <f t="shared" si="15"/>
        <v>Print</v>
      </c>
      <c r="Y33" s="78">
        <f>IF(A33="","",N33-IF(L33&gt;Infor!$E$15,Infor!$E$15,TTL_3!L33))</f>
        <v>6103846</v>
      </c>
      <c r="Z33" s="78">
        <f t="shared" si="8"/>
        <v>1</v>
      </c>
      <c r="AA33" s="78">
        <f>IF(A33="","",Infor!$E$13+Infor!$E$14*TTL_3!Z33)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IF(BBC_3!A33="","",BBC_3!A33)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27</v>
      </c>
      <c r="I34" s="124">
        <f t="shared" si="11"/>
        <v>4153846</v>
      </c>
      <c r="J34" s="123"/>
      <c r="K34" s="123"/>
      <c r="L34" s="124">
        <f>IF(A34="","",VLOOKUP(A34,BCC_3,37,0)*Infor!$E$16)</f>
        <v>1080000</v>
      </c>
      <c r="M34" s="124">
        <f t="shared" si="7"/>
        <v>1600000</v>
      </c>
      <c r="N34" s="124">
        <f t="shared" si="12"/>
        <v>6833846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6413846</v>
      </c>
      <c r="V34" s="79">
        <f t="shared" si="0"/>
        <v>3</v>
      </c>
      <c r="W34" s="79">
        <v>15</v>
      </c>
      <c r="X34" s="79" t="str">
        <f t="shared" si="15"/>
        <v>Print</v>
      </c>
      <c r="Y34" s="78">
        <f>IF(A34="","",N34-IF(L34&gt;Infor!$E$15,Infor!$E$15,TTL_3!L34))</f>
        <v>6103846</v>
      </c>
      <c r="Z34" s="78">
        <f t="shared" si="8"/>
        <v>1</v>
      </c>
      <c r="AA34" s="78">
        <f>IF(A34="","",Infor!$E$13+Infor!$E$14*TTL_3!Z34)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IF(BBC_3!A34="","",BBC_3!A34)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27</v>
      </c>
      <c r="I35" s="124">
        <f t="shared" si="11"/>
        <v>4153846</v>
      </c>
      <c r="J35" s="123"/>
      <c r="K35" s="123"/>
      <c r="L35" s="124">
        <f>IF(A35="","",VLOOKUP(A35,BCC_3,37,0)*Infor!$E$16)</f>
        <v>1080000</v>
      </c>
      <c r="M35" s="124">
        <f t="shared" si="7"/>
        <v>1600000</v>
      </c>
      <c r="N35" s="124">
        <f t="shared" si="12"/>
        <v>6833846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6413846</v>
      </c>
      <c r="V35" s="79">
        <f t="shared" si="0"/>
        <v>3</v>
      </c>
      <c r="W35" s="79">
        <v>15</v>
      </c>
      <c r="X35" s="79" t="str">
        <f t="shared" si="15"/>
        <v>Print</v>
      </c>
      <c r="Y35" s="78">
        <f>IF(A35="","",N35-IF(L35&gt;Infor!$E$15,Infor!$E$15,TTL_3!L35))</f>
        <v>6103846</v>
      </c>
      <c r="Z35" s="78">
        <f t="shared" si="8"/>
        <v>2</v>
      </c>
      <c r="AA35" s="78">
        <f>IF(A35="","",Infor!$E$13+Infor!$E$14*TTL_3!Z35)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IF(BBC_3!A35="","",BBC_3!A35)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27</v>
      </c>
      <c r="I36" s="124">
        <f t="shared" si="11"/>
        <v>4153846</v>
      </c>
      <c r="J36" s="123"/>
      <c r="K36" s="123"/>
      <c r="L36" s="124">
        <f>IF(A36="","",VLOOKUP(A36,BCC_3,37,0)*Infor!$E$16)</f>
        <v>1080000</v>
      </c>
      <c r="M36" s="124">
        <f t="shared" si="7"/>
        <v>1600000</v>
      </c>
      <c r="N36" s="124">
        <f t="shared" si="12"/>
        <v>6833846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6413846</v>
      </c>
      <c r="V36" s="79">
        <f t="shared" si="0"/>
        <v>3</v>
      </c>
      <c r="W36" s="79">
        <v>15</v>
      </c>
      <c r="X36" s="79" t="str">
        <f t="shared" si="15"/>
        <v>Print</v>
      </c>
      <c r="Y36" s="78">
        <f>IF(A36="","",N36-IF(L36&gt;Infor!$E$15,Infor!$E$15,TTL_3!L36))</f>
        <v>6103846</v>
      </c>
      <c r="Z36" s="78">
        <f t="shared" si="8"/>
        <v>0</v>
      </c>
      <c r="AA36" s="78">
        <f>IF(A36="","",Infor!$E$13+Infor!$E$14*TTL_3!Z36)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IF(BBC_3!A36="","",BBC_3!A36)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27</v>
      </c>
      <c r="I37" s="124">
        <f t="shared" si="11"/>
        <v>4153846</v>
      </c>
      <c r="J37" s="123"/>
      <c r="K37" s="123"/>
      <c r="L37" s="124">
        <f>IF(A37="","",VLOOKUP(A37,BCC_3,37,0)*Infor!$E$16)</f>
        <v>1080000</v>
      </c>
      <c r="M37" s="124">
        <f t="shared" si="7"/>
        <v>1600000</v>
      </c>
      <c r="N37" s="124">
        <f t="shared" si="12"/>
        <v>6833846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6833846</v>
      </c>
      <c r="V37" s="79">
        <f t="shared" si="0"/>
        <v>3</v>
      </c>
      <c r="W37" s="79">
        <v>15</v>
      </c>
      <c r="X37" s="79" t="str">
        <f t="shared" si="15"/>
        <v>Print</v>
      </c>
      <c r="Y37" s="78">
        <f>IF(A37="","",N37-IF(L37&gt;Infor!$E$15,Infor!$E$15,TTL_3!L37))</f>
        <v>6103846</v>
      </c>
      <c r="Z37" s="78">
        <f t="shared" si="8"/>
        <v>2</v>
      </c>
      <c r="AA37" s="78">
        <f>IF(A37="","",Infor!$E$13+Infor!$E$14*TTL_3!Z37)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IF(BBC_3!A37="","",BBC_3!A37)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27</v>
      </c>
      <c r="I38" s="124">
        <f t="shared" si="11"/>
        <v>4153846</v>
      </c>
      <c r="J38" s="123"/>
      <c r="K38" s="123"/>
      <c r="L38" s="124">
        <f>IF(A38="","",VLOOKUP(A38,BCC_3,37,0)*Infor!$E$16)</f>
        <v>1080000</v>
      </c>
      <c r="M38" s="124">
        <f t="shared" si="7"/>
        <v>1600000</v>
      </c>
      <c r="N38" s="124">
        <f t="shared" si="12"/>
        <v>6833846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6833846</v>
      </c>
      <c r="V38" s="79">
        <f t="shared" si="0"/>
        <v>3</v>
      </c>
      <c r="W38" s="79">
        <v>15</v>
      </c>
      <c r="X38" s="79" t="str">
        <f t="shared" si="15"/>
        <v>Print</v>
      </c>
      <c r="Y38" s="78">
        <f>IF(A38="","",N38-IF(L38&gt;Infor!$E$15,Infor!$E$15,TTL_3!L38))</f>
        <v>6103846</v>
      </c>
      <c r="Z38" s="78">
        <f t="shared" si="8"/>
        <v>1</v>
      </c>
      <c r="AA38" s="78">
        <f>IF(A38="","",Infor!$E$13+Infor!$E$14*TTL_3!Z38)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IF(BBC_3!A38="","",BBC_3!A38)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27</v>
      </c>
      <c r="I39" s="124">
        <f t="shared" si="11"/>
        <v>4153846</v>
      </c>
      <c r="J39" s="123"/>
      <c r="K39" s="123"/>
      <c r="L39" s="124">
        <f>IF(A39="","",VLOOKUP(A39,BCC_3,37,0)*Infor!$E$16)</f>
        <v>1080000</v>
      </c>
      <c r="M39" s="124">
        <f t="shared" si="7"/>
        <v>1600000</v>
      </c>
      <c r="N39" s="124">
        <f t="shared" si="12"/>
        <v>6833846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6833846</v>
      </c>
      <c r="V39" s="79">
        <f t="shared" si="0"/>
        <v>3</v>
      </c>
      <c r="W39" s="79">
        <v>15</v>
      </c>
      <c r="X39" s="79" t="str">
        <f t="shared" si="15"/>
        <v>Print</v>
      </c>
      <c r="Y39" s="78">
        <f>IF(A39="","",N39-IF(L39&gt;Infor!$E$15,Infor!$E$15,TTL_3!L39))</f>
        <v>6103846</v>
      </c>
      <c r="Z39" s="78">
        <f t="shared" si="8"/>
        <v>0</v>
      </c>
      <c r="AA39" s="78">
        <f>IF(A39="","",Infor!$E$13+Infor!$E$14*TTL_3!Z39)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IF(BBC_3!A39="","",BBC_3!A39)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27</v>
      </c>
      <c r="I40" s="124">
        <f t="shared" si="11"/>
        <v>4153846</v>
      </c>
      <c r="J40" s="123"/>
      <c r="K40" s="123"/>
      <c r="L40" s="124">
        <f>IF(A40="","",VLOOKUP(A40,BCC_3,37,0)*Infor!$E$16)</f>
        <v>1080000</v>
      </c>
      <c r="M40" s="124">
        <f t="shared" si="7"/>
        <v>1600000</v>
      </c>
      <c r="N40" s="124">
        <f t="shared" si="12"/>
        <v>6833846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6833846</v>
      </c>
      <c r="V40" s="79">
        <f t="shared" si="0"/>
        <v>3</v>
      </c>
      <c r="W40" s="79">
        <v>15</v>
      </c>
      <c r="X40" s="79" t="str">
        <f t="shared" si="15"/>
        <v>Print</v>
      </c>
      <c r="Y40" s="78">
        <f>IF(A40="","",N40-IF(L40&gt;Infor!$E$15,Infor!$E$15,TTL_3!L40))</f>
        <v>6103846</v>
      </c>
      <c r="Z40" s="78">
        <f t="shared" si="8"/>
        <v>2</v>
      </c>
      <c r="AA40" s="78">
        <f>IF(A40="","",Infor!$E$13+Infor!$E$14*TTL_3!Z40)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IF(BBC_3!A40="","",BBC_3!A40)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27</v>
      </c>
      <c r="I41" s="124">
        <f t="shared" si="11"/>
        <v>4153846</v>
      </c>
      <c r="J41" s="123"/>
      <c r="K41" s="123"/>
      <c r="L41" s="124">
        <f>IF(A41="","",VLOOKUP(A41,BCC_3,37,0)*Infor!$E$16)</f>
        <v>1080000</v>
      </c>
      <c r="M41" s="124">
        <f t="shared" si="7"/>
        <v>1600000</v>
      </c>
      <c r="N41" s="124">
        <f t="shared" si="12"/>
        <v>6833846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6833846</v>
      </c>
      <c r="V41" s="79">
        <f t="shared" si="0"/>
        <v>3</v>
      </c>
      <c r="W41" s="79">
        <v>15</v>
      </c>
      <c r="X41" s="79" t="str">
        <f t="shared" si="15"/>
        <v>Print</v>
      </c>
      <c r="Y41" s="78">
        <f>IF(A41="","",N41-IF(L41&gt;Infor!$E$15,Infor!$E$15,TTL_3!L41))</f>
        <v>6103846</v>
      </c>
      <c r="Z41" s="78">
        <f t="shared" si="8"/>
        <v>1</v>
      </c>
      <c r="AA41" s="78">
        <f>IF(A41="","",Infor!$E$13+Infor!$E$14*TTL_3!Z41)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IF(BBC_3!A41="","",BBC_3!A41)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27</v>
      </c>
      <c r="I42" s="124">
        <f t="shared" si="11"/>
        <v>4153846</v>
      </c>
      <c r="J42" s="123"/>
      <c r="K42" s="123"/>
      <c r="L42" s="124">
        <f>IF(A42="","",VLOOKUP(A42,BCC_3,37,0)*Infor!$E$16)</f>
        <v>1080000</v>
      </c>
      <c r="M42" s="124">
        <f t="shared" si="7"/>
        <v>1600000</v>
      </c>
      <c r="N42" s="124">
        <f t="shared" si="12"/>
        <v>6833846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6833846</v>
      </c>
      <c r="V42" s="79">
        <f t="shared" si="0"/>
        <v>3</v>
      </c>
      <c r="W42" s="79">
        <v>15</v>
      </c>
      <c r="X42" s="79" t="str">
        <f t="shared" si="15"/>
        <v>Print</v>
      </c>
      <c r="Y42" s="78">
        <f>IF(A42="","",N42-IF(L42&gt;Infor!$E$15,Infor!$E$15,TTL_3!L42))</f>
        <v>6103846</v>
      </c>
      <c r="Z42" s="78">
        <f t="shared" si="8"/>
        <v>1</v>
      </c>
      <c r="AA42" s="78">
        <f>IF(A42="","",Infor!$E$13+Infor!$E$14*TTL_3!Z42)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IF(BBC_3!A42="","",BBC_3!A42)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27</v>
      </c>
      <c r="I43" s="124">
        <f t="shared" si="11"/>
        <v>4153846</v>
      </c>
      <c r="J43" s="123"/>
      <c r="K43" s="123"/>
      <c r="L43" s="124">
        <f>IF(A43="","",VLOOKUP(A43,BCC_3,37,0)*Infor!$E$16)</f>
        <v>1080000</v>
      </c>
      <c r="M43" s="124">
        <f t="shared" si="7"/>
        <v>1600000</v>
      </c>
      <c r="N43" s="124">
        <f t="shared" si="12"/>
        <v>6833846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6413846</v>
      </c>
      <c r="V43" s="79">
        <f t="shared" si="0"/>
        <v>3</v>
      </c>
      <c r="W43" s="79">
        <v>15</v>
      </c>
      <c r="X43" s="79" t="str">
        <f t="shared" si="15"/>
        <v>Print</v>
      </c>
      <c r="Y43" s="78">
        <f>IF(A43="","",N43-IF(L43&gt;Infor!$E$15,Infor!$E$15,TTL_3!L43))</f>
        <v>6103846</v>
      </c>
      <c r="Z43" s="78">
        <f t="shared" si="8"/>
        <v>2</v>
      </c>
      <c r="AA43" s="78">
        <f>IF(A43="","",Infor!$E$13+Infor!$E$14*TTL_3!Z43)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IF(BBC_3!A43="","",BBC_3!A43)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27</v>
      </c>
      <c r="I44" s="124">
        <f t="shared" si="11"/>
        <v>4153846</v>
      </c>
      <c r="J44" s="123"/>
      <c r="K44" s="123"/>
      <c r="L44" s="124">
        <f>IF(A44="","",VLOOKUP(A44,BCC_3,37,0)*Infor!$E$16)</f>
        <v>1080000</v>
      </c>
      <c r="M44" s="124">
        <f t="shared" si="7"/>
        <v>1600000</v>
      </c>
      <c r="N44" s="124">
        <f t="shared" si="12"/>
        <v>6833846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6833846</v>
      </c>
      <c r="V44" s="79">
        <f t="shared" si="0"/>
        <v>3</v>
      </c>
      <c r="W44" s="79">
        <v>15</v>
      </c>
      <c r="X44" s="79" t="str">
        <f t="shared" si="15"/>
        <v>Print</v>
      </c>
      <c r="Y44" s="78">
        <f>IF(A44="","",N44-IF(L44&gt;Infor!$E$15,Infor!$E$15,TTL_3!L44))</f>
        <v>6103846</v>
      </c>
      <c r="Z44" s="78">
        <f t="shared" si="8"/>
        <v>0</v>
      </c>
      <c r="AA44" s="78">
        <f>IF(A44="","",Infor!$E$13+Infor!$E$14*TTL_3!Z44)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IF(BBC_3!A44="","",BBC_3!A44)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IF(A45="","",VLOOKUP(A45,BCC_3,37,0)+VLOOKUP(A45,BCC_3,38,0))</f>
        <v>27</v>
      </c>
      <c r="I45" s="124">
        <f t="shared" si="11"/>
        <v>4153846</v>
      </c>
      <c r="J45" s="123"/>
      <c r="K45" s="123"/>
      <c r="L45" s="124">
        <f>IF(A45="","",VLOOKUP(A45,BCC_3,37,0)*Infor!$E$16)</f>
        <v>1080000</v>
      </c>
      <c r="M45" s="124">
        <f t="shared" si="7"/>
        <v>1600000</v>
      </c>
      <c r="N45" s="124">
        <f t="shared" si="12"/>
        <v>6833846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6833846</v>
      </c>
      <c r="V45" s="79">
        <f t="shared" si="0"/>
        <v>3</v>
      </c>
      <c r="W45" s="79">
        <v>15</v>
      </c>
      <c r="X45" s="79" t="str">
        <f t="shared" si="15"/>
        <v>Print</v>
      </c>
      <c r="Y45" s="78">
        <f>IF(A45="","",N45-IF(L45&gt;Infor!$E$15,Infor!$E$15,TTL_3!L45))</f>
        <v>6103846</v>
      </c>
      <c r="Z45" s="78">
        <f t="shared" si="8"/>
        <v>2</v>
      </c>
      <c r="AA45" s="78">
        <f>IF(A45="","",Infor!$E$13+Infor!$E$14*TTL_3!Z45)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IF(BBC_3!A45="","",BBC_3!A45)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27</v>
      </c>
      <c r="I46" s="124">
        <f t="shared" si="11"/>
        <v>4153846</v>
      </c>
      <c r="J46" s="123"/>
      <c r="K46" s="123"/>
      <c r="L46" s="124">
        <f>IF(A46="","",VLOOKUP(A46,BCC_3,37,0)*Infor!$E$16)</f>
        <v>1080000</v>
      </c>
      <c r="M46" s="124">
        <f t="shared" si="7"/>
        <v>1600000</v>
      </c>
      <c r="N46" s="124">
        <f t="shared" si="12"/>
        <v>6833846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6413846</v>
      </c>
      <c r="V46" s="79">
        <f t="shared" si="0"/>
        <v>3</v>
      </c>
      <c r="W46" s="79">
        <v>15</v>
      </c>
      <c r="X46" s="79" t="str">
        <f t="shared" si="15"/>
        <v>Print</v>
      </c>
      <c r="Y46" s="78">
        <f>IF(A46="","",N46-IF(L46&gt;Infor!$E$15,Infor!$E$15,TTL_3!L46))</f>
        <v>6103846</v>
      </c>
      <c r="Z46" s="78">
        <f t="shared" si="8"/>
        <v>1</v>
      </c>
      <c r="AA46" s="78">
        <f>IF(A46="","",Infor!$E$13+Infor!$E$14*TTL_3!Z46)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IF(BBC_3!A46="","",BBC_3!A46)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27</v>
      </c>
      <c r="I47" s="124">
        <f t="shared" si="11"/>
        <v>4153846</v>
      </c>
      <c r="J47" s="123"/>
      <c r="K47" s="123"/>
      <c r="L47" s="124">
        <f>IF(A47="","",VLOOKUP(A47,BCC_3,37,0)*Infor!$E$16)</f>
        <v>1080000</v>
      </c>
      <c r="M47" s="124">
        <f t="shared" si="7"/>
        <v>1600000</v>
      </c>
      <c r="N47" s="124">
        <f t="shared" si="12"/>
        <v>6833846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6413846</v>
      </c>
      <c r="V47" s="79">
        <f t="shared" si="0"/>
        <v>3</v>
      </c>
      <c r="W47" s="79">
        <v>15</v>
      </c>
      <c r="X47" s="79" t="str">
        <f t="shared" si="15"/>
        <v>Print</v>
      </c>
      <c r="Y47" s="78">
        <f>IF(A47="","",N47-IF(L47&gt;Infor!$E$15,Infor!$E$15,TTL_3!L47))</f>
        <v>6103846</v>
      </c>
      <c r="Z47" s="78">
        <f t="shared" si="8"/>
        <v>0</v>
      </c>
      <c r="AA47" s="78">
        <f>IF(A47="","",Infor!$E$13+Infor!$E$14*TTL_3!Z47)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IF(BBC_3!A47="","",BBC_3!A47)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27</v>
      </c>
      <c r="I48" s="124">
        <f t="shared" si="11"/>
        <v>4153846</v>
      </c>
      <c r="J48" s="123"/>
      <c r="K48" s="123"/>
      <c r="L48" s="124">
        <f>IF(A48="","",VLOOKUP(A48,BCC_3,37,0)*Infor!$E$16)</f>
        <v>1080000</v>
      </c>
      <c r="M48" s="124">
        <f t="shared" si="7"/>
        <v>1600000</v>
      </c>
      <c r="N48" s="124">
        <f t="shared" si="12"/>
        <v>6833846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6413846</v>
      </c>
      <c r="V48" s="79">
        <f t="shared" si="0"/>
        <v>3</v>
      </c>
      <c r="W48" s="79">
        <v>15</v>
      </c>
      <c r="X48" s="79" t="str">
        <f t="shared" si="15"/>
        <v>Print</v>
      </c>
      <c r="Y48" s="78">
        <f>IF(A48="","",N48-IF(L48&gt;Infor!$E$15,Infor!$E$15,TTL_3!L48))</f>
        <v>6103846</v>
      </c>
      <c r="Z48" s="78">
        <f t="shared" si="8"/>
        <v>2</v>
      </c>
      <c r="AA48" s="78">
        <f>IF(A48="","",Infor!$E$13+Infor!$E$14*TTL_3!Z48)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IF(BBC_3!A48="","",BBC_3!A48)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27</v>
      </c>
      <c r="I49" s="124">
        <f t="shared" si="11"/>
        <v>4153846</v>
      </c>
      <c r="J49" s="123"/>
      <c r="K49" s="123"/>
      <c r="L49" s="124">
        <f>IF(A49="","",VLOOKUP(A49,BCC_3,37,0)*Infor!$E$16)</f>
        <v>1080000</v>
      </c>
      <c r="M49" s="124">
        <f t="shared" si="7"/>
        <v>1600000</v>
      </c>
      <c r="N49" s="124">
        <f t="shared" si="12"/>
        <v>6833846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6413846</v>
      </c>
      <c r="V49" s="79">
        <f t="shared" si="0"/>
        <v>3</v>
      </c>
      <c r="W49" s="79">
        <v>15</v>
      </c>
      <c r="X49" s="79" t="str">
        <f t="shared" si="15"/>
        <v>Print</v>
      </c>
      <c r="Y49" s="78">
        <f>IF(A49="","",N49-IF(L49&gt;Infor!$E$15,Infor!$E$15,TTL_3!L49))</f>
        <v>6103846</v>
      </c>
      <c r="Z49" s="78">
        <f t="shared" si="8"/>
        <v>1</v>
      </c>
      <c r="AA49" s="78">
        <f>IF(A49="","",Infor!$E$13+Infor!$E$14*TTL_3!Z49)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IF(BBC_3!A49="","",BBC_3!A49)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27</v>
      </c>
      <c r="I50" s="124">
        <f t="shared" si="11"/>
        <v>4153846</v>
      </c>
      <c r="J50" s="123"/>
      <c r="K50" s="123"/>
      <c r="L50" s="124">
        <f>IF(A50="","",VLOOKUP(A50,BCC_3,37,0)*Infor!$E$16)</f>
        <v>1080000</v>
      </c>
      <c r="M50" s="124">
        <f t="shared" si="7"/>
        <v>1600000</v>
      </c>
      <c r="N50" s="124">
        <f t="shared" si="12"/>
        <v>6833846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6413846</v>
      </c>
      <c r="V50" s="79">
        <f t="shared" si="0"/>
        <v>3</v>
      </c>
      <c r="W50" s="79">
        <v>15</v>
      </c>
      <c r="X50" s="79" t="str">
        <f t="shared" si="15"/>
        <v>Print</v>
      </c>
      <c r="Y50" s="78">
        <f>IF(A50="","",N50-IF(L50&gt;Infor!$E$15,Infor!$E$15,TTL_3!L50))</f>
        <v>6103846</v>
      </c>
      <c r="Z50" s="78">
        <f t="shared" si="8"/>
        <v>1</v>
      </c>
      <c r="AA50" s="78">
        <f>IF(A50="","",Infor!$E$13+Infor!$E$14*TTL_3!Z50)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IF(BBC_3!A50="","",BBC_3!A50)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27</v>
      </c>
      <c r="I51" s="124">
        <f t="shared" si="11"/>
        <v>4153846</v>
      </c>
      <c r="J51" s="123"/>
      <c r="K51" s="123"/>
      <c r="L51" s="124">
        <f>IF(A51="","",VLOOKUP(A51,BCC_3,37,0)*Infor!$E$16)</f>
        <v>1080000</v>
      </c>
      <c r="M51" s="124">
        <f t="shared" si="7"/>
        <v>1600000</v>
      </c>
      <c r="N51" s="124">
        <f t="shared" si="12"/>
        <v>6833846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6833846</v>
      </c>
      <c r="V51" s="79">
        <f t="shared" si="0"/>
        <v>3</v>
      </c>
      <c r="W51" s="79">
        <v>15</v>
      </c>
      <c r="X51" s="79" t="str">
        <f t="shared" si="15"/>
        <v>Print</v>
      </c>
      <c r="Y51" s="78">
        <f>IF(A51="","",N51-IF(L51&gt;Infor!$E$15,Infor!$E$15,TTL_3!L51))</f>
        <v>6103846</v>
      </c>
      <c r="Z51" s="78">
        <f t="shared" si="8"/>
        <v>2</v>
      </c>
      <c r="AA51" s="78">
        <f>IF(A51="","",Infor!$E$13+Infor!$E$14*TTL_3!Z51)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IF(BBC_3!A51="","",BBC_3!A51)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27</v>
      </c>
      <c r="I52" s="124">
        <f t="shared" si="11"/>
        <v>4153846</v>
      </c>
      <c r="J52" s="123"/>
      <c r="K52" s="123"/>
      <c r="L52" s="124">
        <f>IF(A52="","",VLOOKUP(A52,BCC_3,37,0)*Infor!$E$16)</f>
        <v>1080000</v>
      </c>
      <c r="M52" s="124">
        <f t="shared" si="7"/>
        <v>1600000</v>
      </c>
      <c r="N52" s="124">
        <f t="shared" si="12"/>
        <v>6833846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6833846</v>
      </c>
      <c r="V52" s="79">
        <f t="shared" si="0"/>
        <v>3</v>
      </c>
      <c r="W52" s="79">
        <v>15</v>
      </c>
      <c r="X52" s="79" t="str">
        <f t="shared" si="15"/>
        <v>Print</v>
      </c>
      <c r="Y52" s="78">
        <f>IF(A52="","",N52-IF(L52&gt;Infor!$E$15,Infor!$E$15,TTL_3!L52))</f>
        <v>6103846</v>
      </c>
      <c r="Z52" s="78">
        <f t="shared" si="8"/>
        <v>0</v>
      </c>
      <c r="AA52" s="78">
        <f>IF(A52="","",Infor!$E$13+Infor!$E$14*TTL_3!Z52)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IF(BBC_3!A52="","",BBC_3!A52)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27</v>
      </c>
      <c r="I53" s="124">
        <f t="shared" si="11"/>
        <v>4153846</v>
      </c>
      <c r="J53" s="123"/>
      <c r="K53" s="123"/>
      <c r="L53" s="124">
        <f>IF(A53="","",VLOOKUP(A53,BCC_3,37,0)*Infor!$E$16)</f>
        <v>1080000</v>
      </c>
      <c r="M53" s="124">
        <f t="shared" si="7"/>
        <v>1600000</v>
      </c>
      <c r="N53" s="124">
        <f t="shared" si="12"/>
        <v>6833846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6413846</v>
      </c>
      <c r="V53" s="79">
        <f t="shared" si="0"/>
        <v>3</v>
      </c>
      <c r="W53" s="79">
        <v>15</v>
      </c>
      <c r="X53" s="79" t="str">
        <f t="shared" si="15"/>
        <v>Print</v>
      </c>
      <c r="Y53" s="78">
        <f>IF(A53="","",N53-IF(L53&gt;Infor!$E$15,Infor!$E$15,TTL_3!L53))</f>
        <v>6103846</v>
      </c>
      <c r="Z53" s="78">
        <f t="shared" si="8"/>
        <v>2</v>
      </c>
      <c r="AA53" s="78">
        <f>IF(A53="","",Infor!$E$13+Infor!$E$14*TTL_3!Z53)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IF(BBC_3!A53="","",BBC_3!A53)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27</v>
      </c>
      <c r="I54" s="124">
        <f t="shared" si="11"/>
        <v>4153846</v>
      </c>
      <c r="J54" s="123"/>
      <c r="K54" s="123"/>
      <c r="L54" s="124">
        <f>IF(A54="","",VLOOKUP(A54,BCC_3,37,0)*Infor!$E$16)</f>
        <v>1080000</v>
      </c>
      <c r="M54" s="124">
        <f t="shared" si="7"/>
        <v>1600000</v>
      </c>
      <c r="N54" s="124">
        <f t="shared" si="12"/>
        <v>6833846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6833846</v>
      </c>
      <c r="V54" s="79">
        <f t="shared" si="0"/>
        <v>3</v>
      </c>
      <c r="W54" s="79">
        <v>15</v>
      </c>
      <c r="X54" s="79" t="str">
        <f t="shared" si="15"/>
        <v>Print</v>
      </c>
      <c r="Y54" s="78">
        <f>IF(A54="","",N54-IF(L54&gt;Infor!$E$15,Infor!$E$15,TTL_3!L54))</f>
        <v>6103846</v>
      </c>
      <c r="Z54" s="78">
        <f t="shared" si="8"/>
        <v>1</v>
      </c>
      <c r="AA54" s="78">
        <f>IF(A54="","",Infor!$E$13+Infor!$E$14*TTL_3!Z54)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IF(BBC_3!A54="","",BBC_3!A54)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27</v>
      </c>
      <c r="I55" s="124">
        <f t="shared" si="11"/>
        <v>4153846</v>
      </c>
      <c r="J55" s="123"/>
      <c r="K55" s="123"/>
      <c r="L55" s="124">
        <f>IF(A55="","",VLOOKUP(A55,BCC_3,37,0)*Infor!$E$16)</f>
        <v>1080000</v>
      </c>
      <c r="M55" s="124">
        <f t="shared" si="7"/>
        <v>1600000</v>
      </c>
      <c r="N55" s="124">
        <f t="shared" si="12"/>
        <v>6833846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6833846</v>
      </c>
      <c r="V55" s="79">
        <f t="shared" si="0"/>
        <v>3</v>
      </c>
      <c r="W55" s="79">
        <v>15</v>
      </c>
      <c r="X55" s="79" t="str">
        <f t="shared" si="15"/>
        <v>Print</v>
      </c>
      <c r="Y55" s="78">
        <f>IF(A55="","",N55-IF(L55&gt;Infor!$E$15,Infor!$E$15,TTL_3!L55))</f>
        <v>6103846</v>
      </c>
      <c r="Z55" s="78">
        <f t="shared" si="8"/>
        <v>0</v>
      </c>
      <c r="AA55" s="78">
        <f>IF(A55="","",Infor!$E$13+Infor!$E$14*TTL_3!Z55)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IF(BBC_3!A55="","",BBC_3!A55)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27</v>
      </c>
      <c r="I56" s="124">
        <f t="shared" si="11"/>
        <v>4153846</v>
      </c>
      <c r="J56" s="123"/>
      <c r="K56" s="123"/>
      <c r="L56" s="124">
        <f>IF(A56="","",VLOOKUP(A56,BCC_3,37,0)*Infor!$E$16)</f>
        <v>1080000</v>
      </c>
      <c r="M56" s="124">
        <f t="shared" si="7"/>
        <v>1600000</v>
      </c>
      <c r="N56" s="124">
        <f t="shared" si="12"/>
        <v>6833846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6413846</v>
      </c>
      <c r="V56" s="79">
        <f t="shared" si="0"/>
        <v>3</v>
      </c>
      <c r="W56" s="79">
        <v>15</v>
      </c>
      <c r="X56" s="79" t="str">
        <f t="shared" si="15"/>
        <v>Print</v>
      </c>
      <c r="Y56" s="78">
        <f>IF(A56="","",N56-IF(L56&gt;Infor!$E$15,Infor!$E$15,TTL_3!L56))</f>
        <v>6103846</v>
      </c>
      <c r="Z56" s="78">
        <f t="shared" si="8"/>
        <v>2</v>
      </c>
      <c r="AA56" s="78">
        <f>IF(A56="","",Infor!$E$13+Infor!$E$14*TTL_3!Z56)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IF(BBC_3!A56="","",BBC_3!A56)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27</v>
      </c>
      <c r="I57" s="124">
        <f t="shared" si="11"/>
        <v>4153846</v>
      </c>
      <c r="J57" s="123"/>
      <c r="K57" s="123"/>
      <c r="L57" s="124">
        <f>IF(A57="","",VLOOKUP(A57,BCC_3,37,0)*Infor!$E$16)</f>
        <v>1080000</v>
      </c>
      <c r="M57" s="124">
        <f t="shared" si="7"/>
        <v>1600000</v>
      </c>
      <c r="N57" s="124">
        <f t="shared" si="12"/>
        <v>6833846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6413846</v>
      </c>
      <c r="V57" s="79">
        <f t="shared" si="0"/>
        <v>3</v>
      </c>
      <c r="W57" s="79">
        <v>15</v>
      </c>
      <c r="X57" s="79" t="str">
        <f t="shared" si="15"/>
        <v>Print</v>
      </c>
      <c r="Y57" s="78">
        <f>IF(A57="","",N57-IF(L57&gt;Infor!$E$15,Infor!$E$15,TTL_3!L57))</f>
        <v>6103846</v>
      </c>
      <c r="Z57" s="78">
        <f t="shared" si="8"/>
        <v>1</v>
      </c>
      <c r="AA57" s="78">
        <f>IF(A57="","",Infor!$E$13+Infor!$E$14*TTL_3!Z57)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IF(BBC_3!A57="","",BBC_3!A57)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27</v>
      </c>
      <c r="I58" s="124">
        <f t="shared" si="11"/>
        <v>4153846</v>
      </c>
      <c r="J58" s="123"/>
      <c r="K58" s="123"/>
      <c r="L58" s="124">
        <f>IF(A58="","",VLOOKUP(A58,BCC_3,37,0)*Infor!$E$16)</f>
        <v>1080000</v>
      </c>
      <c r="M58" s="124">
        <f t="shared" si="7"/>
        <v>1600000</v>
      </c>
      <c r="N58" s="124">
        <f t="shared" si="12"/>
        <v>6833846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6413846</v>
      </c>
      <c r="V58" s="79">
        <f t="shared" si="0"/>
        <v>3</v>
      </c>
      <c r="W58" s="79">
        <v>15</v>
      </c>
      <c r="X58" s="79" t="str">
        <f t="shared" si="15"/>
        <v>Print</v>
      </c>
      <c r="Y58" s="78">
        <f>IF(A58="","",N58-IF(L58&gt;Infor!$E$15,Infor!$E$15,TTL_3!L58))</f>
        <v>6103846</v>
      </c>
      <c r="Z58" s="78">
        <f t="shared" si="8"/>
        <v>1</v>
      </c>
      <c r="AA58" s="78">
        <f>IF(A58="","",Infor!$E$13+Infor!$E$14*TTL_3!Z58)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IF(BBC_3!A58="","",BBC_3!A58)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27</v>
      </c>
      <c r="I59" s="124">
        <f t="shared" si="11"/>
        <v>4153846</v>
      </c>
      <c r="J59" s="123"/>
      <c r="K59" s="123"/>
      <c r="L59" s="124">
        <f>IF(A59="","",VLOOKUP(A59,BCC_3,37,0)*Infor!$E$16)</f>
        <v>1080000</v>
      </c>
      <c r="M59" s="124">
        <f t="shared" si="7"/>
        <v>1600000</v>
      </c>
      <c r="N59" s="124">
        <f t="shared" si="12"/>
        <v>6833846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6413846</v>
      </c>
      <c r="V59" s="79">
        <f t="shared" si="0"/>
        <v>3</v>
      </c>
      <c r="W59" s="79">
        <v>15</v>
      </c>
      <c r="X59" s="79" t="str">
        <f t="shared" si="15"/>
        <v>Print</v>
      </c>
      <c r="Y59" s="78">
        <f>IF(A59="","",N59-IF(L59&gt;Infor!$E$15,Infor!$E$15,TTL_3!L59))</f>
        <v>6103846</v>
      </c>
      <c r="Z59" s="78">
        <f t="shared" si="8"/>
        <v>2</v>
      </c>
      <c r="AA59" s="78">
        <f>IF(A59="","",Infor!$E$13+Infor!$E$14*TTL_3!Z59)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IF(BBC_3!A59="","",BBC_3!A59)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27</v>
      </c>
      <c r="I60" s="124">
        <f t="shared" si="11"/>
        <v>4153846</v>
      </c>
      <c r="J60" s="123"/>
      <c r="K60" s="123"/>
      <c r="L60" s="124">
        <f>IF(A60="","",VLOOKUP(A60,BCC_3,37,0)*Infor!$E$16)</f>
        <v>1080000</v>
      </c>
      <c r="M60" s="124">
        <f t="shared" si="7"/>
        <v>1600000</v>
      </c>
      <c r="N60" s="124">
        <f t="shared" si="12"/>
        <v>6833846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6413846</v>
      </c>
      <c r="V60" s="79">
        <f t="shared" si="0"/>
        <v>3</v>
      </c>
      <c r="W60" s="79">
        <v>15</v>
      </c>
      <c r="X60" s="79" t="str">
        <f t="shared" si="15"/>
        <v>Print</v>
      </c>
      <c r="Y60" s="78">
        <f>IF(A60="","",N60-IF(L60&gt;Infor!$E$15,Infor!$E$15,TTL_3!L60))</f>
        <v>6103846</v>
      </c>
      <c r="Z60" s="78">
        <f t="shared" si="8"/>
        <v>0</v>
      </c>
      <c r="AA60" s="78">
        <f>IF(A60="","",Infor!$E$13+Infor!$E$14*TTL_3!Z60)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IF(BBC_3!A60="","",BBC_3!A60)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27</v>
      </c>
      <c r="I61" s="124">
        <f t="shared" si="11"/>
        <v>4153846</v>
      </c>
      <c r="J61" s="123"/>
      <c r="K61" s="123"/>
      <c r="L61" s="124">
        <f>IF(A61="","",VLOOKUP(A61,BCC_3,37,0)*Infor!$E$16)</f>
        <v>1080000</v>
      </c>
      <c r="M61" s="124">
        <f t="shared" si="7"/>
        <v>1600000</v>
      </c>
      <c r="N61" s="124">
        <f t="shared" si="12"/>
        <v>6833846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6833846</v>
      </c>
      <c r="V61" s="79">
        <f t="shared" si="0"/>
        <v>3</v>
      </c>
      <c r="W61" s="79">
        <v>15</v>
      </c>
      <c r="X61" s="79" t="str">
        <f t="shared" si="15"/>
        <v>Print</v>
      </c>
      <c r="Y61" s="78">
        <f>IF(A61="","",N61-IF(L61&gt;Infor!$E$15,Infor!$E$15,TTL_3!L61))</f>
        <v>6103846</v>
      </c>
      <c r="Z61" s="78">
        <f t="shared" si="8"/>
        <v>2</v>
      </c>
      <c r="AA61" s="78">
        <f>IF(A61="","",Infor!$E$13+Infor!$E$14*TTL_3!Z61)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IF(BBC_3!A61="","",BBC_3!A61)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27</v>
      </c>
      <c r="I62" s="124">
        <f t="shared" si="11"/>
        <v>4153846</v>
      </c>
      <c r="J62" s="123"/>
      <c r="K62" s="123"/>
      <c r="L62" s="124">
        <f>IF(A62="","",VLOOKUP(A62,BCC_3,37,0)*Infor!$E$16)</f>
        <v>1080000</v>
      </c>
      <c r="M62" s="124">
        <f t="shared" si="7"/>
        <v>1600000</v>
      </c>
      <c r="N62" s="124">
        <f t="shared" si="12"/>
        <v>6833846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6413846</v>
      </c>
      <c r="V62" s="79">
        <f t="shared" si="0"/>
        <v>3</v>
      </c>
      <c r="W62" s="79">
        <v>15</v>
      </c>
      <c r="X62" s="79" t="str">
        <f t="shared" si="15"/>
        <v>Print</v>
      </c>
      <c r="Y62" s="78">
        <f>IF(A62="","",N62-IF(L62&gt;Infor!$E$15,Infor!$E$15,TTL_3!L62))</f>
        <v>6103846</v>
      </c>
      <c r="Z62" s="78">
        <f t="shared" si="8"/>
        <v>1</v>
      </c>
      <c r="AA62" s="78">
        <f>IF(A62="","",Infor!$E$13+Infor!$E$14*TTL_3!Z62)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1350</v>
      </c>
      <c r="I64" s="114">
        <f>SUM(I13:I63)</f>
        <v>239105761</v>
      </c>
      <c r="J64" s="113"/>
      <c r="K64" s="113"/>
      <c r="L64" s="114">
        <f t="shared" ref="L64:U64" si="19">SUM(L13:L63)</f>
        <v>54000000</v>
      </c>
      <c r="M64" s="114">
        <f t="shared" si="19"/>
        <v>84800000</v>
      </c>
      <c r="N64" s="114">
        <f t="shared" si="19"/>
        <v>377905761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319991</v>
      </c>
      <c r="T64" s="114">
        <f t="shared" si="19"/>
        <v>12657491</v>
      </c>
      <c r="U64" s="116">
        <f t="shared" si="19"/>
        <v>365248270</v>
      </c>
      <c r="W64" s="79">
        <v>15</v>
      </c>
      <c r="X64" s="44" t="s">
        <v>143</v>
      </c>
      <c r="Y64" s="87">
        <f>SUM(Y13:Y63)</f>
        <v>341405761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6399807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sáu mươi lăm triệu, hai trăm bốn mươi tám ngàn, hai trăm bảy mươi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42825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38" priority="1" operator="notEqual">
      <formula>$N$64</formula>
    </cfRule>
    <cfRule type="cellIs" dxfId="37" priority="3" operator="notEqual">
      <formula>$N$64</formula>
    </cfRule>
  </conditionalFormatting>
  <conditionalFormatting sqref="AO6">
    <cfRule type="cellIs" dxfId="36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topLeftCell="A2" zoomScale="115" zoomScaleNormal="115" zoomScaleSheetLayoutView="115" workbookViewId="0">
      <selection activeCell="A12" sqref="A12:AN62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4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4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4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4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4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DATE(Infor!B11,4,1)</f>
        <v>42826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4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4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4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42826</v>
      </c>
      <c r="F10" s="51">
        <f>IF(E10="","",IF(DAY(E10+1)=DAY($E$10),"",E10+1))</f>
        <v>42827</v>
      </c>
      <c r="G10" s="51">
        <f t="shared" ref="G10:AI10" si="1">IF(F10="","",IF(DAY(F10+1)=DAY($E$10),"",F10+1))</f>
        <v>42828</v>
      </c>
      <c r="H10" s="51">
        <f t="shared" si="1"/>
        <v>42829</v>
      </c>
      <c r="I10" s="51">
        <f t="shared" si="1"/>
        <v>42830</v>
      </c>
      <c r="J10" s="51">
        <f t="shared" si="1"/>
        <v>42831</v>
      </c>
      <c r="K10" s="51">
        <f t="shared" si="1"/>
        <v>42832</v>
      </c>
      <c r="L10" s="51">
        <f t="shared" si="1"/>
        <v>42833</v>
      </c>
      <c r="M10" s="51">
        <f t="shared" si="1"/>
        <v>42834</v>
      </c>
      <c r="N10" s="51">
        <f t="shared" si="1"/>
        <v>42835</v>
      </c>
      <c r="O10" s="51">
        <f t="shared" si="1"/>
        <v>42836</v>
      </c>
      <c r="P10" s="51">
        <f t="shared" si="1"/>
        <v>42837</v>
      </c>
      <c r="Q10" s="51">
        <f t="shared" si="1"/>
        <v>42838</v>
      </c>
      <c r="R10" s="51">
        <f t="shared" si="1"/>
        <v>42839</v>
      </c>
      <c r="S10" s="51">
        <f t="shared" si="1"/>
        <v>42840</v>
      </c>
      <c r="T10" s="51">
        <f t="shared" si="1"/>
        <v>42841</v>
      </c>
      <c r="U10" s="51">
        <f t="shared" si="1"/>
        <v>42842</v>
      </c>
      <c r="V10" s="51">
        <f t="shared" si="1"/>
        <v>42843</v>
      </c>
      <c r="W10" s="51">
        <f t="shared" si="1"/>
        <v>42844</v>
      </c>
      <c r="X10" s="51">
        <f t="shared" si="1"/>
        <v>42845</v>
      </c>
      <c r="Y10" s="51">
        <f t="shared" si="1"/>
        <v>42846</v>
      </c>
      <c r="Z10" s="51">
        <f t="shared" si="1"/>
        <v>42847</v>
      </c>
      <c r="AA10" s="51">
        <f t="shared" si="1"/>
        <v>42848</v>
      </c>
      <c r="AB10" s="51">
        <f t="shared" si="1"/>
        <v>42849</v>
      </c>
      <c r="AC10" s="51">
        <f t="shared" si="1"/>
        <v>42850</v>
      </c>
      <c r="AD10" s="51">
        <f t="shared" si="1"/>
        <v>42851</v>
      </c>
      <c r="AE10" s="51">
        <f t="shared" si="1"/>
        <v>42852</v>
      </c>
      <c r="AF10" s="51">
        <f t="shared" si="1"/>
        <v>42853</v>
      </c>
      <c r="AG10" s="51">
        <f t="shared" si="1"/>
        <v>42854</v>
      </c>
      <c r="AH10" s="51">
        <f t="shared" si="1"/>
        <v>42855</v>
      </c>
      <c r="AI10" s="51" t="str">
        <f t="shared" si="1"/>
        <v/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4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bảy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Chủ nhật</v>
      </c>
      <c r="G11" s="50" t="str">
        <f t="shared" si="2"/>
        <v xml:space="preserve">          Thứ hai</v>
      </c>
      <c r="H11" s="50" t="str">
        <f t="shared" si="2"/>
        <v xml:space="preserve">          Thứ ba</v>
      </c>
      <c r="I11" s="50" t="str">
        <f t="shared" si="2"/>
        <v xml:space="preserve">          Thứ tư</v>
      </c>
      <c r="J11" s="50" t="str">
        <f t="shared" si="2"/>
        <v xml:space="preserve">          Thứ năm</v>
      </c>
      <c r="K11" s="50" t="str">
        <f t="shared" si="2"/>
        <v xml:space="preserve">          Thứ sáu</v>
      </c>
      <c r="L11" s="50" t="str">
        <f t="shared" si="2"/>
        <v xml:space="preserve">          Thứ bảy</v>
      </c>
      <c r="M11" s="50" t="str">
        <f t="shared" si="2"/>
        <v xml:space="preserve">          Chủ nhật</v>
      </c>
      <c r="N11" s="50" t="str">
        <f t="shared" si="2"/>
        <v xml:space="preserve">          Thứ hai</v>
      </c>
      <c r="O11" s="50" t="str">
        <f t="shared" si="2"/>
        <v xml:space="preserve">          Thứ ba</v>
      </c>
      <c r="P11" s="50" t="str">
        <f t="shared" si="2"/>
        <v xml:space="preserve">          Thứ tư</v>
      </c>
      <c r="Q11" s="50" t="str">
        <f t="shared" si="2"/>
        <v xml:space="preserve">          Thứ năm</v>
      </c>
      <c r="R11" s="50" t="str">
        <f t="shared" si="2"/>
        <v xml:space="preserve">          Thứ sáu</v>
      </c>
      <c r="S11" s="50" t="str">
        <f t="shared" si="2"/>
        <v xml:space="preserve">          Thứ bảy</v>
      </c>
      <c r="T11" s="50" t="str">
        <f t="shared" si="2"/>
        <v xml:space="preserve">          Chủ nhật</v>
      </c>
      <c r="U11" s="50" t="str">
        <f t="shared" si="2"/>
        <v xml:space="preserve">          Thứ hai</v>
      </c>
      <c r="V11" s="50" t="str">
        <f t="shared" si="2"/>
        <v xml:space="preserve">          Thứ ba</v>
      </c>
      <c r="W11" s="50" t="str">
        <f t="shared" si="2"/>
        <v xml:space="preserve">          Thứ tư</v>
      </c>
      <c r="X11" s="50" t="str">
        <f t="shared" si="2"/>
        <v xml:space="preserve">          Thứ năm</v>
      </c>
      <c r="Y11" s="50" t="str">
        <f t="shared" si="2"/>
        <v xml:space="preserve">          Thứ sáu</v>
      </c>
      <c r="Z11" s="50" t="str">
        <f t="shared" si="2"/>
        <v xml:space="preserve">          Thứ bảy</v>
      </c>
      <c r="AA11" s="50" t="str">
        <f t="shared" si="2"/>
        <v xml:space="preserve">          Chủ nhật</v>
      </c>
      <c r="AB11" s="50" t="str">
        <f t="shared" si="2"/>
        <v xml:space="preserve">          Thứ hai</v>
      </c>
      <c r="AC11" s="50" t="str">
        <f t="shared" si="2"/>
        <v xml:space="preserve">          Thứ ba</v>
      </c>
      <c r="AD11" s="50" t="str">
        <f t="shared" si="2"/>
        <v xml:space="preserve">          Thứ tư</v>
      </c>
      <c r="AE11" s="50" t="str">
        <f t="shared" si="2"/>
        <v xml:space="preserve">          Thứ năm</v>
      </c>
      <c r="AF11" s="50" t="str">
        <f t="shared" si="2"/>
        <v xml:space="preserve">          Thứ sáu</v>
      </c>
      <c r="AG11" s="50" t="str">
        <f t="shared" si="2"/>
        <v xml:space="preserve">          Thứ bảy</v>
      </c>
      <c r="AH11" s="50" t="str">
        <f t="shared" si="2"/>
        <v xml:space="preserve">          Chủ nhật</v>
      </c>
      <c r="AI11" s="50" t="str">
        <f t="shared" si="2"/>
        <v/>
      </c>
      <c r="AJ11" s="276"/>
      <c r="AK11" s="269"/>
      <c r="AL11" s="269"/>
      <c r="AM11" s="269"/>
      <c r="AN11" s="270"/>
      <c r="AO11" s="44">
        <f t="shared" si="0"/>
        <v>4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IF(OR($A12="",E$10=""),"",IF(IFERROR(MATCH(BBC_4!E$10,Infor!$A$13:$A$30,0),0)&gt;0,"L",IF(WEEKDAY(E$10)=1,"","X")))</f>
        <v>X</v>
      </c>
      <c r="F12" s="56" t="str">
        <f>IF(OR($A12="",F$10=""),"",IF(IFERROR(MATCH(BBC_4!F$10,Infor!$A$13:$A$30,0),0)&gt;0,"L",IF(WEEKDAY(F$10)=1,"","X")))</f>
        <v/>
      </c>
      <c r="G12" s="56" t="str">
        <f>IF(OR($A12="",G$10=""),"",IF(IFERROR(MATCH(BBC_4!G$10,Infor!$A$13:$A$30,0),0)&gt;0,"L",IF(WEEKDAY(G$10)=1,"","X")))</f>
        <v>X</v>
      </c>
      <c r="H12" s="56" t="str">
        <f>IF(OR($A12="",H$10=""),"",IF(IFERROR(MATCH(BBC_4!H$10,Infor!$A$13:$A$30,0),0)&gt;0,"L",IF(WEEKDAY(H$10)=1,"","X")))</f>
        <v>X</v>
      </c>
      <c r="I12" s="56" t="str">
        <f>IF(OR($A12="",I$10=""),"",IF(IFERROR(MATCH(BBC_4!I$10,Infor!$A$13:$A$30,0),0)&gt;0,"L",IF(WEEKDAY(I$10)=1,"","X")))</f>
        <v>X</v>
      </c>
      <c r="J12" s="56" t="str">
        <f>IF(OR($A12="",J$10=""),"",IF(IFERROR(MATCH(BBC_4!J$10,Infor!$A$13:$A$30,0),0)&gt;0,"L",IF(WEEKDAY(J$10)=1,"","X")))</f>
        <v>L</v>
      </c>
      <c r="K12" s="56" t="str">
        <f>IF(OR($A12="",K$10=""),"",IF(IFERROR(MATCH(BBC_4!K$10,Infor!$A$13:$A$30,0),0)&gt;0,"L",IF(WEEKDAY(K$10)=1,"","X")))</f>
        <v>X</v>
      </c>
      <c r="L12" s="56" t="str">
        <f>IF(OR($A12="",L$10=""),"",IF(IFERROR(MATCH(BBC_4!L$10,Infor!$A$13:$A$30,0),0)&gt;0,"L",IF(WEEKDAY(L$10)=1,"","X")))</f>
        <v>X</v>
      </c>
      <c r="M12" s="56" t="str">
        <f>IF(OR($A12="",M$10=""),"",IF(IFERROR(MATCH(BBC_4!M$10,Infor!$A$13:$A$30,0),0)&gt;0,"L",IF(WEEKDAY(M$10)=1,"","X")))</f>
        <v/>
      </c>
      <c r="N12" s="56" t="str">
        <f>IF(OR($A12="",N$10=""),"",IF(IFERROR(MATCH(BBC_4!N$10,Infor!$A$13:$A$30,0),0)&gt;0,"L",IF(WEEKDAY(N$10)=1,"","X")))</f>
        <v>X</v>
      </c>
      <c r="O12" s="56" t="str">
        <f>IF(OR($A12="",O$10=""),"",IF(IFERROR(MATCH(BBC_4!O$10,Infor!$A$13:$A$30,0),0)&gt;0,"L",IF(WEEKDAY(O$10)=1,"","X")))</f>
        <v>X</v>
      </c>
      <c r="P12" s="56" t="str">
        <f>IF(OR($A12="",P$10=""),"",IF(IFERROR(MATCH(BBC_4!P$10,Infor!$A$13:$A$30,0),0)&gt;0,"L",IF(WEEKDAY(P$10)=1,"","X")))</f>
        <v>X</v>
      </c>
      <c r="Q12" s="56" t="str">
        <f>IF(OR($A12="",Q$10=""),"",IF(IFERROR(MATCH(BBC_4!Q$10,Infor!$A$13:$A$30,0),0)&gt;0,"L",IF(WEEKDAY(Q$10)=1,"","X")))</f>
        <v>X</v>
      </c>
      <c r="R12" s="56" t="str">
        <f>IF(OR($A12="",R$10=""),"",IF(IFERROR(MATCH(BBC_4!R$10,Infor!$A$13:$A$30,0),0)&gt;0,"L",IF(WEEKDAY(R$10)=1,"","X")))</f>
        <v>X</v>
      </c>
      <c r="S12" s="56" t="str">
        <f>IF(OR($A12="",S$10=""),"",IF(IFERROR(MATCH(BBC_4!S$10,Infor!$A$13:$A$30,0),0)&gt;0,"L",IF(WEEKDAY(S$10)=1,"","X")))</f>
        <v>X</v>
      </c>
      <c r="T12" s="56" t="str">
        <f>IF(OR($A12="",T$10=""),"",IF(IFERROR(MATCH(BBC_4!T$10,Infor!$A$13:$A$30,0),0)&gt;0,"L",IF(WEEKDAY(T$10)=1,"","X")))</f>
        <v/>
      </c>
      <c r="U12" s="56" t="str">
        <f>IF(OR($A12="",U$10=""),"",IF(IFERROR(MATCH(BBC_4!U$10,Infor!$A$13:$A$30,0),0)&gt;0,"L",IF(WEEKDAY(U$10)=1,"","X")))</f>
        <v>X</v>
      </c>
      <c r="V12" s="56" t="str">
        <f>IF(OR($A12="",V$10=""),"",IF(IFERROR(MATCH(BBC_4!V$10,Infor!$A$13:$A$30,0),0)&gt;0,"L",IF(WEEKDAY(V$10)=1,"","X")))</f>
        <v>X</v>
      </c>
      <c r="W12" s="56" t="str">
        <f>IF(OR($A12="",W$10=""),"",IF(IFERROR(MATCH(BBC_4!W$10,Infor!$A$13:$A$30,0),0)&gt;0,"L",IF(WEEKDAY(W$10)=1,"","X")))</f>
        <v>X</v>
      </c>
      <c r="X12" s="56" t="str">
        <f>IF(OR($A12="",X$10=""),"",IF(IFERROR(MATCH(BBC_4!X$10,Infor!$A$13:$A$30,0),0)&gt;0,"L",IF(WEEKDAY(X$10)=1,"","X")))</f>
        <v>X</v>
      </c>
      <c r="Y12" s="56" t="str">
        <f>IF(OR($A12="",Y$10=""),"",IF(IFERROR(MATCH(BBC_4!Y$10,Infor!$A$13:$A$30,0),0)&gt;0,"L",IF(WEEKDAY(Y$10)=1,"","X")))</f>
        <v>X</v>
      </c>
      <c r="Z12" s="56" t="str">
        <f>IF(OR($A12="",Z$10=""),"",IF(IFERROR(MATCH(BBC_4!Z$10,Infor!$A$13:$A$30,0),0)&gt;0,"L",IF(WEEKDAY(Z$10)=1,"","X")))</f>
        <v>X</v>
      </c>
      <c r="AA12" s="56" t="str">
        <f>IF(OR($A12="",AA$10=""),"",IF(IFERROR(MATCH(BBC_4!AA$10,Infor!$A$13:$A$30,0),0)&gt;0,"L",IF(WEEKDAY(AA$10)=1,"","X")))</f>
        <v/>
      </c>
      <c r="AB12" s="56" t="str">
        <f>IF(OR($A12="",AB$10=""),"",IF(IFERROR(MATCH(BBC_4!AB$10,Infor!$A$13:$A$30,0),0)&gt;0,"L",IF(WEEKDAY(AB$10)=1,"","X")))</f>
        <v>X</v>
      </c>
      <c r="AC12" s="56" t="str">
        <f>IF(OR($A12="",AC$10=""),"",IF(IFERROR(MATCH(BBC_4!AC$10,Infor!$A$13:$A$30,0),0)&gt;0,"L",IF(WEEKDAY(AC$10)=1,"","X")))</f>
        <v>X</v>
      </c>
      <c r="AD12" s="56" t="str">
        <f>IF(OR($A12="",AD$10=""),"",IF(IFERROR(MATCH(BBC_4!AD$10,Infor!$A$13:$A$30,0),0)&gt;0,"L",IF(WEEKDAY(AD$10)=1,"","X")))</f>
        <v>X</v>
      </c>
      <c r="AE12" s="56" t="str">
        <f>IF(OR($A12="",AE$10=""),"",IF(IFERROR(MATCH(BBC_4!AE$10,Infor!$A$13:$A$30,0),0)&gt;0,"L",IF(WEEKDAY(AE$10)=1,"","X")))</f>
        <v>X</v>
      </c>
      <c r="AF12" s="56" t="str">
        <f>IF(OR($A12="",AF$10=""),"",IF(IFERROR(MATCH(BBC_4!AF$10,Infor!$A$13:$A$30,0),0)&gt;0,"L",IF(WEEKDAY(AF$10)=1,"","X")))</f>
        <v>X</v>
      </c>
      <c r="AG12" s="56" t="str">
        <f>IF(OR($A12="",AG$10=""),"",IF(IFERROR(MATCH(BBC_4!AG$10,Infor!$A$13:$A$30,0),0)&gt;0,"L",IF(WEEKDAY(AG$10)=1,"","X")))</f>
        <v>L</v>
      </c>
      <c r="AH12" s="56" t="str">
        <f>IF(OR($A12="",AH$10=""),"",IF(IFERROR(MATCH(BBC_4!AH$10,Infor!$A$13:$A$30,0),0)&gt;0,"L",IF(WEEKDAY(AH$10)=1,"","X")))</f>
        <v/>
      </c>
      <c r="AI12" s="56" t="str">
        <f>IF(OR($A12="",AI$10=""),"",IF(IFERROR(MATCH(BBC_4!AI$10,Infor!$A$13:$A$30,0),0)&gt;0,"L",IF(WEEKDAY(AI$10)=1,"","X")))</f>
        <v/>
      </c>
      <c r="AJ12" s="57"/>
      <c r="AK12" s="57">
        <f>COUNTIF(E12:AI12,"X")+COUNTIF(E12:AI12,"\")/2</f>
        <v>23</v>
      </c>
      <c r="AL12" s="57">
        <f>COUNTIF(E12:AI12,"L")</f>
        <v>2</v>
      </c>
      <c r="AM12" s="57"/>
      <c r="AN12" s="58"/>
      <c r="AO12" s="44">
        <f t="shared" si="0"/>
        <v>4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IF(OR($A13="",E$10=""),"",IF(IFERROR(MATCH(BBC_4!E$10,Infor!$A$13:$A$30,0),0)&gt;0,"L",IF(WEEKDAY(E$10)=1,"","X")))</f>
        <v>X</v>
      </c>
      <c r="F13" s="61" t="str">
        <f>IF(OR($A13="",F$10=""),"",IF(IFERROR(MATCH(BBC_4!F$10,Infor!$A$13:$A$30,0),0)&gt;0,"L",IF(WEEKDAY(F$10)=1,"","X")))</f>
        <v/>
      </c>
      <c r="G13" s="61" t="str">
        <f>IF(OR($A13="",G$10=""),"",IF(IFERROR(MATCH(BBC_4!G$10,Infor!$A$13:$A$30,0),0)&gt;0,"L",IF(WEEKDAY(G$10)=1,"","X")))</f>
        <v>X</v>
      </c>
      <c r="H13" s="61" t="str">
        <f>IF(OR($A13="",H$10=""),"",IF(IFERROR(MATCH(BBC_4!H$10,Infor!$A$13:$A$30,0),0)&gt;0,"L",IF(WEEKDAY(H$10)=1,"","X")))</f>
        <v>X</v>
      </c>
      <c r="I13" s="61" t="str">
        <f>IF(OR($A13="",I$10=""),"",IF(IFERROR(MATCH(BBC_4!I$10,Infor!$A$13:$A$30,0),0)&gt;0,"L",IF(WEEKDAY(I$10)=1,"","X")))</f>
        <v>X</v>
      </c>
      <c r="J13" s="61" t="str">
        <f>IF(OR($A13="",J$10=""),"",IF(IFERROR(MATCH(BBC_4!J$10,Infor!$A$13:$A$30,0),0)&gt;0,"L",IF(WEEKDAY(J$10)=1,"","X")))</f>
        <v>L</v>
      </c>
      <c r="K13" s="61" t="str">
        <f>IF(OR($A13="",K$10=""),"",IF(IFERROR(MATCH(BBC_4!K$10,Infor!$A$13:$A$30,0),0)&gt;0,"L",IF(WEEKDAY(K$10)=1,"","X")))</f>
        <v>X</v>
      </c>
      <c r="L13" s="61" t="str">
        <f>IF(OR($A13="",L$10=""),"",IF(IFERROR(MATCH(BBC_4!L$10,Infor!$A$13:$A$30,0),0)&gt;0,"L",IF(WEEKDAY(L$10)=1,"","X")))</f>
        <v>X</v>
      </c>
      <c r="M13" s="61" t="str">
        <f>IF(OR($A13="",M$10=""),"",IF(IFERROR(MATCH(BBC_4!M$10,Infor!$A$13:$A$30,0),0)&gt;0,"L",IF(WEEKDAY(M$10)=1,"","X")))</f>
        <v/>
      </c>
      <c r="N13" s="61" t="str">
        <f>IF(OR($A13="",N$10=""),"",IF(IFERROR(MATCH(BBC_4!N$10,Infor!$A$13:$A$30,0),0)&gt;0,"L",IF(WEEKDAY(N$10)=1,"","X")))</f>
        <v>X</v>
      </c>
      <c r="O13" s="61" t="str">
        <f>IF(OR($A13="",O$10=""),"",IF(IFERROR(MATCH(BBC_4!O$10,Infor!$A$13:$A$30,0),0)&gt;0,"L",IF(WEEKDAY(O$10)=1,"","X")))</f>
        <v>X</v>
      </c>
      <c r="P13" s="61" t="str">
        <f>IF(OR($A13="",P$10=""),"",IF(IFERROR(MATCH(BBC_4!P$10,Infor!$A$13:$A$30,0),0)&gt;0,"L",IF(WEEKDAY(P$10)=1,"","X")))</f>
        <v>X</v>
      </c>
      <c r="Q13" s="61" t="str">
        <f>IF(OR($A13="",Q$10=""),"",IF(IFERROR(MATCH(BBC_4!Q$10,Infor!$A$13:$A$30,0),0)&gt;0,"L",IF(WEEKDAY(Q$10)=1,"","X")))</f>
        <v>X</v>
      </c>
      <c r="R13" s="61" t="str">
        <f>IF(OR($A13="",R$10=""),"",IF(IFERROR(MATCH(BBC_4!R$10,Infor!$A$13:$A$30,0),0)&gt;0,"L",IF(WEEKDAY(R$10)=1,"","X")))</f>
        <v>X</v>
      </c>
      <c r="S13" s="61" t="str">
        <f>IF(OR($A13="",S$10=""),"",IF(IFERROR(MATCH(BBC_4!S$10,Infor!$A$13:$A$30,0),0)&gt;0,"L",IF(WEEKDAY(S$10)=1,"","X")))</f>
        <v>X</v>
      </c>
      <c r="T13" s="61" t="str">
        <f>IF(OR($A13="",T$10=""),"",IF(IFERROR(MATCH(BBC_4!T$10,Infor!$A$13:$A$30,0),0)&gt;0,"L",IF(WEEKDAY(T$10)=1,"","X")))</f>
        <v/>
      </c>
      <c r="U13" s="61" t="str">
        <f>IF(OR($A13="",U$10=""),"",IF(IFERROR(MATCH(BBC_4!U$10,Infor!$A$13:$A$30,0),0)&gt;0,"L",IF(WEEKDAY(U$10)=1,"","X")))</f>
        <v>X</v>
      </c>
      <c r="V13" s="61" t="str">
        <f>IF(OR($A13="",V$10=""),"",IF(IFERROR(MATCH(BBC_4!V$10,Infor!$A$13:$A$30,0),0)&gt;0,"L",IF(WEEKDAY(V$10)=1,"","X")))</f>
        <v>X</v>
      </c>
      <c r="W13" s="61" t="str">
        <f>IF(OR($A13="",W$10=""),"",IF(IFERROR(MATCH(BBC_4!W$10,Infor!$A$13:$A$30,0),0)&gt;0,"L",IF(WEEKDAY(W$10)=1,"","X")))</f>
        <v>X</v>
      </c>
      <c r="X13" s="61" t="str">
        <f>IF(OR($A13="",X$10=""),"",IF(IFERROR(MATCH(BBC_4!X$10,Infor!$A$13:$A$30,0),0)&gt;0,"L",IF(WEEKDAY(X$10)=1,"","X")))</f>
        <v>X</v>
      </c>
      <c r="Y13" s="61" t="str">
        <f>IF(OR($A13="",Y$10=""),"",IF(IFERROR(MATCH(BBC_4!Y$10,Infor!$A$13:$A$30,0),0)&gt;0,"L",IF(WEEKDAY(Y$10)=1,"","X")))</f>
        <v>X</v>
      </c>
      <c r="Z13" s="61" t="str">
        <f>IF(OR($A13="",Z$10=""),"",IF(IFERROR(MATCH(BBC_4!Z$10,Infor!$A$13:$A$30,0),0)&gt;0,"L",IF(WEEKDAY(Z$10)=1,"","X")))</f>
        <v>X</v>
      </c>
      <c r="AA13" s="61" t="str">
        <f>IF(OR($A13="",AA$10=""),"",IF(IFERROR(MATCH(BBC_4!AA$10,Infor!$A$13:$A$30,0),0)&gt;0,"L",IF(WEEKDAY(AA$10)=1,"","X")))</f>
        <v/>
      </c>
      <c r="AB13" s="61" t="str">
        <f>IF(OR($A13="",AB$10=""),"",IF(IFERROR(MATCH(BBC_4!AB$10,Infor!$A$13:$A$30,0),0)&gt;0,"L",IF(WEEKDAY(AB$10)=1,"","X")))</f>
        <v>X</v>
      </c>
      <c r="AC13" s="61" t="str">
        <f>IF(OR($A13="",AC$10=""),"",IF(IFERROR(MATCH(BBC_4!AC$10,Infor!$A$13:$A$30,0),0)&gt;0,"L",IF(WEEKDAY(AC$10)=1,"","X")))</f>
        <v>X</v>
      </c>
      <c r="AD13" s="61" t="str">
        <f>IF(OR($A13="",AD$10=""),"",IF(IFERROR(MATCH(BBC_4!AD$10,Infor!$A$13:$A$30,0),0)&gt;0,"L",IF(WEEKDAY(AD$10)=1,"","X")))</f>
        <v>X</v>
      </c>
      <c r="AE13" s="61" t="str">
        <f>IF(OR($A13="",AE$10=""),"",IF(IFERROR(MATCH(BBC_4!AE$10,Infor!$A$13:$A$30,0),0)&gt;0,"L",IF(WEEKDAY(AE$10)=1,"","X")))</f>
        <v>X</v>
      </c>
      <c r="AF13" s="61" t="str">
        <f>IF(OR($A13="",AF$10=""),"",IF(IFERROR(MATCH(BBC_4!AF$10,Infor!$A$13:$A$30,0),0)&gt;0,"L",IF(WEEKDAY(AF$10)=1,"","X")))</f>
        <v>X</v>
      </c>
      <c r="AG13" s="61" t="str">
        <f>IF(OR($A13="",AG$10=""),"",IF(IFERROR(MATCH(BBC_4!AG$10,Infor!$A$13:$A$30,0),0)&gt;0,"L",IF(WEEKDAY(AG$10)=1,"","X")))</f>
        <v>L</v>
      </c>
      <c r="AH13" s="61" t="str">
        <f>IF(OR($A13="",AH$10=""),"",IF(IFERROR(MATCH(BBC_4!AH$10,Infor!$A$13:$A$30,0),0)&gt;0,"L",IF(WEEKDAY(AH$10)=1,"","X")))</f>
        <v/>
      </c>
      <c r="AI13" s="61" t="str">
        <f>IF(OR($A13="",AI$10=""),"",IF(IFERROR(MATCH(BBC_4!AI$10,Infor!$A$13:$A$30,0),0)&gt;0,"L",IF(WEEKDAY(AI$10)=1,"","X")))</f>
        <v/>
      </c>
      <c r="AJ13" s="62"/>
      <c r="AK13" s="62">
        <f t="shared" ref="AK13:AK61" si="6">COUNTIF(E13:AI13,"X")+COUNTIF(E13:AI13,"\")/2</f>
        <v>23</v>
      </c>
      <c r="AL13" s="62">
        <f t="shared" ref="AL13:AL61" si="7">COUNTIF(E13:AI13,"L")</f>
        <v>2</v>
      </c>
      <c r="AM13" s="62"/>
      <c r="AN13" s="63"/>
      <c r="AO13" s="44">
        <f t="shared" si="0"/>
        <v>4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IF(OR($A14="",E$10=""),"",IF(IFERROR(MATCH(BBC_4!E$10,Infor!$A$13:$A$30,0),0)&gt;0,"L",IF(WEEKDAY(E$10)=1,"","X")))</f>
        <v>X</v>
      </c>
      <c r="F14" s="61" t="str">
        <f>IF(OR($A14="",F$10=""),"",IF(IFERROR(MATCH(BBC_4!F$10,Infor!$A$13:$A$30,0),0)&gt;0,"L",IF(WEEKDAY(F$10)=1,"","X")))</f>
        <v/>
      </c>
      <c r="G14" s="61" t="str">
        <f>IF(OR($A14="",G$10=""),"",IF(IFERROR(MATCH(BBC_4!G$10,Infor!$A$13:$A$30,0),0)&gt;0,"L",IF(WEEKDAY(G$10)=1,"","X")))</f>
        <v>X</v>
      </c>
      <c r="H14" s="61" t="str">
        <f>IF(OR($A14="",H$10=""),"",IF(IFERROR(MATCH(BBC_4!H$10,Infor!$A$13:$A$30,0),0)&gt;0,"L",IF(WEEKDAY(H$10)=1,"","X")))</f>
        <v>X</v>
      </c>
      <c r="I14" s="61" t="str">
        <f>IF(OR($A14="",I$10=""),"",IF(IFERROR(MATCH(BBC_4!I$10,Infor!$A$13:$A$30,0),0)&gt;0,"L",IF(WEEKDAY(I$10)=1,"","X")))</f>
        <v>X</v>
      </c>
      <c r="J14" s="61" t="str">
        <f>IF(OR($A14="",J$10=""),"",IF(IFERROR(MATCH(BBC_4!J$10,Infor!$A$13:$A$30,0),0)&gt;0,"L",IF(WEEKDAY(J$10)=1,"","X")))</f>
        <v>L</v>
      </c>
      <c r="K14" s="61" t="str">
        <f>IF(OR($A14="",K$10=""),"",IF(IFERROR(MATCH(BBC_4!K$10,Infor!$A$13:$A$30,0),0)&gt;0,"L",IF(WEEKDAY(K$10)=1,"","X")))</f>
        <v>X</v>
      </c>
      <c r="L14" s="61" t="str">
        <f>IF(OR($A14="",L$10=""),"",IF(IFERROR(MATCH(BBC_4!L$10,Infor!$A$13:$A$30,0),0)&gt;0,"L",IF(WEEKDAY(L$10)=1,"","X")))</f>
        <v>X</v>
      </c>
      <c r="M14" s="61" t="str">
        <f>IF(OR($A14="",M$10=""),"",IF(IFERROR(MATCH(BBC_4!M$10,Infor!$A$13:$A$30,0),0)&gt;0,"L",IF(WEEKDAY(M$10)=1,"","X")))</f>
        <v/>
      </c>
      <c r="N14" s="61" t="str">
        <f>IF(OR($A14="",N$10=""),"",IF(IFERROR(MATCH(BBC_4!N$10,Infor!$A$13:$A$30,0),0)&gt;0,"L",IF(WEEKDAY(N$10)=1,"","X")))</f>
        <v>X</v>
      </c>
      <c r="O14" s="61" t="str">
        <f>IF(OR($A14="",O$10=""),"",IF(IFERROR(MATCH(BBC_4!O$10,Infor!$A$13:$A$30,0),0)&gt;0,"L",IF(WEEKDAY(O$10)=1,"","X")))</f>
        <v>X</v>
      </c>
      <c r="P14" s="61" t="str">
        <f>IF(OR($A14="",P$10=""),"",IF(IFERROR(MATCH(BBC_4!P$10,Infor!$A$13:$A$30,0),0)&gt;0,"L",IF(WEEKDAY(P$10)=1,"","X")))</f>
        <v>X</v>
      </c>
      <c r="Q14" s="61" t="str">
        <f>IF(OR($A14="",Q$10=""),"",IF(IFERROR(MATCH(BBC_4!Q$10,Infor!$A$13:$A$30,0),0)&gt;0,"L",IF(WEEKDAY(Q$10)=1,"","X")))</f>
        <v>X</v>
      </c>
      <c r="R14" s="61" t="str">
        <f>IF(OR($A14="",R$10=""),"",IF(IFERROR(MATCH(BBC_4!R$10,Infor!$A$13:$A$30,0),0)&gt;0,"L",IF(WEEKDAY(R$10)=1,"","X")))</f>
        <v>X</v>
      </c>
      <c r="S14" s="61" t="str">
        <f>IF(OR($A14="",S$10=""),"",IF(IFERROR(MATCH(BBC_4!S$10,Infor!$A$13:$A$30,0),0)&gt;0,"L",IF(WEEKDAY(S$10)=1,"","X")))</f>
        <v>X</v>
      </c>
      <c r="T14" s="61" t="str">
        <f>IF(OR($A14="",T$10=""),"",IF(IFERROR(MATCH(BBC_4!T$10,Infor!$A$13:$A$30,0),0)&gt;0,"L",IF(WEEKDAY(T$10)=1,"","X")))</f>
        <v/>
      </c>
      <c r="U14" s="61" t="str">
        <f>IF(OR($A14="",U$10=""),"",IF(IFERROR(MATCH(BBC_4!U$10,Infor!$A$13:$A$30,0),0)&gt;0,"L",IF(WEEKDAY(U$10)=1,"","X")))</f>
        <v>X</v>
      </c>
      <c r="V14" s="61" t="str">
        <f>IF(OR($A14="",V$10=""),"",IF(IFERROR(MATCH(BBC_4!V$10,Infor!$A$13:$A$30,0),0)&gt;0,"L",IF(WEEKDAY(V$10)=1,"","X")))</f>
        <v>X</v>
      </c>
      <c r="W14" s="61" t="str">
        <f>IF(OR($A14="",W$10=""),"",IF(IFERROR(MATCH(BBC_4!W$10,Infor!$A$13:$A$30,0),0)&gt;0,"L",IF(WEEKDAY(W$10)=1,"","X")))</f>
        <v>X</v>
      </c>
      <c r="X14" s="61" t="str">
        <f>IF(OR($A14="",X$10=""),"",IF(IFERROR(MATCH(BBC_4!X$10,Infor!$A$13:$A$30,0),0)&gt;0,"L",IF(WEEKDAY(X$10)=1,"","X")))</f>
        <v>X</v>
      </c>
      <c r="Y14" s="61" t="str">
        <f>IF(OR($A14="",Y$10=""),"",IF(IFERROR(MATCH(BBC_4!Y$10,Infor!$A$13:$A$30,0),0)&gt;0,"L",IF(WEEKDAY(Y$10)=1,"","X")))</f>
        <v>X</v>
      </c>
      <c r="Z14" s="61" t="str">
        <f>IF(OR($A14="",Z$10=""),"",IF(IFERROR(MATCH(BBC_4!Z$10,Infor!$A$13:$A$30,0),0)&gt;0,"L",IF(WEEKDAY(Z$10)=1,"","X")))</f>
        <v>X</v>
      </c>
      <c r="AA14" s="61" t="str">
        <f>IF(OR($A14="",AA$10=""),"",IF(IFERROR(MATCH(BBC_4!AA$10,Infor!$A$13:$A$30,0),0)&gt;0,"L",IF(WEEKDAY(AA$10)=1,"","X")))</f>
        <v/>
      </c>
      <c r="AB14" s="61" t="str">
        <f>IF(OR($A14="",AB$10=""),"",IF(IFERROR(MATCH(BBC_4!AB$10,Infor!$A$13:$A$30,0),0)&gt;0,"L",IF(WEEKDAY(AB$10)=1,"","X")))</f>
        <v>X</v>
      </c>
      <c r="AC14" s="61" t="str">
        <f>IF(OR($A14="",AC$10=""),"",IF(IFERROR(MATCH(BBC_4!AC$10,Infor!$A$13:$A$30,0),0)&gt;0,"L",IF(WEEKDAY(AC$10)=1,"","X")))</f>
        <v>X</v>
      </c>
      <c r="AD14" s="61" t="str">
        <f>IF(OR($A14="",AD$10=""),"",IF(IFERROR(MATCH(BBC_4!AD$10,Infor!$A$13:$A$30,0),0)&gt;0,"L",IF(WEEKDAY(AD$10)=1,"","X")))</f>
        <v>X</v>
      </c>
      <c r="AE14" s="61" t="str">
        <f>IF(OR($A14="",AE$10=""),"",IF(IFERROR(MATCH(BBC_4!AE$10,Infor!$A$13:$A$30,0),0)&gt;0,"L",IF(WEEKDAY(AE$10)=1,"","X")))</f>
        <v>X</v>
      </c>
      <c r="AF14" s="61" t="str">
        <f>IF(OR($A14="",AF$10=""),"",IF(IFERROR(MATCH(BBC_4!AF$10,Infor!$A$13:$A$30,0),0)&gt;0,"L",IF(WEEKDAY(AF$10)=1,"","X")))</f>
        <v>X</v>
      </c>
      <c r="AG14" s="61" t="str">
        <f>IF(OR($A14="",AG$10=""),"",IF(IFERROR(MATCH(BBC_4!AG$10,Infor!$A$13:$A$30,0),0)&gt;0,"L",IF(WEEKDAY(AG$10)=1,"","X")))</f>
        <v>L</v>
      </c>
      <c r="AH14" s="61" t="str">
        <f>IF(OR($A14="",AH$10=""),"",IF(IFERROR(MATCH(BBC_4!AH$10,Infor!$A$13:$A$30,0),0)&gt;0,"L",IF(WEEKDAY(AH$10)=1,"","X")))</f>
        <v/>
      </c>
      <c r="AI14" s="61" t="str">
        <f>IF(OR($A14="",AI$10=""),"",IF(IFERROR(MATCH(BBC_4!AI$10,Infor!$A$13:$A$30,0),0)&gt;0,"L",IF(WEEKDAY(AI$10)=1,"","X")))</f>
        <v/>
      </c>
      <c r="AJ14" s="62"/>
      <c r="AK14" s="62">
        <f t="shared" si="6"/>
        <v>23</v>
      </c>
      <c r="AL14" s="62">
        <f t="shared" si="7"/>
        <v>2</v>
      </c>
      <c r="AM14" s="62"/>
      <c r="AN14" s="63"/>
      <c r="AO14" s="44">
        <f t="shared" si="0"/>
        <v>4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IF(OR($A15="",E$10=""),"",IF(IFERROR(MATCH(BBC_4!E$10,Infor!$A$13:$A$30,0),0)&gt;0,"L",IF(WEEKDAY(E$10)=1,"","X")))</f>
        <v>X</v>
      </c>
      <c r="F15" s="61" t="str">
        <f>IF(OR($A15="",F$10=""),"",IF(IFERROR(MATCH(BBC_4!F$10,Infor!$A$13:$A$30,0),0)&gt;0,"L",IF(WEEKDAY(F$10)=1,"","X")))</f>
        <v/>
      </c>
      <c r="G15" s="61" t="str">
        <f>IF(OR($A15="",G$10=""),"",IF(IFERROR(MATCH(BBC_4!G$10,Infor!$A$13:$A$30,0),0)&gt;0,"L",IF(WEEKDAY(G$10)=1,"","X")))</f>
        <v>X</v>
      </c>
      <c r="H15" s="61" t="str">
        <f>IF(OR($A15="",H$10=""),"",IF(IFERROR(MATCH(BBC_4!H$10,Infor!$A$13:$A$30,0),0)&gt;0,"L",IF(WEEKDAY(H$10)=1,"","X")))</f>
        <v>X</v>
      </c>
      <c r="I15" s="61" t="str">
        <f>IF(OR($A15="",I$10=""),"",IF(IFERROR(MATCH(BBC_4!I$10,Infor!$A$13:$A$30,0),0)&gt;0,"L",IF(WEEKDAY(I$10)=1,"","X")))</f>
        <v>X</v>
      </c>
      <c r="J15" s="61" t="str">
        <f>IF(OR($A15="",J$10=""),"",IF(IFERROR(MATCH(BBC_4!J$10,Infor!$A$13:$A$30,0),0)&gt;0,"L",IF(WEEKDAY(J$10)=1,"","X")))</f>
        <v>L</v>
      </c>
      <c r="K15" s="61" t="str">
        <f>IF(OR($A15="",K$10=""),"",IF(IFERROR(MATCH(BBC_4!K$10,Infor!$A$13:$A$30,0),0)&gt;0,"L",IF(WEEKDAY(K$10)=1,"","X")))</f>
        <v>X</v>
      </c>
      <c r="L15" s="61" t="str">
        <f>IF(OR($A15="",L$10=""),"",IF(IFERROR(MATCH(BBC_4!L$10,Infor!$A$13:$A$30,0),0)&gt;0,"L",IF(WEEKDAY(L$10)=1,"","X")))</f>
        <v>X</v>
      </c>
      <c r="M15" s="61" t="str">
        <f>IF(OR($A15="",M$10=""),"",IF(IFERROR(MATCH(BBC_4!M$10,Infor!$A$13:$A$30,0),0)&gt;0,"L",IF(WEEKDAY(M$10)=1,"","X")))</f>
        <v/>
      </c>
      <c r="N15" s="61" t="str">
        <f>IF(OR($A15="",N$10=""),"",IF(IFERROR(MATCH(BBC_4!N$10,Infor!$A$13:$A$30,0),0)&gt;0,"L",IF(WEEKDAY(N$10)=1,"","X")))</f>
        <v>X</v>
      </c>
      <c r="O15" s="61" t="str">
        <f>IF(OR($A15="",O$10=""),"",IF(IFERROR(MATCH(BBC_4!O$10,Infor!$A$13:$A$30,0),0)&gt;0,"L",IF(WEEKDAY(O$10)=1,"","X")))</f>
        <v>X</v>
      </c>
      <c r="P15" s="61" t="str">
        <f>IF(OR($A15="",P$10=""),"",IF(IFERROR(MATCH(BBC_4!P$10,Infor!$A$13:$A$30,0),0)&gt;0,"L",IF(WEEKDAY(P$10)=1,"","X")))</f>
        <v>X</v>
      </c>
      <c r="Q15" s="61" t="str">
        <f>IF(OR($A15="",Q$10=""),"",IF(IFERROR(MATCH(BBC_4!Q$10,Infor!$A$13:$A$30,0),0)&gt;0,"L",IF(WEEKDAY(Q$10)=1,"","X")))</f>
        <v>X</v>
      </c>
      <c r="R15" s="61" t="str">
        <f>IF(OR($A15="",R$10=""),"",IF(IFERROR(MATCH(BBC_4!R$10,Infor!$A$13:$A$30,0),0)&gt;0,"L",IF(WEEKDAY(R$10)=1,"","X")))</f>
        <v>X</v>
      </c>
      <c r="S15" s="61" t="str">
        <f>IF(OR($A15="",S$10=""),"",IF(IFERROR(MATCH(BBC_4!S$10,Infor!$A$13:$A$30,0),0)&gt;0,"L",IF(WEEKDAY(S$10)=1,"","X")))</f>
        <v>X</v>
      </c>
      <c r="T15" s="61" t="str">
        <f>IF(OR($A15="",T$10=""),"",IF(IFERROR(MATCH(BBC_4!T$10,Infor!$A$13:$A$30,0),0)&gt;0,"L",IF(WEEKDAY(T$10)=1,"","X")))</f>
        <v/>
      </c>
      <c r="U15" s="61" t="str">
        <f>IF(OR($A15="",U$10=""),"",IF(IFERROR(MATCH(BBC_4!U$10,Infor!$A$13:$A$30,0),0)&gt;0,"L",IF(WEEKDAY(U$10)=1,"","X")))</f>
        <v>X</v>
      </c>
      <c r="V15" s="61" t="str">
        <f>IF(OR($A15="",V$10=""),"",IF(IFERROR(MATCH(BBC_4!V$10,Infor!$A$13:$A$30,0),0)&gt;0,"L",IF(WEEKDAY(V$10)=1,"","X")))</f>
        <v>X</v>
      </c>
      <c r="W15" s="61" t="str">
        <f>IF(OR($A15="",W$10=""),"",IF(IFERROR(MATCH(BBC_4!W$10,Infor!$A$13:$A$30,0),0)&gt;0,"L",IF(WEEKDAY(W$10)=1,"","X")))</f>
        <v>X</v>
      </c>
      <c r="X15" s="61" t="str">
        <f>IF(OR($A15="",X$10=""),"",IF(IFERROR(MATCH(BBC_4!X$10,Infor!$A$13:$A$30,0),0)&gt;0,"L",IF(WEEKDAY(X$10)=1,"","X")))</f>
        <v>X</v>
      </c>
      <c r="Y15" s="61" t="str">
        <f>IF(OR($A15="",Y$10=""),"",IF(IFERROR(MATCH(BBC_4!Y$10,Infor!$A$13:$A$30,0),0)&gt;0,"L",IF(WEEKDAY(Y$10)=1,"","X")))</f>
        <v>X</v>
      </c>
      <c r="Z15" s="61" t="str">
        <f>IF(OR($A15="",Z$10=""),"",IF(IFERROR(MATCH(BBC_4!Z$10,Infor!$A$13:$A$30,0),0)&gt;0,"L",IF(WEEKDAY(Z$10)=1,"","X")))</f>
        <v>X</v>
      </c>
      <c r="AA15" s="61" t="str">
        <f>IF(OR($A15="",AA$10=""),"",IF(IFERROR(MATCH(BBC_4!AA$10,Infor!$A$13:$A$30,0),0)&gt;0,"L",IF(WEEKDAY(AA$10)=1,"","X")))</f>
        <v/>
      </c>
      <c r="AB15" s="61" t="str">
        <f>IF(OR($A15="",AB$10=""),"",IF(IFERROR(MATCH(BBC_4!AB$10,Infor!$A$13:$A$30,0),0)&gt;0,"L",IF(WEEKDAY(AB$10)=1,"","X")))</f>
        <v>X</v>
      </c>
      <c r="AC15" s="61" t="str">
        <f>IF(OR($A15="",AC$10=""),"",IF(IFERROR(MATCH(BBC_4!AC$10,Infor!$A$13:$A$30,0),0)&gt;0,"L",IF(WEEKDAY(AC$10)=1,"","X")))</f>
        <v>X</v>
      </c>
      <c r="AD15" s="61" t="str">
        <f>IF(OR($A15="",AD$10=""),"",IF(IFERROR(MATCH(BBC_4!AD$10,Infor!$A$13:$A$30,0),0)&gt;0,"L",IF(WEEKDAY(AD$10)=1,"","X")))</f>
        <v>X</v>
      </c>
      <c r="AE15" s="61" t="str">
        <f>IF(OR($A15="",AE$10=""),"",IF(IFERROR(MATCH(BBC_4!AE$10,Infor!$A$13:$A$30,0),0)&gt;0,"L",IF(WEEKDAY(AE$10)=1,"","X")))</f>
        <v>X</v>
      </c>
      <c r="AF15" s="61" t="str">
        <f>IF(OR($A15="",AF$10=""),"",IF(IFERROR(MATCH(BBC_4!AF$10,Infor!$A$13:$A$30,0),0)&gt;0,"L",IF(WEEKDAY(AF$10)=1,"","X")))</f>
        <v>X</v>
      </c>
      <c r="AG15" s="61" t="str">
        <f>IF(OR($A15="",AG$10=""),"",IF(IFERROR(MATCH(BBC_4!AG$10,Infor!$A$13:$A$30,0),0)&gt;0,"L",IF(WEEKDAY(AG$10)=1,"","X")))</f>
        <v>L</v>
      </c>
      <c r="AH15" s="61" t="str">
        <f>IF(OR($A15="",AH$10=""),"",IF(IFERROR(MATCH(BBC_4!AH$10,Infor!$A$13:$A$30,0),0)&gt;0,"L",IF(WEEKDAY(AH$10)=1,"","X")))</f>
        <v/>
      </c>
      <c r="AI15" s="61" t="str">
        <f>IF(OR($A15="",AI$10=""),"",IF(IFERROR(MATCH(BBC_4!AI$10,Infor!$A$13:$A$30,0),0)&gt;0,"L",IF(WEEKDAY(AI$10)=1,"","X")))</f>
        <v/>
      </c>
      <c r="AJ15" s="62"/>
      <c r="AK15" s="62">
        <f t="shared" si="6"/>
        <v>23</v>
      </c>
      <c r="AL15" s="62">
        <f t="shared" si="7"/>
        <v>2</v>
      </c>
      <c r="AM15" s="62"/>
      <c r="AN15" s="63"/>
      <c r="AO15" s="44">
        <f t="shared" si="0"/>
        <v>4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IF(OR($A16="",E$10=""),"",IF(IFERROR(MATCH(BBC_4!E$10,Infor!$A$13:$A$30,0),0)&gt;0,"L",IF(WEEKDAY(E$10)=1,"","X")))</f>
        <v>X</v>
      </c>
      <c r="F16" s="61" t="str">
        <f>IF(OR($A16="",F$10=""),"",IF(IFERROR(MATCH(BBC_4!F$10,Infor!$A$13:$A$30,0),0)&gt;0,"L",IF(WEEKDAY(F$10)=1,"","X")))</f>
        <v/>
      </c>
      <c r="G16" s="61" t="str">
        <f>IF(OR($A16="",G$10=""),"",IF(IFERROR(MATCH(BBC_4!G$10,Infor!$A$13:$A$30,0),0)&gt;0,"L",IF(WEEKDAY(G$10)=1,"","X")))</f>
        <v>X</v>
      </c>
      <c r="H16" s="61" t="str">
        <f>IF(OR($A16="",H$10=""),"",IF(IFERROR(MATCH(BBC_4!H$10,Infor!$A$13:$A$30,0),0)&gt;0,"L",IF(WEEKDAY(H$10)=1,"","X")))</f>
        <v>X</v>
      </c>
      <c r="I16" s="61" t="str">
        <f>IF(OR($A16="",I$10=""),"",IF(IFERROR(MATCH(BBC_4!I$10,Infor!$A$13:$A$30,0),0)&gt;0,"L",IF(WEEKDAY(I$10)=1,"","X")))</f>
        <v>X</v>
      </c>
      <c r="J16" s="61" t="str">
        <f>IF(OR($A16="",J$10=""),"",IF(IFERROR(MATCH(BBC_4!J$10,Infor!$A$13:$A$30,0),0)&gt;0,"L",IF(WEEKDAY(J$10)=1,"","X")))</f>
        <v>L</v>
      </c>
      <c r="K16" s="61" t="str">
        <f>IF(OR($A16="",K$10=""),"",IF(IFERROR(MATCH(BBC_4!K$10,Infor!$A$13:$A$30,0),0)&gt;0,"L",IF(WEEKDAY(K$10)=1,"","X")))</f>
        <v>X</v>
      </c>
      <c r="L16" s="61" t="str">
        <f>IF(OR($A16="",L$10=""),"",IF(IFERROR(MATCH(BBC_4!L$10,Infor!$A$13:$A$30,0),0)&gt;0,"L",IF(WEEKDAY(L$10)=1,"","X")))</f>
        <v>X</v>
      </c>
      <c r="M16" s="61" t="str">
        <f>IF(OR($A16="",M$10=""),"",IF(IFERROR(MATCH(BBC_4!M$10,Infor!$A$13:$A$30,0),0)&gt;0,"L",IF(WEEKDAY(M$10)=1,"","X")))</f>
        <v/>
      </c>
      <c r="N16" s="61" t="str">
        <f>IF(OR($A16="",N$10=""),"",IF(IFERROR(MATCH(BBC_4!N$10,Infor!$A$13:$A$30,0),0)&gt;0,"L",IF(WEEKDAY(N$10)=1,"","X")))</f>
        <v>X</v>
      </c>
      <c r="O16" s="61" t="str">
        <f>IF(OR($A16="",O$10=""),"",IF(IFERROR(MATCH(BBC_4!O$10,Infor!$A$13:$A$30,0),0)&gt;0,"L",IF(WEEKDAY(O$10)=1,"","X")))</f>
        <v>X</v>
      </c>
      <c r="P16" s="61" t="str">
        <f>IF(OR($A16="",P$10=""),"",IF(IFERROR(MATCH(BBC_4!P$10,Infor!$A$13:$A$30,0),0)&gt;0,"L",IF(WEEKDAY(P$10)=1,"","X")))</f>
        <v>X</v>
      </c>
      <c r="Q16" s="61" t="str">
        <f>IF(OR($A16="",Q$10=""),"",IF(IFERROR(MATCH(BBC_4!Q$10,Infor!$A$13:$A$30,0),0)&gt;0,"L",IF(WEEKDAY(Q$10)=1,"","X")))</f>
        <v>X</v>
      </c>
      <c r="R16" s="61" t="str">
        <f>IF(OR($A16="",R$10=""),"",IF(IFERROR(MATCH(BBC_4!R$10,Infor!$A$13:$A$30,0),0)&gt;0,"L",IF(WEEKDAY(R$10)=1,"","X")))</f>
        <v>X</v>
      </c>
      <c r="S16" s="61" t="str">
        <f>IF(OR($A16="",S$10=""),"",IF(IFERROR(MATCH(BBC_4!S$10,Infor!$A$13:$A$30,0),0)&gt;0,"L",IF(WEEKDAY(S$10)=1,"","X")))</f>
        <v>X</v>
      </c>
      <c r="T16" s="61" t="str">
        <f>IF(OR($A16="",T$10=""),"",IF(IFERROR(MATCH(BBC_4!T$10,Infor!$A$13:$A$30,0),0)&gt;0,"L",IF(WEEKDAY(T$10)=1,"","X")))</f>
        <v/>
      </c>
      <c r="U16" s="61" t="str">
        <f>IF(OR($A16="",U$10=""),"",IF(IFERROR(MATCH(BBC_4!U$10,Infor!$A$13:$A$30,0),0)&gt;0,"L",IF(WEEKDAY(U$10)=1,"","X")))</f>
        <v>X</v>
      </c>
      <c r="V16" s="61" t="str">
        <f>IF(OR($A16="",V$10=""),"",IF(IFERROR(MATCH(BBC_4!V$10,Infor!$A$13:$A$30,0),0)&gt;0,"L",IF(WEEKDAY(V$10)=1,"","X")))</f>
        <v>X</v>
      </c>
      <c r="W16" s="61" t="str">
        <f>IF(OR($A16="",W$10=""),"",IF(IFERROR(MATCH(BBC_4!W$10,Infor!$A$13:$A$30,0),0)&gt;0,"L",IF(WEEKDAY(W$10)=1,"","X")))</f>
        <v>X</v>
      </c>
      <c r="X16" s="61" t="str">
        <f>IF(OR($A16="",X$10=""),"",IF(IFERROR(MATCH(BBC_4!X$10,Infor!$A$13:$A$30,0),0)&gt;0,"L",IF(WEEKDAY(X$10)=1,"","X")))</f>
        <v>X</v>
      </c>
      <c r="Y16" s="61" t="str">
        <f>IF(OR($A16="",Y$10=""),"",IF(IFERROR(MATCH(BBC_4!Y$10,Infor!$A$13:$A$30,0),0)&gt;0,"L",IF(WEEKDAY(Y$10)=1,"","X")))</f>
        <v>X</v>
      </c>
      <c r="Z16" s="61" t="str">
        <f>IF(OR($A16="",Z$10=""),"",IF(IFERROR(MATCH(BBC_4!Z$10,Infor!$A$13:$A$30,0),0)&gt;0,"L",IF(WEEKDAY(Z$10)=1,"","X")))</f>
        <v>X</v>
      </c>
      <c r="AA16" s="61" t="str">
        <f>IF(OR($A16="",AA$10=""),"",IF(IFERROR(MATCH(BBC_4!AA$10,Infor!$A$13:$A$30,0),0)&gt;0,"L",IF(WEEKDAY(AA$10)=1,"","X")))</f>
        <v/>
      </c>
      <c r="AB16" s="61" t="str">
        <f>IF(OR($A16="",AB$10=""),"",IF(IFERROR(MATCH(BBC_4!AB$10,Infor!$A$13:$A$30,0),0)&gt;0,"L",IF(WEEKDAY(AB$10)=1,"","X")))</f>
        <v>X</v>
      </c>
      <c r="AC16" s="61" t="str">
        <f>IF(OR($A16="",AC$10=""),"",IF(IFERROR(MATCH(BBC_4!AC$10,Infor!$A$13:$A$30,0),0)&gt;0,"L",IF(WEEKDAY(AC$10)=1,"","X")))</f>
        <v>X</v>
      </c>
      <c r="AD16" s="61" t="str">
        <f>IF(OR($A16="",AD$10=""),"",IF(IFERROR(MATCH(BBC_4!AD$10,Infor!$A$13:$A$30,0),0)&gt;0,"L",IF(WEEKDAY(AD$10)=1,"","X")))</f>
        <v>X</v>
      </c>
      <c r="AE16" s="61" t="str">
        <f>IF(OR($A16="",AE$10=""),"",IF(IFERROR(MATCH(BBC_4!AE$10,Infor!$A$13:$A$30,0),0)&gt;0,"L",IF(WEEKDAY(AE$10)=1,"","X")))</f>
        <v>X</v>
      </c>
      <c r="AF16" s="61" t="str">
        <f>IF(OR($A16="",AF$10=""),"",IF(IFERROR(MATCH(BBC_4!AF$10,Infor!$A$13:$A$30,0),0)&gt;0,"L",IF(WEEKDAY(AF$10)=1,"","X")))</f>
        <v>X</v>
      </c>
      <c r="AG16" s="61" t="str">
        <f>IF(OR($A16="",AG$10=""),"",IF(IFERROR(MATCH(BBC_4!AG$10,Infor!$A$13:$A$30,0),0)&gt;0,"L",IF(WEEKDAY(AG$10)=1,"","X")))</f>
        <v>L</v>
      </c>
      <c r="AH16" s="61" t="str">
        <f>IF(OR($A16="",AH$10=""),"",IF(IFERROR(MATCH(BBC_4!AH$10,Infor!$A$13:$A$30,0),0)&gt;0,"L",IF(WEEKDAY(AH$10)=1,"","X")))</f>
        <v/>
      </c>
      <c r="AI16" s="61" t="str">
        <f>IF(OR($A16="",AI$10=""),"",IF(IFERROR(MATCH(BBC_4!AI$10,Infor!$A$13:$A$30,0),0)&gt;0,"L",IF(WEEKDAY(AI$10)=1,"","X")))</f>
        <v/>
      </c>
      <c r="AJ16" s="62"/>
      <c r="AK16" s="62">
        <f t="shared" si="6"/>
        <v>23</v>
      </c>
      <c r="AL16" s="62">
        <f t="shared" si="7"/>
        <v>2</v>
      </c>
      <c r="AM16" s="62"/>
      <c r="AN16" s="63"/>
      <c r="AO16" s="44">
        <f t="shared" si="0"/>
        <v>4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IF(OR($A17="",E$10=""),"",IF(IFERROR(MATCH(BBC_4!E$10,Infor!$A$13:$A$30,0),0)&gt;0,"L",IF(WEEKDAY(E$10)=1,"","X")))</f>
        <v>X</v>
      </c>
      <c r="F17" s="61" t="str">
        <f>IF(OR($A17="",F$10=""),"",IF(IFERROR(MATCH(BBC_4!F$10,Infor!$A$13:$A$30,0),0)&gt;0,"L",IF(WEEKDAY(F$10)=1,"","X")))</f>
        <v/>
      </c>
      <c r="G17" s="61" t="str">
        <f>IF(OR($A17="",G$10=""),"",IF(IFERROR(MATCH(BBC_4!G$10,Infor!$A$13:$A$30,0),0)&gt;0,"L",IF(WEEKDAY(G$10)=1,"","X")))</f>
        <v>X</v>
      </c>
      <c r="H17" s="61" t="str">
        <f>IF(OR($A17="",H$10=""),"",IF(IFERROR(MATCH(BBC_4!H$10,Infor!$A$13:$A$30,0),0)&gt;0,"L",IF(WEEKDAY(H$10)=1,"","X")))</f>
        <v>X</v>
      </c>
      <c r="I17" s="61" t="str">
        <f>IF(OR($A17="",I$10=""),"",IF(IFERROR(MATCH(BBC_4!I$10,Infor!$A$13:$A$30,0),0)&gt;0,"L",IF(WEEKDAY(I$10)=1,"","X")))</f>
        <v>X</v>
      </c>
      <c r="J17" s="61" t="str">
        <f>IF(OR($A17="",J$10=""),"",IF(IFERROR(MATCH(BBC_4!J$10,Infor!$A$13:$A$30,0),0)&gt;0,"L",IF(WEEKDAY(J$10)=1,"","X")))</f>
        <v>L</v>
      </c>
      <c r="K17" s="61" t="str">
        <f>IF(OR($A17="",K$10=""),"",IF(IFERROR(MATCH(BBC_4!K$10,Infor!$A$13:$A$30,0),0)&gt;0,"L",IF(WEEKDAY(K$10)=1,"","X")))</f>
        <v>X</v>
      </c>
      <c r="L17" s="61" t="str">
        <f>IF(OR($A17="",L$10=""),"",IF(IFERROR(MATCH(BBC_4!L$10,Infor!$A$13:$A$30,0),0)&gt;0,"L",IF(WEEKDAY(L$10)=1,"","X")))</f>
        <v>X</v>
      </c>
      <c r="M17" s="61" t="str">
        <f>IF(OR($A17="",M$10=""),"",IF(IFERROR(MATCH(BBC_4!M$10,Infor!$A$13:$A$30,0),0)&gt;0,"L",IF(WEEKDAY(M$10)=1,"","X")))</f>
        <v/>
      </c>
      <c r="N17" s="61" t="str">
        <f>IF(OR($A17="",N$10=""),"",IF(IFERROR(MATCH(BBC_4!N$10,Infor!$A$13:$A$30,0),0)&gt;0,"L",IF(WEEKDAY(N$10)=1,"","X")))</f>
        <v>X</v>
      </c>
      <c r="O17" s="61" t="str">
        <f>IF(OR($A17="",O$10=""),"",IF(IFERROR(MATCH(BBC_4!O$10,Infor!$A$13:$A$30,0),0)&gt;0,"L",IF(WEEKDAY(O$10)=1,"","X")))</f>
        <v>X</v>
      </c>
      <c r="P17" s="61" t="str">
        <f>IF(OR($A17="",P$10=""),"",IF(IFERROR(MATCH(BBC_4!P$10,Infor!$A$13:$A$30,0),0)&gt;0,"L",IF(WEEKDAY(P$10)=1,"","X")))</f>
        <v>X</v>
      </c>
      <c r="Q17" s="61" t="str">
        <f>IF(OR($A17="",Q$10=""),"",IF(IFERROR(MATCH(BBC_4!Q$10,Infor!$A$13:$A$30,0),0)&gt;0,"L",IF(WEEKDAY(Q$10)=1,"","X")))</f>
        <v>X</v>
      </c>
      <c r="R17" s="61" t="str">
        <f>IF(OR($A17="",R$10=""),"",IF(IFERROR(MATCH(BBC_4!R$10,Infor!$A$13:$A$30,0),0)&gt;0,"L",IF(WEEKDAY(R$10)=1,"","X")))</f>
        <v>X</v>
      </c>
      <c r="S17" s="61" t="str">
        <f>IF(OR($A17="",S$10=""),"",IF(IFERROR(MATCH(BBC_4!S$10,Infor!$A$13:$A$30,0),0)&gt;0,"L",IF(WEEKDAY(S$10)=1,"","X")))</f>
        <v>X</v>
      </c>
      <c r="T17" s="61" t="str">
        <f>IF(OR($A17="",T$10=""),"",IF(IFERROR(MATCH(BBC_4!T$10,Infor!$A$13:$A$30,0),0)&gt;0,"L",IF(WEEKDAY(T$10)=1,"","X")))</f>
        <v/>
      </c>
      <c r="U17" s="61" t="str">
        <f>IF(OR($A17="",U$10=""),"",IF(IFERROR(MATCH(BBC_4!U$10,Infor!$A$13:$A$30,0),0)&gt;0,"L",IF(WEEKDAY(U$10)=1,"","X")))</f>
        <v>X</v>
      </c>
      <c r="V17" s="61" t="str">
        <f>IF(OR($A17="",V$10=""),"",IF(IFERROR(MATCH(BBC_4!V$10,Infor!$A$13:$A$30,0),0)&gt;0,"L",IF(WEEKDAY(V$10)=1,"","X")))</f>
        <v>X</v>
      </c>
      <c r="W17" s="61" t="str">
        <f>IF(OR($A17="",W$10=""),"",IF(IFERROR(MATCH(BBC_4!W$10,Infor!$A$13:$A$30,0),0)&gt;0,"L",IF(WEEKDAY(W$10)=1,"","X")))</f>
        <v>X</v>
      </c>
      <c r="X17" s="61" t="str">
        <f>IF(OR($A17="",X$10=""),"",IF(IFERROR(MATCH(BBC_4!X$10,Infor!$A$13:$A$30,0),0)&gt;0,"L",IF(WEEKDAY(X$10)=1,"","X")))</f>
        <v>X</v>
      </c>
      <c r="Y17" s="61" t="str">
        <f>IF(OR($A17="",Y$10=""),"",IF(IFERROR(MATCH(BBC_4!Y$10,Infor!$A$13:$A$30,0),0)&gt;0,"L",IF(WEEKDAY(Y$10)=1,"","X")))</f>
        <v>X</v>
      </c>
      <c r="Z17" s="61" t="str">
        <f>IF(OR($A17="",Z$10=""),"",IF(IFERROR(MATCH(BBC_4!Z$10,Infor!$A$13:$A$30,0),0)&gt;0,"L",IF(WEEKDAY(Z$10)=1,"","X")))</f>
        <v>X</v>
      </c>
      <c r="AA17" s="61" t="str">
        <f>IF(OR($A17="",AA$10=""),"",IF(IFERROR(MATCH(BBC_4!AA$10,Infor!$A$13:$A$30,0),0)&gt;0,"L",IF(WEEKDAY(AA$10)=1,"","X")))</f>
        <v/>
      </c>
      <c r="AB17" s="61" t="str">
        <f>IF(OR($A17="",AB$10=""),"",IF(IFERROR(MATCH(BBC_4!AB$10,Infor!$A$13:$A$30,0),0)&gt;0,"L",IF(WEEKDAY(AB$10)=1,"","X")))</f>
        <v>X</v>
      </c>
      <c r="AC17" s="61" t="str">
        <f>IF(OR($A17="",AC$10=""),"",IF(IFERROR(MATCH(BBC_4!AC$10,Infor!$A$13:$A$30,0),0)&gt;0,"L",IF(WEEKDAY(AC$10)=1,"","X")))</f>
        <v>X</v>
      </c>
      <c r="AD17" s="61" t="str">
        <f>IF(OR($A17="",AD$10=""),"",IF(IFERROR(MATCH(BBC_4!AD$10,Infor!$A$13:$A$30,0),0)&gt;0,"L",IF(WEEKDAY(AD$10)=1,"","X")))</f>
        <v>X</v>
      </c>
      <c r="AE17" s="61" t="str">
        <f>IF(OR($A17="",AE$10=""),"",IF(IFERROR(MATCH(BBC_4!AE$10,Infor!$A$13:$A$30,0),0)&gt;0,"L",IF(WEEKDAY(AE$10)=1,"","X")))</f>
        <v>X</v>
      </c>
      <c r="AF17" s="61" t="str">
        <f>IF(OR($A17="",AF$10=""),"",IF(IFERROR(MATCH(BBC_4!AF$10,Infor!$A$13:$A$30,0),0)&gt;0,"L",IF(WEEKDAY(AF$10)=1,"","X")))</f>
        <v>X</v>
      </c>
      <c r="AG17" s="61" t="str">
        <f>IF(OR($A17="",AG$10=""),"",IF(IFERROR(MATCH(BBC_4!AG$10,Infor!$A$13:$A$30,0),0)&gt;0,"L",IF(WEEKDAY(AG$10)=1,"","X")))</f>
        <v>L</v>
      </c>
      <c r="AH17" s="61" t="str">
        <f>IF(OR($A17="",AH$10=""),"",IF(IFERROR(MATCH(BBC_4!AH$10,Infor!$A$13:$A$30,0),0)&gt;0,"L",IF(WEEKDAY(AH$10)=1,"","X")))</f>
        <v/>
      </c>
      <c r="AI17" s="61" t="str">
        <f>IF(OR($A17="",AI$10=""),"",IF(IFERROR(MATCH(BBC_4!AI$10,Infor!$A$13:$A$30,0),0)&gt;0,"L",IF(WEEKDAY(AI$10)=1,"","X")))</f>
        <v/>
      </c>
      <c r="AJ17" s="62"/>
      <c r="AK17" s="62">
        <f t="shared" si="6"/>
        <v>23</v>
      </c>
      <c r="AL17" s="62">
        <f t="shared" si="7"/>
        <v>2</v>
      </c>
      <c r="AM17" s="62"/>
      <c r="AN17" s="63"/>
      <c r="AO17" s="44">
        <f t="shared" si="0"/>
        <v>4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IF(OR($A18="",E$10=""),"",IF(IFERROR(MATCH(BBC_4!E$10,Infor!$A$13:$A$30,0),0)&gt;0,"L",IF(WEEKDAY(E$10)=1,"","X")))</f>
        <v>X</v>
      </c>
      <c r="F18" s="61" t="str">
        <f>IF(OR($A18="",F$10=""),"",IF(IFERROR(MATCH(BBC_4!F$10,Infor!$A$13:$A$30,0),0)&gt;0,"L",IF(WEEKDAY(F$10)=1,"","X")))</f>
        <v/>
      </c>
      <c r="G18" s="61" t="str">
        <f>IF(OR($A18="",G$10=""),"",IF(IFERROR(MATCH(BBC_4!G$10,Infor!$A$13:$A$30,0),0)&gt;0,"L",IF(WEEKDAY(G$10)=1,"","X")))</f>
        <v>X</v>
      </c>
      <c r="H18" s="61" t="str">
        <f>IF(OR($A18="",H$10=""),"",IF(IFERROR(MATCH(BBC_4!H$10,Infor!$A$13:$A$30,0),0)&gt;0,"L",IF(WEEKDAY(H$10)=1,"","X")))</f>
        <v>X</v>
      </c>
      <c r="I18" s="61" t="str">
        <f>IF(OR($A18="",I$10=""),"",IF(IFERROR(MATCH(BBC_4!I$10,Infor!$A$13:$A$30,0),0)&gt;0,"L",IF(WEEKDAY(I$10)=1,"","X")))</f>
        <v>X</v>
      </c>
      <c r="J18" s="61" t="str">
        <f>IF(OR($A18="",J$10=""),"",IF(IFERROR(MATCH(BBC_4!J$10,Infor!$A$13:$A$30,0),0)&gt;0,"L",IF(WEEKDAY(J$10)=1,"","X")))</f>
        <v>L</v>
      </c>
      <c r="K18" s="61" t="str">
        <f>IF(OR($A18="",K$10=""),"",IF(IFERROR(MATCH(BBC_4!K$10,Infor!$A$13:$A$30,0),0)&gt;0,"L",IF(WEEKDAY(K$10)=1,"","X")))</f>
        <v>X</v>
      </c>
      <c r="L18" s="61" t="str">
        <f>IF(OR($A18="",L$10=""),"",IF(IFERROR(MATCH(BBC_4!L$10,Infor!$A$13:$A$30,0),0)&gt;0,"L",IF(WEEKDAY(L$10)=1,"","X")))</f>
        <v>X</v>
      </c>
      <c r="M18" s="61" t="str">
        <f>IF(OR($A18="",M$10=""),"",IF(IFERROR(MATCH(BBC_4!M$10,Infor!$A$13:$A$30,0),0)&gt;0,"L",IF(WEEKDAY(M$10)=1,"","X")))</f>
        <v/>
      </c>
      <c r="N18" s="61" t="str">
        <f>IF(OR($A18="",N$10=""),"",IF(IFERROR(MATCH(BBC_4!N$10,Infor!$A$13:$A$30,0),0)&gt;0,"L",IF(WEEKDAY(N$10)=1,"","X")))</f>
        <v>X</v>
      </c>
      <c r="O18" s="61" t="str">
        <f>IF(OR($A18="",O$10=""),"",IF(IFERROR(MATCH(BBC_4!O$10,Infor!$A$13:$A$30,0),0)&gt;0,"L",IF(WEEKDAY(O$10)=1,"","X")))</f>
        <v>X</v>
      </c>
      <c r="P18" s="61" t="str">
        <f>IF(OR($A18="",P$10=""),"",IF(IFERROR(MATCH(BBC_4!P$10,Infor!$A$13:$A$30,0),0)&gt;0,"L",IF(WEEKDAY(P$10)=1,"","X")))</f>
        <v>X</v>
      </c>
      <c r="Q18" s="61" t="str">
        <f>IF(OR($A18="",Q$10=""),"",IF(IFERROR(MATCH(BBC_4!Q$10,Infor!$A$13:$A$30,0),0)&gt;0,"L",IF(WEEKDAY(Q$10)=1,"","X")))</f>
        <v>X</v>
      </c>
      <c r="R18" s="61" t="str">
        <f>IF(OR($A18="",R$10=""),"",IF(IFERROR(MATCH(BBC_4!R$10,Infor!$A$13:$A$30,0),0)&gt;0,"L",IF(WEEKDAY(R$10)=1,"","X")))</f>
        <v>X</v>
      </c>
      <c r="S18" s="61" t="str">
        <f>IF(OR($A18="",S$10=""),"",IF(IFERROR(MATCH(BBC_4!S$10,Infor!$A$13:$A$30,0),0)&gt;0,"L",IF(WEEKDAY(S$10)=1,"","X")))</f>
        <v>X</v>
      </c>
      <c r="T18" s="61" t="str">
        <f>IF(OR($A18="",T$10=""),"",IF(IFERROR(MATCH(BBC_4!T$10,Infor!$A$13:$A$30,0),0)&gt;0,"L",IF(WEEKDAY(T$10)=1,"","X")))</f>
        <v/>
      </c>
      <c r="U18" s="61" t="str">
        <f>IF(OR($A18="",U$10=""),"",IF(IFERROR(MATCH(BBC_4!U$10,Infor!$A$13:$A$30,0),0)&gt;0,"L",IF(WEEKDAY(U$10)=1,"","X")))</f>
        <v>X</v>
      </c>
      <c r="V18" s="61" t="str">
        <f>IF(OR($A18="",V$10=""),"",IF(IFERROR(MATCH(BBC_4!V$10,Infor!$A$13:$A$30,0),0)&gt;0,"L",IF(WEEKDAY(V$10)=1,"","X")))</f>
        <v>X</v>
      </c>
      <c r="W18" s="61" t="str">
        <f>IF(OR($A18="",W$10=""),"",IF(IFERROR(MATCH(BBC_4!W$10,Infor!$A$13:$A$30,0),0)&gt;0,"L",IF(WEEKDAY(W$10)=1,"","X")))</f>
        <v>X</v>
      </c>
      <c r="X18" s="61" t="str">
        <f>IF(OR($A18="",X$10=""),"",IF(IFERROR(MATCH(BBC_4!X$10,Infor!$A$13:$A$30,0),0)&gt;0,"L",IF(WEEKDAY(X$10)=1,"","X")))</f>
        <v>X</v>
      </c>
      <c r="Y18" s="61" t="str">
        <f>IF(OR($A18="",Y$10=""),"",IF(IFERROR(MATCH(BBC_4!Y$10,Infor!$A$13:$A$30,0),0)&gt;0,"L",IF(WEEKDAY(Y$10)=1,"","X")))</f>
        <v>X</v>
      </c>
      <c r="Z18" s="61" t="str">
        <f>IF(OR($A18="",Z$10=""),"",IF(IFERROR(MATCH(BBC_4!Z$10,Infor!$A$13:$A$30,0),0)&gt;0,"L",IF(WEEKDAY(Z$10)=1,"","X")))</f>
        <v>X</v>
      </c>
      <c r="AA18" s="61" t="str">
        <f>IF(OR($A18="",AA$10=""),"",IF(IFERROR(MATCH(BBC_4!AA$10,Infor!$A$13:$A$30,0),0)&gt;0,"L",IF(WEEKDAY(AA$10)=1,"","X")))</f>
        <v/>
      </c>
      <c r="AB18" s="61" t="str">
        <f>IF(OR($A18="",AB$10=""),"",IF(IFERROR(MATCH(BBC_4!AB$10,Infor!$A$13:$A$30,0),0)&gt;0,"L",IF(WEEKDAY(AB$10)=1,"","X")))</f>
        <v>X</v>
      </c>
      <c r="AC18" s="61" t="str">
        <f>IF(OR($A18="",AC$10=""),"",IF(IFERROR(MATCH(BBC_4!AC$10,Infor!$A$13:$A$30,0),0)&gt;0,"L",IF(WEEKDAY(AC$10)=1,"","X")))</f>
        <v>X</v>
      </c>
      <c r="AD18" s="61" t="str">
        <f>IF(OR($A18="",AD$10=""),"",IF(IFERROR(MATCH(BBC_4!AD$10,Infor!$A$13:$A$30,0),0)&gt;0,"L",IF(WEEKDAY(AD$10)=1,"","X")))</f>
        <v>X</v>
      </c>
      <c r="AE18" s="61" t="str">
        <f>IF(OR($A18="",AE$10=""),"",IF(IFERROR(MATCH(BBC_4!AE$10,Infor!$A$13:$A$30,0),0)&gt;0,"L",IF(WEEKDAY(AE$10)=1,"","X")))</f>
        <v>X</v>
      </c>
      <c r="AF18" s="61" t="str">
        <f>IF(OR($A18="",AF$10=""),"",IF(IFERROR(MATCH(BBC_4!AF$10,Infor!$A$13:$A$30,0),0)&gt;0,"L",IF(WEEKDAY(AF$10)=1,"","X")))</f>
        <v>X</v>
      </c>
      <c r="AG18" s="61" t="str">
        <f>IF(OR($A18="",AG$10=""),"",IF(IFERROR(MATCH(BBC_4!AG$10,Infor!$A$13:$A$30,0),0)&gt;0,"L",IF(WEEKDAY(AG$10)=1,"","X")))</f>
        <v>L</v>
      </c>
      <c r="AH18" s="61" t="str">
        <f>IF(OR($A18="",AH$10=""),"",IF(IFERROR(MATCH(BBC_4!AH$10,Infor!$A$13:$A$30,0),0)&gt;0,"L",IF(WEEKDAY(AH$10)=1,"","X")))</f>
        <v/>
      </c>
      <c r="AI18" s="61" t="str">
        <f>IF(OR($A18="",AI$10=""),"",IF(IFERROR(MATCH(BBC_4!AI$10,Infor!$A$13:$A$30,0),0)&gt;0,"L",IF(WEEKDAY(AI$10)=1,"","X")))</f>
        <v/>
      </c>
      <c r="AJ18" s="62"/>
      <c r="AK18" s="62">
        <f t="shared" si="6"/>
        <v>23</v>
      </c>
      <c r="AL18" s="62">
        <f t="shared" si="7"/>
        <v>2</v>
      </c>
      <c r="AM18" s="62"/>
      <c r="AN18" s="63"/>
      <c r="AO18" s="44">
        <f t="shared" si="0"/>
        <v>4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IF(OR($A19="",E$10=""),"",IF(IFERROR(MATCH(BBC_4!E$10,Infor!$A$13:$A$30,0),0)&gt;0,"L",IF(WEEKDAY(E$10)=1,"","X")))</f>
        <v>X</v>
      </c>
      <c r="F19" s="61" t="str">
        <f>IF(OR($A19="",F$10=""),"",IF(IFERROR(MATCH(BBC_4!F$10,Infor!$A$13:$A$30,0),0)&gt;0,"L",IF(WEEKDAY(F$10)=1,"","X")))</f>
        <v/>
      </c>
      <c r="G19" s="61" t="str">
        <f>IF(OR($A19="",G$10=""),"",IF(IFERROR(MATCH(BBC_4!G$10,Infor!$A$13:$A$30,0),0)&gt;0,"L",IF(WEEKDAY(G$10)=1,"","X")))</f>
        <v>X</v>
      </c>
      <c r="H19" s="61" t="str">
        <f>IF(OR($A19="",H$10=""),"",IF(IFERROR(MATCH(BBC_4!H$10,Infor!$A$13:$A$30,0),0)&gt;0,"L",IF(WEEKDAY(H$10)=1,"","X")))</f>
        <v>X</v>
      </c>
      <c r="I19" s="61" t="str">
        <f>IF(OR($A19="",I$10=""),"",IF(IFERROR(MATCH(BBC_4!I$10,Infor!$A$13:$A$30,0),0)&gt;0,"L",IF(WEEKDAY(I$10)=1,"","X")))</f>
        <v>X</v>
      </c>
      <c r="J19" s="61" t="str">
        <f>IF(OR($A19="",J$10=""),"",IF(IFERROR(MATCH(BBC_4!J$10,Infor!$A$13:$A$30,0),0)&gt;0,"L",IF(WEEKDAY(J$10)=1,"","X")))</f>
        <v>L</v>
      </c>
      <c r="K19" s="61" t="str">
        <f>IF(OR($A19="",K$10=""),"",IF(IFERROR(MATCH(BBC_4!K$10,Infor!$A$13:$A$30,0),0)&gt;0,"L",IF(WEEKDAY(K$10)=1,"","X")))</f>
        <v>X</v>
      </c>
      <c r="L19" s="61" t="str">
        <f>IF(OR($A19="",L$10=""),"",IF(IFERROR(MATCH(BBC_4!L$10,Infor!$A$13:$A$30,0),0)&gt;0,"L",IF(WEEKDAY(L$10)=1,"","X")))</f>
        <v>X</v>
      </c>
      <c r="M19" s="61" t="str">
        <f>IF(OR($A19="",M$10=""),"",IF(IFERROR(MATCH(BBC_4!M$10,Infor!$A$13:$A$30,0),0)&gt;0,"L",IF(WEEKDAY(M$10)=1,"","X")))</f>
        <v/>
      </c>
      <c r="N19" s="61" t="str">
        <f>IF(OR($A19="",N$10=""),"",IF(IFERROR(MATCH(BBC_4!N$10,Infor!$A$13:$A$30,0),0)&gt;0,"L",IF(WEEKDAY(N$10)=1,"","X")))</f>
        <v>X</v>
      </c>
      <c r="O19" s="61" t="str">
        <f>IF(OR($A19="",O$10=""),"",IF(IFERROR(MATCH(BBC_4!O$10,Infor!$A$13:$A$30,0),0)&gt;0,"L",IF(WEEKDAY(O$10)=1,"","X")))</f>
        <v>X</v>
      </c>
      <c r="P19" s="61" t="str">
        <f>IF(OR($A19="",P$10=""),"",IF(IFERROR(MATCH(BBC_4!P$10,Infor!$A$13:$A$30,0),0)&gt;0,"L",IF(WEEKDAY(P$10)=1,"","X")))</f>
        <v>X</v>
      </c>
      <c r="Q19" s="61" t="str">
        <f>IF(OR($A19="",Q$10=""),"",IF(IFERROR(MATCH(BBC_4!Q$10,Infor!$A$13:$A$30,0),0)&gt;0,"L",IF(WEEKDAY(Q$10)=1,"","X")))</f>
        <v>X</v>
      </c>
      <c r="R19" s="61" t="str">
        <f>IF(OR($A19="",R$10=""),"",IF(IFERROR(MATCH(BBC_4!R$10,Infor!$A$13:$A$30,0),0)&gt;0,"L",IF(WEEKDAY(R$10)=1,"","X")))</f>
        <v>X</v>
      </c>
      <c r="S19" s="61" t="str">
        <f>IF(OR($A19="",S$10=""),"",IF(IFERROR(MATCH(BBC_4!S$10,Infor!$A$13:$A$30,0),0)&gt;0,"L",IF(WEEKDAY(S$10)=1,"","X")))</f>
        <v>X</v>
      </c>
      <c r="T19" s="61" t="str">
        <f>IF(OR($A19="",T$10=""),"",IF(IFERROR(MATCH(BBC_4!T$10,Infor!$A$13:$A$30,0),0)&gt;0,"L",IF(WEEKDAY(T$10)=1,"","X")))</f>
        <v/>
      </c>
      <c r="U19" s="61" t="str">
        <f>IF(OR($A19="",U$10=""),"",IF(IFERROR(MATCH(BBC_4!U$10,Infor!$A$13:$A$30,0),0)&gt;0,"L",IF(WEEKDAY(U$10)=1,"","X")))</f>
        <v>X</v>
      </c>
      <c r="V19" s="61" t="str">
        <f>IF(OR($A19="",V$10=""),"",IF(IFERROR(MATCH(BBC_4!V$10,Infor!$A$13:$A$30,0),0)&gt;0,"L",IF(WEEKDAY(V$10)=1,"","X")))</f>
        <v>X</v>
      </c>
      <c r="W19" s="61" t="str">
        <f>IF(OR($A19="",W$10=""),"",IF(IFERROR(MATCH(BBC_4!W$10,Infor!$A$13:$A$30,0),0)&gt;0,"L",IF(WEEKDAY(W$10)=1,"","X")))</f>
        <v>X</v>
      </c>
      <c r="X19" s="61" t="str">
        <f>IF(OR($A19="",X$10=""),"",IF(IFERROR(MATCH(BBC_4!X$10,Infor!$A$13:$A$30,0),0)&gt;0,"L",IF(WEEKDAY(X$10)=1,"","X")))</f>
        <v>X</v>
      </c>
      <c r="Y19" s="61" t="str">
        <f>IF(OR($A19="",Y$10=""),"",IF(IFERROR(MATCH(BBC_4!Y$10,Infor!$A$13:$A$30,0),0)&gt;0,"L",IF(WEEKDAY(Y$10)=1,"","X")))</f>
        <v>X</v>
      </c>
      <c r="Z19" s="61" t="str">
        <f>IF(OR($A19="",Z$10=""),"",IF(IFERROR(MATCH(BBC_4!Z$10,Infor!$A$13:$A$30,0),0)&gt;0,"L",IF(WEEKDAY(Z$10)=1,"","X")))</f>
        <v>X</v>
      </c>
      <c r="AA19" s="61" t="str">
        <f>IF(OR($A19="",AA$10=""),"",IF(IFERROR(MATCH(BBC_4!AA$10,Infor!$A$13:$A$30,0),0)&gt;0,"L",IF(WEEKDAY(AA$10)=1,"","X")))</f>
        <v/>
      </c>
      <c r="AB19" s="61" t="str">
        <f>IF(OR($A19="",AB$10=""),"",IF(IFERROR(MATCH(BBC_4!AB$10,Infor!$A$13:$A$30,0),0)&gt;0,"L",IF(WEEKDAY(AB$10)=1,"","X")))</f>
        <v>X</v>
      </c>
      <c r="AC19" s="61" t="str">
        <f>IF(OR($A19="",AC$10=""),"",IF(IFERROR(MATCH(BBC_4!AC$10,Infor!$A$13:$A$30,0),0)&gt;0,"L",IF(WEEKDAY(AC$10)=1,"","X")))</f>
        <v>X</v>
      </c>
      <c r="AD19" s="61" t="str">
        <f>IF(OR($A19="",AD$10=""),"",IF(IFERROR(MATCH(BBC_4!AD$10,Infor!$A$13:$A$30,0),0)&gt;0,"L",IF(WEEKDAY(AD$10)=1,"","X")))</f>
        <v>X</v>
      </c>
      <c r="AE19" s="61" t="str">
        <f>IF(OR($A19="",AE$10=""),"",IF(IFERROR(MATCH(BBC_4!AE$10,Infor!$A$13:$A$30,0),0)&gt;0,"L",IF(WEEKDAY(AE$10)=1,"","X")))</f>
        <v>X</v>
      </c>
      <c r="AF19" s="61" t="str">
        <f>IF(OR($A19="",AF$10=""),"",IF(IFERROR(MATCH(BBC_4!AF$10,Infor!$A$13:$A$30,0),0)&gt;0,"L",IF(WEEKDAY(AF$10)=1,"","X")))</f>
        <v>X</v>
      </c>
      <c r="AG19" s="61" t="str">
        <f>IF(OR($A19="",AG$10=""),"",IF(IFERROR(MATCH(BBC_4!AG$10,Infor!$A$13:$A$30,0),0)&gt;0,"L",IF(WEEKDAY(AG$10)=1,"","X")))</f>
        <v>L</v>
      </c>
      <c r="AH19" s="61" t="str">
        <f>IF(OR($A19="",AH$10=""),"",IF(IFERROR(MATCH(BBC_4!AH$10,Infor!$A$13:$A$30,0),0)&gt;0,"L",IF(WEEKDAY(AH$10)=1,"","X")))</f>
        <v/>
      </c>
      <c r="AI19" s="61" t="str">
        <f>IF(OR($A19="",AI$10=""),"",IF(IFERROR(MATCH(BBC_4!AI$10,Infor!$A$13:$A$30,0),0)&gt;0,"L",IF(WEEKDAY(AI$10)=1,"","X")))</f>
        <v/>
      </c>
      <c r="AJ19" s="62"/>
      <c r="AK19" s="62">
        <f t="shared" si="6"/>
        <v>23</v>
      </c>
      <c r="AL19" s="62">
        <f t="shared" si="7"/>
        <v>2</v>
      </c>
      <c r="AM19" s="62"/>
      <c r="AN19" s="63"/>
      <c r="AO19" s="44">
        <f t="shared" si="0"/>
        <v>4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IF(OR($A20="",E$10=""),"",IF(IFERROR(MATCH(BBC_4!E$10,Infor!$A$13:$A$30,0),0)&gt;0,"L",IF(WEEKDAY(E$10)=1,"","X")))</f>
        <v>X</v>
      </c>
      <c r="F20" s="61" t="str">
        <f>IF(OR($A20="",F$10=""),"",IF(IFERROR(MATCH(BBC_4!F$10,Infor!$A$13:$A$30,0),0)&gt;0,"L",IF(WEEKDAY(F$10)=1,"","X")))</f>
        <v/>
      </c>
      <c r="G20" s="61" t="str">
        <f>IF(OR($A20="",G$10=""),"",IF(IFERROR(MATCH(BBC_4!G$10,Infor!$A$13:$A$30,0),0)&gt;0,"L",IF(WEEKDAY(G$10)=1,"","X")))</f>
        <v>X</v>
      </c>
      <c r="H20" s="61" t="str">
        <f>IF(OR($A20="",H$10=""),"",IF(IFERROR(MATCH(BBC_4!H$10,Infor!$A$13:$A$30,0),0)&gt;0,"L",IF(WEEKDAY(H$10)=1,"","X")))</f>
        <v>X</v>
      </c>
      <c r="I20" s="61" t="str">
        <f>IF(OR($A20="",I$10=""),"",IF(IFERROR(MATCH(BBC_4!I$10,Infor!$A$13:$A$30,0),0)&gt;0,"L",IF(WEEKDAY(I$10)=1,"","X")))</f>
        <v>X</v>
      </c>
      <c r="J20" s="61" t="str">
        <f>IF(OR($A20="",J$10=""),"",IF(IFERROR(MATCH(BBC_4!J$10,Infor!$A$13:$A$30,0),0)&gt;0,"L",IF(WEEKDAY(J$10)=1,"","X")))</f>
        <v>L</v>
      </c>
      <c r="K20" s="61" t="str">
        <f>IF(OR($A20="",K$10=""),"",IF(IFERROR(MATCH(BBC_4!K$10,Infor!$A$13:$A$30,0),0)&gt;0,"L",IF(WEEKDAY(K$10)=1,"","X")))</f>
        <v>X</v>
      </c>
      <c r="L20" s="61" t="str">
        <f>IF(OR($A20="",L$10=""),"",IF(IFERROR(MATCH(BBC_4!L$10,Infor!$A$13:$A$30,0),0)&gt;0,"L",IF(WEEKDAY(L$10)=1,"","X")))</f>
        <v>X</v>
      </c>
      <c r="M20" s="61" t="str">
        <f>IF(OR($A20="",M$10=""),"",IF(IFERROR(MATCH(BBC_4!M$10,Infor!$A$13:$A$30,0),0)&gt;0,"L",IF(WEEKDAY(M$10)=1,"","X")))</f>
        <v/>
      </c>
      <c r="N20" s="61" t="str">
        <f>IF(OR($A20="",N$10=""),"",IF(IFERROR(MATCH(BBC_4!N$10,Infor!$A$13:$A$30,0),0)&gt;0,"L",IF(WEEKDAY(N$10)=1,"","X")))</f>
        <v>X</v>
      </c>
      <c r="O20" s="61" t="str">
        <f>IF(OR($A20="",O$10=""),"",IF(IFERROR(MATCH(BBC_4!O$10,Infor!$A$13:$A$30,0),0)&gt;0,"L",IF(WEEKDAY(O$10)=1,"","X")))</f>
        <v>X</v>
      </c>
      <c r="P20" s="61" t="str">
        <f>IF(OR($A20="",P$10=""),"",IF(IFERROR(MATCH(BBC_4!P$10,Infor!$A$13:$A$30,0),0)&gt;0,"L",IF(WEEKDAY(P$10)=1,"","X")))</f>
        <v>X</v>
      </c>
      <c r="Q20" s="61" t="str">
        <f>IF(OR($A20="",Q$10=""),"",IF(IFERROR(MATCH(BBC_4!Q$10,Infor!$A$13:$A$30,0),0)&gt;0,"L",IF(WEEKDAY(Q$10)=1,"","X")))</f>
        <v>X</v>
      </c>
      <c r="R20" s="61" t="str">
        <f>IF(OR($A20="",R$10=""),"",IF(IFERROR(MATCH(BBC_4!R$10,Infor!$A$13:$A$30,0),0)&gt;0,"L",IF(WEEKDAY(R$10)=1,"","X")))</f>
        <v>X</v>
      </c>
      <c r="S20" s="61" t="str">
        <f>IF(OR($A20="",S$10=""),"",IF(IFERROR(MATCH(BBC_4!S$10,Infor!$A$13:$A$30,0),0)&gt;0,"L",IF(WEEKDAY(S$10)=1,"","X")))</f>
        <v>X</v>
      </c>
      <c r="T20" s="61" t="str">
        <f>IF(OR($A20="",T$10=""),"",IF(IFERROR(MATCH(BBC_4!T$10,Infor!$A$13:$A$30,0),0)&gt;0,"L",IF(WEEKDAY(T$10)=1,"","X")))</f>
        <v/>
      </c>
      <c r="U20" s="61" t="str">
        <f>IF(OR($A20="",U$10=""),"",IF(IFERROR(MATCH(BBC_4!U$10,Infor!$A$13:$A$30,0),0)&gt;0,"L",IF(WEEKDAY(U$10)=1,"","X")))</f>
        <v>X</v>
      </c>
      <c r="V20" s="61" t="str">
        <f>IF(OR($A20="",V$10=""),"",IF(IFERROR(MATCH(BBC_4!V$10,Infor!$A$13:$A$30,0),0)&gt;0,"L",IF(WEEKDAY(V$10)=1,"","X")))</f>
        <v>X</v>
      </c>
      <c r="W20" s="61" t="str">
        <f>IF(OR($A20="",W$10=""),"",IF(IFERROR(MATCH(BBC_4!W$10,Infor!$A$13:$A$30,0),0)&gt;0,"L",IF(WEEKDAY(W$10)=1,"","X")))</f>
        <v>X</v>
      </c>
      <c r="X20" s="61" t="str">
        <f>IF(OR($A20="",X$10=""),"",IF(IFERROR(MATCH(BBC_4!X$10,Infor!$A$13:$A$30,0),0)&gt;0,"L",IF(WEEKDAY(X$10)=1,"","X")))</f>
        <v>X</v>
      </c>
      <c r="Y20" s="61" t="str">
        <f>IF(OR($A20="",Y$10=""),"",IF(IFERROR(MATCH(BBC_4!Y$10,Infor!$A$13:$A$30,0),0)&gt;0,"L",IF(WEEKDAY(Y$10)=1,"","X")))</f>
        <v>X</v>
      </c>
      <c r="Z20" s="61" t="str">
        <f>IF(OR($A20="",Z$10=""),"",IF(IFERROR(MATCH(BBC_4!Z$10,Infor!$A$13:$A$30,0),0)&gt;0,"L",IF(WEEKDAY(Z$10)=1,"","X")))</f>
        <v>X</v>
      </c>
      <c r="AA20" s="61" t="str">
        <f>IF(OR($A20="",AA$10=""),"",IF(IFERROR(MATCH(BBC_4!AA$10,Infor!$A$13:$A$30,0),0)&gt;0,"L",IF(WEEKDAY(AA$10)=1,"","X")))</f>
        <v/>
      </c>
      <c r="AB20" s="61" t="str">
        <f>IF(OR($A20="",AB$10=""),"",IF(IFERROR(MATCH(BBC_4!AB$10,Infor!$A$13:$A$30,0),0)&gt;0,"L",IF(WEEKDAY(AB$10)=1,"","X")))</f>
        <v>X</v>
      </c>
      <c r="AC20" s="61" t="str">
        <f>IF(OR($A20="",AC$10=""),"",IF(IFERROR(MATCH(BBC_4!AC$10,Infor!$A$13:$A$30,0),0)&gt;0,"L",IF(WEEKDAY(AC$10)=1,"","X")))</f>
        <v>X</v>
      </c>
      <c r="AD20" s="61" t="str">
        <f>IF(OR($A20="",AD$10=""),"",IF(IFERROR(MATCH(BBC_4!AD$10,Infor!$A$13:$A$30,0),0)&gt;0,"L",IF(WEEKDAY(AD$10)=1,"","X")))</f>
        <v>X</v>
      </c>
      <c r="AE20" s="61" t="str">
        <f>IF(OR($A20="",AE$10=""),"",IF(IFERROR(MATCH(BBC_4!AE$10,Infor!$A$13:$A$30,0),0)&gt;0,"L",IF(WEEKDAY(AE$10)=1,"","X")))</f>
        <v>X</v>
      </c>
      <c r="AF20" s="61" t="str">
        <f>IF(OR($A20="",AF$10=""),"",IF(IFERROR(MATCH(BBC_4!AF$10,Infor!$A$13:$A$30,0),0)&gt;0,"L",IF(WEEKDAY(AF$10)=1,"","X")))</f>
        <v>X</v>
      </c>
      <c r="AG20" s="61" t="str">
        <f>IF(OR($A20="",AG$10=""),"",IF(IFERROR(MATCH(BBC_4!AG$10,Infor!$A$13:$A$30,0),0)&gt;0,"L",IF(WEEKDAY(AG$10)=1,"","X")))</f>
        <v>L</v>
      </c>
      <c r="AH20" s="61" t="str">
        <f>IF(OR($A20="",AH$10=""),"",IF(IFERROR(MATCH(BBC_4!AH$10,Infor!$A$13:$A$30,0),0)&gt;0,"L",IF(WEEKDAY(AH$10)=1,"","X")))</f>
        <v/>
      </c>
      <c r="AI20" s="61" t="str">
        <f>IF(OR($A20="",AI$10=""),"",IF(IFERROR(MATCH(BBC_4!AI$10,Infor!$A$13:$A$30,0),0)&gt;0,"L",IF(WEEKDAY(AI$10)=1,"","X")))</f>
        <v/>
      </c>
      <c r="AJ20" s="62"/>
      <c r="AK20" s="62">
        <f t="shared" si="6"/>
        <v>23</v>
      </c>
      <c r="AL20" s="62">
        <f t="shared" si="7"/>
        <v>2</v>
      </c>
      <c r="AM20" s="62"/>
      <c r="AN20" s="63"/>
      <c r="AO20" s="44">
        <f t="shared" si="0"/>
        <v>4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IF(OR($A21="",E$10=""),"",IF(IFERROR(MATCH(BBC_4!E$10,Infor!$A$13:$A$30,0),0)&gt;0,"L",IF(WEEKDAY(E$10)=1,"","X")))</f>
        <v>X</v>
      </c>
      <c r="F21" s="61" t="str">
        <f>IF(OR($A21="",F$10=""),"",IF(IFERROR(MATCH(BBC_4!F$10,Infor!$A$13:$A$30,0),0)&gt;0,"L",IF(WEEKDAY(F$10)=1,"","X")))</f>
        <v/>
      </c>
      <c r="G21" s="61" t="str">
        <f>IF(OR($A21="",G$10=""),"",IF(IFERROR(MATCH(BBC_4!G$10,Infor!$A$13:$A$30,0),0)&gt;0,"L",IF(WEEKDAY(G$10)=1,"","X")))</f>
        <v>X</v>
      </c>
      <c r="H21" s="61" t="str">
        <f>IF(OR($A21="",H$10=""),"",IF(IFERROR(MATCH(BBC_4!H$10,Infor!$A$13:$A$30,0),0)&gt;0,"L",IF(WEEKDAY(H$10)=1,"","X")))</f>
        <v>X</v>
      </c>
      <c r="I21" s="61" t="str">
        <f>IF(OR($A21="",I$10=""),"",IF(IFERROR(MATCH(BBC_4!I$10,Infor!$A$13:$A$30,0),0)&gt;0,"L",IF(WEEKDAY(I$10)=1,"","X")))</f>
        <v>X</v>
      </c>
      <c r="J21" s="61" t="str">
        <f>IF(OR($A21="",J$10=""),"",IF(IFERROR(MATCH(BBC_4!J$10,Infor!$A$13:$A$30,0),0)&gt;0,"L",IF(WEEKDAY(J$10)=1,"","X")))</f>
        <v>L</v>
      </c>
      <c r="K21" s="61" t="str">
        <f>IF(OR($A21="",K$10=""),"",IF(IFERROR(MATCH(BBC_4!K$10,Infor!$A$13:$A$30,0),0)&gt;0,"L",IF(WEEKDAY(K$10)=1,"","X")))</f>
        <v>X</v>
      </c>
      <c r="L21" s="61" t="str">
        <f>IF(OR($A21="",L$10=""),"",IF(IFERROR(MATCH(BBC_4!L$10,Infor!$A$13:$A$30,0),0)&gt;0,"L",IF(WEEKDAY(L$10)=1,"","X")))</f>
        <v>X</v>
      </c>
      <c r="M21" s="61" t="str">
        <f>IF(OR($A21="",M$10=""),"",IF(IFERROR(MATCH(BBC_4!M$10,Infor!$A$13:$A$30,0),0)&gt;0,"L",IF(WEEKDAY(M$10)=1,"","X")))</f>
        <v/>
      </c>
      <c r="N21" s="61" t="str">
        <f>IF(OR($A21="",N$10=""),"",IF(IFERROR(MATCH(BBC_4!N$10,Infor!$A$13:$A$30,0),0)&gt;0,"L",IF(WEEKDAY(N$10)=1,"","X")))</f>
        <v>X</v>
      </c>
      <c r="O21" s="61" t="str">
        <f>IF(OR($A21="",O$10=""),"",IF(IFERROR(MATCH(BBC_4!O$10,Infor!$A$13:$A$30,0),0)&gt;0,"L",IF(WEEKDAY(O$10)=1,"","X")))</f>
        <v>X</v>
      </c>
      <c r="P21" s="61" t="str">
        <f>IF(OR($A21="",P$10=""),"",IF(IFERROR(MATCH(BBC_4!P$10,Infor!$A$13:$A$30,0),0)&gt;0,"L",IF(WEEKDAY(P$10)=1,"","X")))</f>
        <v>X</v>
      </c>
      <c r="Q21" s="61" t="str">
        <f>IF(OR($A21="",Q$10=""),"",IF(IFERROR(MATCH(BBC_4!Q$10,Infor!$A$13:$A$30,0),0)&gt;0,"L",IF(WEEKDAY(Q$10)=1,"","X")))</f>
        <v>X</v>
      </c>
      <c r="R21" s="61" t="str">
        <f>IF(OR($A21="",R$10=""),"",IF(IFERROR(MATCH(BBC_4!R$10,Infor!$A$13:$A$30,0),0)&gt;0,"L",IF(WEEKDAY(R$10)=1,"","X")))</f>
        <v>X</v>
      </c>
      <c r="S21" s="61" t="str">
        <f>IF(OR($A21="",S$10=""),"",IF(IFERROR(MATCH(BBC_4!S$10,Infor!$A$13:$A$30,0),0)&gt;0,"L",IF(WEEKDAY(S$10)=1,"","X")))</f>
        <v>X</v>
      </c>
      <c r="T21" s="61" t="str">
        <f>IF(OR($A21="",T$10=""),"",IF(IFERROR(MATCH(BBC_4!T$10,Infor!$A$13:$A$30,0),0)&gt;0,"L",IF(WEEKDAY(T$10)=1,"","X")))</f>
        <v/>
      </c>
      <c r="U21" s="61" t="str">
        <f>IF(OR($A21="",U$10=""),"",IF(IFERROR(MATCH(BBC_4!U$10,Infor!$A$13:$A$30,0),0)&gt;0,"L",IF(WEEKDAY(U$10)=1,"","X")))</f>
        <v>X</v>
      </c>
      <c r="V21" s="61" t="str">
        <f>IF(OR($A21="",V$10=""),"",IF(IFERROR(MATCH(BBC_4!V$10,Infor!$A$13:$A$30,0),0)&gt;0,"L",IF(WEEKDAY(V$10)=1,"","X")))</f>
        <v>X</v>
      </c>
      <c r="W21" s="61" t="str">
        <f>IF(OR($A21="",W$10=""),"",IF(IFERROR(MATCH(BBC_4!W$10,Infor!$A$13:$A$30,0),0)&gt;0,"L",IF(WEEKDAY(W$10)=1,"","X")))</f>
        <v>X</v>
      </c>
      <c r="X21" s="61" t="str">
        <f>IF(OR($A21="",X$10=""),"",IF(IFERROR(MATCH(BBC_4!X$10,Infor!$A$13:$A$30,0),0)&gt;0,"L",IF(WEEKDAY(X$10)=1,"","X")))</f>
        <v>X</v>
      </c>
      <c r="Y21" s="61" t="str">
        <f>IF(OR($A21="",Y$10=""),"",IF(IFERROR(MATCH(BBC_4!Y$10,Infor!$A$13:$A$30,0),0)&gt;0,"L",IF(WEEKDAY(Y$10)=1,"","X")))</f>
        <v>X</v>
      </c>
      <c r="Z21" s="61" t="str">
        <f>IF(OR($A21="",Z$10=""),"",IF(IFERROR(MATCH(BBC_4!Z$10,Infor!$A$13:$A$30,0),0)&gt;0,"L",IF(WEEKDAY(Z$10)=1,"","X")))</f>
        <v>X</v>
      </c>
      <c r="AA21" s="61" t="str">
        <f>IF(OR($A21="",AA$10=""),"",IF(IFERROR(MATCH(BBC_4!AA$10,Infor!$A$13:$A$30,0),0)&gt;0,"L",IF(WEEKDAY(AA$10)=1,"","X")))</f>
        <v/>
      </c>
      <c r="AB21" s="61" t="str">
        <f>IF(OR($A21="",AB$10=""),"",IF(IFERROR(MATCH(BBC_4!AB$10,Infor!$A$13:$A$30,0),0)&gt;0,"L",IF(WEEKDAY(AB$10)=1,"","X")))</f>
        <v>X</v>
      </c>
      <c r="AC21" s="61" t="str">
        <f>IF(OR($A21="",AC$10=""),"",IF(IFERROR(MATCH(BBC_4!AC$10,Infor!$A$13:$A$30,0),0)&gt;0,"L",IF(WEEKDAY(AC$10)=1,"","X")))</f>
        <v>X</v>
      </c>
      <c r="AD21" s="61" t="str">
        <f>IF(OR($A21="",AD$10=""),"",IF(IFERROR(MATCH(BBC_4!AD$10,Infor!$A$13:$A$30,0),0)&gt;0,"L",IF(WEEKDAY(AD$10)=1,"","X")))</f>
        <v>X</v>
      </c>
      <c r="AE21" s="61" t="str">
        <f>IF(OR($A21="",AE$10=""),"",IF(IFERROR(MATCH(BBC_4!AE$10,Infor!$A$13:$A$30,0),0)&gt;0,"L",IF(WEEKDAY(AE$10)=1,"","X")))</f>
        <v>X</v>
      </c>
      <c r="AF21" s="61" t="str">
        <f>IF(OR($A21="",AF$10=""),"",IF(IFERROR(MATCH(BBC_4!AF$10,Infor!$A$13:$A$30,0),0)&gt;0,"L",IF(WEEKDAY(AF$10)=1,"","X")))</f>
        <v>X</v>
      </c>
      <c r="AG21" s="61" t="str">
        <f>IF(OR($A21="",AG$10=""),"",IF(IFERROR(MATCH(BBC_4!AG$10,Infor!$A$13:$A$30,0),0)&gt;0,"L",IF(WEEKDAY(AG$10)=1,"","X")))</f>
        <v>L</v>
      </c>
      <c r="AH21" s="61" t="str">
        <f>IF(OR($A21="",AH$10=""),"",IF(IFERROR(MATCH(BBC_4!AH$10,Infor!$A$13:$A$30,0),0)&gt;0,"L",IF(WEEKDAY(AH$10)=1,"","X")))</f>
        <v/>
      </c>
      <c r="AI21" s="61" t="str">
        <f>IF(OR($A21="",AI$10=""),"",IF(IFERROR(MATCH(BBC_4!AI$10,Infor!$A$13:$A$30,0),0)&gt;0,"L",IF(WEEKDAY(AI$10)=1,"","X")))</f>
        <v/>
      </c>
      <c r="AJ21" s="62"/>
      <c r="AK21" s="62">
        <f t="shared" si="6"/>
        <v>23</v>
      </c>
      <c r="AL21" s="62">
        <f t="shared" si="7"/>
        <v>2</v>
      </c>
      <c r="AM21" s="62"/>
      <c r="AN21" s="63"/>
      <c r="AO21" s="44">
        <f t="shared" si="0"/>
        <v>4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IF(OR($A22="",E$10=""),"",IF(IFERROR(MATCH(BBC_4!E$10,Infor!$A$13:$A$30,0),0)&gt;0,"L",IF(WEEKDAY(E$10)=1,"","X")))</f>
        <v>X</v>
      </c>
      <c r="F22" s="61" t="str">
        <f>IF(OR($A22="",F$10=""),"",IF(IFERROR(MATCH(BBC_4!F$10,Infor!$A$13:$A$30,0),0)&gt;0,"L",IF(WEEKDAY(F$10)=1,"","X")))</f>
        <v/>
      </c>
      <c r="G22" s="61" t="str">
        <f>IF(OR($A22="",G$10=""),"",IF(IFERROR(MATCH(BBC_4!G$10,Infor!$A$13:$A$30,0),0)&gt;0,"L",IF(WEEKDAY(G$10)=1,"","X")))</f>
        <v>X</v>
      </c>
      <c r="H22" s="61" t="str">
        <f>IF(OR($A22="",H$10=""),"",IF(IFERROR(MATCH(BBC_4!H$10,Infor!$A$13:$A$30,0),0)&gt;0,"L",IF(WEEKDAY(H$10)=1,"","X")))</f>
        <v>X</v>
      </c>
      <c r="I22" s="61" t="str">
        <f>IF(OR($A22="",I$10=""),"",IF(IFERROR(MATCH(BBC_4!I$10,Infor!$A$13:$A$30,0),0)&gt;0,"L",IF(WEEKDAY(I$10)=1,"","X")))</f>
        <v>X</v>
      </c>
      <c r="J22" s="61" t="str">
        <f>IF(OR($A22="",J$10=""),"",IF(IFERROR(MATCH(BBC_4!J$10,Infor!$A$13:$A$30,0),0)&gt;0,"L",IF(WEEKDAY(J$10)=1,"","X")))</f>
        <v>L</v>
      </c>
      <c r="K22" s="61" t="str">
        <f>IF(OR($A22="",K$10=""),"",IF(IFERROR(MATCH(BBC_4!K$10,Infor!$A$13:$A$30,0),0)&gt;0,"L",IF(WEEKDAY(K$10)=1,"","X")))</f>
        <v>X</v>
      </c>
      <c r="L22" s="61" t="str">
        <f>IF(OR($A22="",L$10=""),"",IF(IFERROR(MATCH(BBC_4!L$10,Infor!$A$13:$A$30,0),0)&gt;0,"L",IF(WEEKDAY(L$10)=1,"","X")))</f>
        <v>X</v>
      </c>
      <c r="M22" s="61" t="str">
        <f>IF(OR($A22="",M$10=""),"",IF(IFERROR(MATCH(BBC_4!M$10,Infor!$A$13:$A$30,0),0)&gt;0,"L",IF(WEEKDAY(M$10)=1,"","X")))</f>
        <v/>
      </c>
      <c r="N22" s="61" t="str">
        <f>IF(OR($A22="",N$10=""),"",IF(IFERROR(MATCH(BBC_4!N$10,Infor!$A$13:$A$30,0),0)&gt;0,"L",IF(WEEKDAY(N$10)=1,"","X")))</f>
        <v>X</v>
      </c>
      <c r="O22" s="61" t="str">
        <f>IF(OR($A22="",O$10=""),"",IF(IFERROR(MATCH(BBC_4!O$10,Infor!$A$13:$A$30,0),0)&gt;0,"L",IF(WEEKDAY(O$10)=1,"","X")))</f>
        <v>X</v>
      </c>
      <c r="P22" s="61" t="str">
        <f>IF(OR($A22="",P$10=""),"",IF(IFERROR(MATCH(BBC_4!P$10,Infor!$A$13:$A$30,0),0)&gt;0,"L",IF(WEEKDAY(P$10)=1,"","X")))</f>
        <v>X</v>
      </c>
      <c r="Q22" s="61" t="str">
        <f>IF(OR($A22="",Q$10=""),"",IF(IFERROR(MATCH(BBC_4!Q$10,Infor!$A$13:$A$30,0),0)&gt;0,"L",IF(WEEKDAY(Q$10)=1,"","X")))</f>
        <v>X</v>
      </c>
      <c r="R22" s="61" t="str">
        <f>IF(OR($A22="",R$10=""),"",IF(IFERROR(MATCH(BBC_4!R$10,Infor!$A$13:$A$30,0),0)&gt;0,"L",IF(WEEKDAY(R$10)=1,"","X")))</f>
        <v>X</v>
      </c>
      <c r="S22" s="61" t="str">
        <f>IF(OR($A22="",S$10=""),"",IF(IFERROR(MATCH(BBC_4!S$10,Infor!$A$13:$A$30,0),0)&gt;0,"L",IF(WEEKDAY(S$10)=1,"","X")))</f>
        <v>X</v>
      </c>
      <c r="T22" s="61" t="str">
        <f>IF(OR($A22="",T$10=""),"",IF(IFERROR(MATCH(BBC_4!T$10,Infor!$A$13:$A$30,0),0)&gt;0,"L",IF(WEEKDAY(T$10)=1,"","X")))</f>
        <v/>
      </c>
      <c r="U22" s="61" t="str">
        <f>IF(OR($A22="",U$10=""),"",IF(IFERROR(MATCH(BBC_4!U$10,Infor!$A$13:$A$30,0),0)&gt;0,"L",IF(WEEKDAY(U$10)=1,"","X")))</f>
        <v>X</v>
      </c>
      <c r="V22" s="61" t="str">
        <f>IF(OR($A22="",V$10=""),"",IF(IFERROR(MATCH(BBC_4!V$10,Infor!$A$13:$A$30,0),0)&gt;0,"L",IF(WEEKDAY(V$10)=1,"","X")))</f>
        <v>X</v>
      </c>
      <c r="W22" s="61" t="str">
        <f>IF(OR($A22="",W$10=""),"",IF(IFERROR(MATCH(BBC_4!W$10,Infor!$A$13:$A$30,0),0)&gt;0,"L",IF(WEEKDAY(W$10)=1,"","X")))</f>
        <v>X</v>
      </c>
      <c r="X22" s="61" t="str">
        <f>IF(OR($A22="",X$10=""),"",IF(IFERROR(MATCH(BBC_4!X$10,Infor!$A$13:$A$30,0),0)&gt;0,"L",IF(WEEKDAY(X$10)=1,"","X")))</f>
        <v>X</v>
      </c>
      <c r="Y22" s="61" t="str">
        <f>IF(OR($A22="",Y$10=""),"",IF(IFERROR(MATCH(BBC_4!Y$10,Infor!$A$13:$A$30,0),0)&gt;0,"L",IF(WEEKDAY(Y$10)=1,"","X")))</f>
        <v>X</v>
      </c>
      <c r="Z22" s="61" t="str">
        <f>IF(OR($A22="",Z$10=""),"",IF(IFERROR(MATCH(BBC_4!Z$10,Infor!$A$13:$A$30,0),0)&gt;0,"L",IF(WEEKDAY(Z$10)=1,"","X")))</f>
        <v>X</v>
      </c>
      <c r="AA22" s="61" t="str">
        <f>IF(OR($A22="",AA$10=""),"",IF(IFERROR(MATCH(BBC_4!AA$10,Infor!$A$13:$A$30,0),0)&gt;0,"L",IF(WEEKDAY(AA$10)=1,"","X")))</f>
        <v/>
      </c>
      <c r="AB22" s="61" t="str">
        <f>IF(OR($A22="",AB$10=""),"",IF(IFERROR(MATCH(BBC_4!AB$10,Infor!$A$13:$A$30,0),0)&gt;0,"L",IF(WEEKDAY(AB$10)=1,"","X")))</f>
        <v>X</v>
      </c>
      <c r="AC22" s="61" t="str">
        <f>IF(OR($A22="",AC$10=""),"",IF(IFERROR(MATCH(BBC_4!AC$10,Infor!$A$13:$A$30,0),0)&gt;0,"L",IF(WEEKDAY(AC$10)=1,"","X")))</f>
        <v>X</v>
      </c>
      <c r="AD22" s="61" t="str">
        <f>IF(OR($A22="",AD$10=""),"",IF(IFERROR(MATCH(BBC_4!AD$10,Infor!$A$13:$A$30,0),0)&gt;0,"L",IF(WEEKDAY(AD$10)=1,"","X")))</f>
        <v>X</v>
      </c>
      <c r="AE22" s="61" t="str">
        <f>IF(OR($A22="",AE$10=""),"",IF(IFERROR(MATCH(BBC_4!AE$10,Infor!$A$13:$A$30,0),0)&gt;0,"L",IF(WEEKDAY(AE$10)=1,"","X")))</f>
        <v>X</v>
      </c>
      <c r="AF22" s="61" t="str">
        <f>IF(OR($A22="",AF$10=""),"",IF(IFERROR(MATCH(BBC_4!AF$10,Infor!$A$13:$A$30,0),0)&gt;0,"L",IF(WEEKDAY(AF$10)=1,"","X")))</f>
        <v>X</v>
      </c>
      <c r="AG22" s="61" t="str">
        <f>IF(OR($A22="",AG$10=""),"",IF(IFERROR(MATCH(BBC_4!AG$10,Infor!$A$13:$A$30,0),0)&gt;0,"L",IF(WEEKDAY(AG$10)=1,"","X")))</f>
        <v>L</v>
      </c>
      <c r="AH22" s="61" t="str">
        <f>IF(OR($A22="",AH$10=""),"",IF(IFERROR(MATCH(BBC_4!AH$10,Infor!$A$13:$A$30,0),0)&gt;0,"L",IF(WEEKDAY(AH$10)=1,"","X")))</f>
        <v/>
      </c>
      <c r="AI22" s="61" t="str">
        <f>IF(OR($A22="",AI$10=""),"",IF(IFERROR(MATCH(BBC_4!AI$10,Infor!$A$13:$A$30,0),0)&gt;0,"L",IF(WEEKDAY(AI$10)=1,"","X")))</f>
        <v/>
      </c>
      <c r="AJ22" s="62"/>
      <c r="AK22" s="62">
        <f t="shared" si="6"/>
        <v>23</v>
      </c>
      <c r="AL22" s="62">
        <f t="shared" si="7"/>
        <v>2</v>
      </c>
      <c r="AM22" s="62"/>
      <c r="AN22" s="63"/>
      <c r="AO22" s="44">
        <f t="shared" si="0"/>
        <v>4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IF(OR($A23="",E$10=""),"",IF(IFERROR(MATCH(BBC_4!E$10,Infor!$A$13:$A$30,0),0)&gt;0,"L",IF(WEEKDAY(E$10)=1,"","X")))</f>
        <v>X</v>
      </c>
      <c r="F23" s="61" t="str">
        <f>IF(OR($A23="",F$10=""),"",IF(IFERROR(MATCH(BBC_4!F$10,Infor!$A$13:$A$30,0),0)&gt;0,"L",IF(WEEKDAY(F$10)=1,"","X")))</f>
        <v/>
      </c>
      <c r="G23" s="61" t="str">
        <f>IF(OR($A23="",G$10=""),"",IF(IFERROR(MATCH(BBC_4!G$10,Infor!$A$13:$A$30,0),0)&gt;0,"L",IF(WEEKDAY(G$10)=1,"","X")))</f>
        <v>X</v>
      </c>
      <c r="H23" s="61" t="str">
        <f>IF(OR($A23="",H$10=""),"",IF(IFERROR(MATCH(BBC_4!H$10,Infor!$A$13:$A$30,0),0)&gt;0,"L",IF(WEEKDAY(H$10)=1,"","X")))</f>
        <v>X</v>
      </c>
      <c r="I23" s="61" t="str">
        <f>IF(OR($A23="",I$10=""),"",IF(IFERROR(MATCH(BBC_4!I$10,Infor!$A$13:$A$30,0),0)&gt;0,"L",IF(WEEKDAY(I$10)=1,"","X")))</f>
        <v>X</v>
      </c>
      <c r="J23" s="61" t="str">
        <f>IF(OR($A23="",J$10=""),"",IF(IFERROR(MATCH(BBC_4!J$10,Infor!$A$13:$A$30,0),0)&gt;0,"L",IF(WEEKDAY(J$10)=1,"","X")))</f>
        <v>L</v>
      </c>
      <c r="K23" s="61" t="str">
        <f>IF(OR($A23="",K$10=""),"",IF(IFERROR(MATCH(BBC_4!K$10,Infor!$A$13:$A$30,0),0)&gt;0,"L",IF(WEEKDAY(K$10)=1,"","X")))</f>
        <v>X</v>
      </c>
      <c r="L23" s="61" t="str">
        <f>IF(OR($A23="",L$10=""),"",IF(IFERROR(MATCH(BBC_4!L$10,Infor!$A$13:$A$30,0),0)&gt;0,"L",IF(WEEKDAY(L$10)=1,"","X")))</f>
        <v>X</v>
      </c>
      <c r="M23" s="61" t="str">
        <f>IF(OR($A23="",M$10=""),"",IF(IFERROR(MATCH(BBC_4!M$10,Infor!$A$13:$A$30,0),0)&gt;0,"L",IF(WEEKDAY(M$10)=1,"","X")))</f>
        <v/>
      </c>
      <c r="N23" s="61" t="str">
        <f>IF(OR($A23="",N$10=""),"",IF(IFERROR(MATCH(BBC_4!N$10,Infor!$A$13:$A$30,0),0)&gt;0,"L",IF(WEEKDAY(N$10)=1,"","X")))</f>
        <v>X</v>
      </c>
      <c r="O23" s="61" t="str">
        <f>IF(OR($A23="",O$10=""),"",IF(IFERROR(MATCH(BBC_4!O$10,Infor!$A$13:$A$30,0),0)&gt;0,"L",IF(WEEKDAY(O$10)=1,"","X")))</f>
        <v>X</v>
      </c>
      <c r="P23" s="61" t="str">
        <f>IF(OR($A23="",P$10=""),"",IF(IFERROR(MATCH(BBC_4!P$10,Infor!$A$13:$A$30,0),0)&gt;0,"L",IF(WEEKDAY(P$10)=1,"","X")))</f>
        <v>X</v>
      </c>
      <c r="Q23" s="61" t="str">
        <f>IF(OR($A23="",Q$10=""),"",IF(IFERROR(MATCH(BBC_4!Q$10,Infor!$A$13:$A$30,0),0)&gt;0,"L",IF(WEEKDAY(Q$10)=1,"","X")))</f>
        <v>X</v>
      </c>
      <c r="R23" s="61" t="str">
        <f>IF(OR($A23="",R$10=""),"",IF(IFERROR(MATCH(BBC_4!R$10,Infor!$A$13:$A$30,0),0)&gt;0,"L",IF(WEEKDAY(R$10)=1,"","X")))</f>
        <v>X</v>
      </c>
      <c r="S23" s="61" t="str">
        <f>IF(OR($A23="",S$10=""),"",IF(IFERROR(MATCH(BBC_4!S$10,Infor!$A$13:$A$30,0),0)&gt;0,"L",IF(WEEKDAY(S$10)=1,"","X")))</f>
        <v>X</v>
      </c>
      <c r="T23" s="61" t="str">
        <f>IF(OR($A23="",T$10=""),"",IF(IFERROR(MATCH(BBC_4!T$10,Infor!$A$13:$A$30,0),0)&gt;0,"L",IF(WEEKDAY(T$10)=1,"","X")))</f>
        <v/>
      </c>
      <c r="U23" s="61" t="str">
        <f>IF(OR($A23="",U$10=""),"",IF(IFERROR(MATCH(BBC_4!U$10,Infor!$A$13:$A$30,0),0)&gt;0,"L",IF(WEEKDAY(U$10)=1,"","X")))</f>
        <v>X</v>
      </c>
      <c r="V23" s="61" t="str">
        <f>IF(OR($A23="",V$10=""),"",IF(IFERROR(MATCH(BBC_4!V$10,Infor!$A$13:$A$30,0),0)&gt;0,"L",IF(WEEKDAY(V$10)=1,"","X")))</f>
        <v>X</v>
      </c>
      <c r="W23" s="61" t="str">
        <f>IF(OR($A23="",W$10=""),"",IF(IFERROR(MATCH(BBC_4!W$10,Infor!$A$13:$A$30,0),0)&gt;0,"L",IF(WEEKDAY(W$10)=1,"","X")))</f>
        <v>X</v>
      </c>
      <c r="X23" s="61" t="str">
        <f>IF(OR($A23="",X$10=""),"",IF(IFERROR(MATCH(BBC_4!X$10,Infor!$A$13:$A$30,0),0)&gt;0,"L",IF(WEEKDAY(X$10)=1,"","X")))</f>
        <v>X</v>
      </c>
      <c r="Y23" s="61" t="str">
        <f>IF(OR($A23="",Y$10=""),"",IF(IFERROR(MATCH(BBC_4!Y$10,Infor!$A$13:$A$30,0),0)&gt;0,"L",IF(WEEKDAY(Y$10)=1,"","X")))</f>
        <v>X</v>
      </c>
      <c r="Z23" s="61" t="str">
        <f>IF(OR($A23="",Z$10=""),"",IF(IFERROR(MATCH(BBC_4!Z$10,Infor!$A$13:$A$30,0),0)&gt;0,"L",IF(WEEKDAY(Z$10)=1,"","X")))</f>
        <v>X</v>
      </c>
      <c r="AA23" s="61" t="str">
        <f>IF(OR($A23="",AA$10=""),"",IF(IFERROR(MATCH(BBC_4!AA$10,Infor!$A$13:$A$30,0),0)&gt;0,"L",IF(WEEKDAY(AA$10)=1,"","X")))</f>
        <v/>
      </c>
      <c r="AB23" s="61" t="str">
        <f>IF(OR($A23="",AB$10=""),"",IF(IFERROR(MATCH(BBC_4!AB$10,Infor!$A$13:$A$30,0),0)&gt;0,"L",IF(WEEKDAY(AB$10)=1,"","X")))</f>
        <v>X</v>
      </c>
      <c r="AC23" s="61" t="str">
        <f>IF(OR($A23="",AC$10=""),"",IF(IFERROR(MATCH(BBC_4!AC$10,Infor!$A$13:$A$30,0),0)&gt;0,"L",IF(WEEKDAY(AC$10)=1,"","X")))</f>
        <v>X</v>
      </c>
      <c r="AD23" s="61" t="str">
        <f>IF(OR($A23="",AD$10=""),"",IF(IFERROR(MATCH(BBC_4!AD$10,Infor!$A$13:$A$30,0),0)&gt;0,"L",IF(WEEKDAY(AD$10)=1,"","X")))</f>
        <v>X</v>
      </c>
      <c r="AE23" s="61" t="str">
        <f>IF(OR($A23="",AE$10=""),"",IF(IFERROR(MATCH(BBC_4!AE$10,Infor!$A$13:$A$30,0),0)&gt;0,"L",IF(WEEKDAY(AE$10)=1,"","X")))</f>
        <v>X</v>
      </c>
      <c r="AF23" s="61" t="str">
        <f>IF(OR($A23="",AF$10=""),"",IF(IFERROR(MATCH(BBC_4!AF$10,Infor!$A$13:$A$30,0),0)&gt;0,"L",IF(WEEKDAY(AF$10)=1,"","X")))</f>
        <v>X</v>
      </c>
      <c r="AG23" s="61" t="str">
        <f>IF(OR($A23="",AG$10=""),"",IF(IFERROR(MATCH(BBC_4!AG$10,Infor!$A$13:$A$30,0),0)&gt;0,"L",IF(WEEKDAY(AG$10)=1,"","X")))</f>
        <v>L</v>
      </c>
      <c r="AH23" s="61" t="str">
        <f>IF(OR($A23="",AH$10=""),"",IF(IFERROR(MATCH(BBC_4!AH$10,Infor!$A$13:$A$30,0),0)&gt;0,"L",IF(WEEKDAY(AH$10)=1,"","X")))</f>
        <v/>
      </c>
      <c r="AI23" s="61" t="str">
        <f>IF(OR($A23="",AI$10=""),"",IF(IFERROR(MATCH(BBC_4!AI$10,Infor!$A$13:$A$30,0),0)&gt;0,"L",IF(WEEKDAY(AI$10)=1,"","X")))</f>
        <v/>
      </c>
      <c r="AJ23" s="62"/>
      <c r="AK23" s="62">
        <f t="shared" si="6"/>
        <v>23</v>
      </c>
      <c r="AL23" s="62">
        <f t="shared" si="7"/>
        <v>2</v>
      </c>
      <c r="AM23" s="62"/>
      <c r="AN23" s="63"/>
      <c r="AO23" s="44">
        <f t="shared" si="0"/>
        <v>4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IF(OR($A24="",E$10=""),"",IF(IFERROR(MATCH(BBC_4!E$10,Infor!$A$13:$A$30,0),0)&gt;0,"L",IF(WEEKDAY(E$10)=1,"","X")))</f>
        <v>X</v>
      </c>
      <c r="F24" s="61" t="str">
        <f>IF(OR($A24="",F$10=""),"",IF(IFERROR(MATCH(BBC_4!F$10,Infor!$A$13:$A$30,0),0)&gt;0,"L",IF(WEEKDAY(F$10)=1,"","X")))</f>
        <v/>
      </c>
      <c r="G24" s="61" t="str">
        <f>IF(OR($A24="",G$10=""),"",IF(IFERROR(MATCH(BBC_4!G$10,Infor!$A$13:$A$30,0),0)&gt;0,"L",IF(WEEKDAY(G$10)=1,"","X")))</f>
        <v>X</v>
      </c>
      <c r="H24" s="61" t="str">
        <f>IF(OR($A24="",H$10=""),"",IF(IFERROR(MATCH(BBC_4!H$10,Infor!$A$13:$A$30,0),0)&gt;0,"L",IF(WEEKDAY(H$10)=1,"","X")))</f>
        <v>X</v>
      </c>
      <c r="I24" s="61" t="str">
        <f>IF(OR($A24="",I$10=""),"",IF(IFERROR(MATCH(BBC_4!I$10,Infor!$A$13:$A$30,0),0)&gt;0,"L",IF(WEEKDAY(I$10)=1,"","X")))</f>
        <v>X</v>
      </c>
      <c r="J24" s="61" t="str">
        <f>IF(OR($A24="",J$10=""),"",IF(IFERROR(MATCH(BBC_4!J$10,Infor!$A$13:$A$30,0),0)&gt;0,"L",IF(WEEKDAY(J$10)=1,"","X")))</f>
        <v>L</v>
      </c>
      <c r="K24" s="61" t="str">
        <f>IF(OR($A24="",K$10=""),"",IF(IFERROR(MATCH(BBC_4!K$10,Infor!$A$13:$A$30,0),0)&gt;0,"L",IF(WEEKDAY(K$10)=1,"","X")))</f>
        <v>X</v>
      </c>
      <c r="L24" s="61" t="str">
        <f>IF(OR($A24="",L$10=""),"",IF(IFERROR(MATCH(BBC_4!L$10,Infor!$A$13:$A$30,0),0)&gt;0,"L",IF(WEEKDAY(L$10)=1,"","X")))</f>
        <v>X</v>
      </c>
      <c r="M24" s="61" t="str">
        <f>IF(OR($A24="",M$10=""),"",IF(IFERROR(MATCH(BBC_4!M$10,Infor!$A$13:$A$30,0),0)&gt;0,"L",IF(WEEKDAY(M$10)=1,"","X")))</f>
        <v/>
      </c>
      <c r="N24" s="61" t="str">
        <f>IF(OR($A24="",N$10=""),"",IF(IFERROR(MATCH(BBC_4!N$10,Infor!$A$13:$A$30,0),0)&gt;0,"L",IF(WEEKDAY(N$10)=1,"","X")))</f>
        <v>X</v>
      </c>
      <c r="O24" s="61" t="str">
        <f>IF(OR($A24="",O$10=""),"",IF(IFERROR(MATCH(BBC_4!O$10,Infor!$A$13:$A$30,0),0)&gt;0,"L",IF(WEEKDAY(O$10)=1,"","X")))</f>
        <v>X</v>
      </c>
      <c r="P24" s="61" t="str">
        <f>IF(OR($A24="",P$10=""),"",IF(IFERROR(MATCH(BBC_4!P$10,Infor!$A$13:$A$30,0),0)&gt;0,"L",IF(WEEKDAY(P$10)=1,"","X")))</f>
        <v>X</v>
      </c>
      <c r="Q24" s="61" t="str">
        <f>IF(OR($A24="",Q$10=""),"",IF(IFERROR(MATCH(BBC_4!Q$10,Infor!$A$13:$A$30,0),0)&gt;0,"L",IF(WEEKDAY(Q$10)=1,"","X")))</f>
        <v>X</v>
      </c>
      <c r="R24" s="61" t="str">
        <f>IF(OR($A24="",R$10=""),"",IF(IFERROR(MATCH(BBC_4!R$10,Infor!$A$13:$A$30,0),0)&gt;0,"L",IF(WEEKDAY(R$10)=1,"","X")))</f>
        <v>X</v>
      </c>
      <c r="S24" s="61" t="str">
        <f>IF(OR($A24="",S$10=""),"",IF(IFERROR(MATCH(BBC_4!S$10,Infor!$A$13:$A$30,0),0)&gt;0,"L",IF(WEEKDAY(S$10)=1,"","X")))</f>
        <v>X</v>
      </c>
      <c r="T24" s="61" t="str">
        <f>IF(OR($A24="",T$10=""),"",IF(IFERROR(MATCH(BBC_4!T$10,Infor!$A$13:$A$30,0),0)&gt;0,"L",IF(WEEKDAY(T$10)=1,"","X")))</f>
        <v/>
      </c>
      <c r="U24" s="61" t="str">
        <f>IF(OR($A24="",U$10=""),"",IF(IFERROR(MATCH(BBC_4!U$10,Infor!$A$13:$A$30,0),0)&gt;0,"L",IF(WEEKDAY(U$10)=1,"","X")))</f>
        <v>X</v>
      </c>
      <c r="V24" s="61" t="str">
        <f>IF(OR($A24="",V$10=""),"",IF(IFERROR(MATCH(BBC_4!V$10,Infor!$A$13:$A$30,0),0)&gt;0,"L",IF(WEEKDAY(V$10)=1,"","X")))</f>
        <v>X</v>
      </c>
      <c r="W24" s="61" t="str">
        <f>IF(OR($A24="",W$10=""),"",IF(IFERROR(MATCH(BBC_4!W$10,Infor!$A$13:$A$30,0),0)&gt;0,"L",IF(WEEKDAY(W$10)=1,"","X")))</f>
        <v>X</v>
      </c>
      <c r="X24" s="61" t="str">
        <f>IF(OR($A24="",X$10=""),"",IF(IFERROR(MATCH(BBC_4!X$10,Infor!$A$13:$A$30,0),0)&gt;0,"L",IF(WEEKDAY(X$10)=1,"","X")))</f>
        <v>X</v>
      </c>
      <c r="Y24" s="61" t="str">
        <f>IF(OR($A24="",Y$10=""),"",IF(IFERROR(MATCH(BBC_4!Y$10,Infor!$A$13:$A$30,0),0)&gt;0,"L",IF(WEEKDAY(Y$10)=1,"","X")))</f>
        <v>X</v>
      </c>
      <c r="Z24" s="61" t="str">
        <f>IF(OR($A24="",Z$10=""),"",IF(IFERROR(MATCH(BBC_4!Z$10,Infor!$A$13:$A$30,0),0)&gt;0,"L",IF(WEEKDAY(Z$10)=1,"","X")))</f>
        <v>X</v>
      </c>
      <c r="AA24" s="61" t="str">
        <f>IF(OR($A24="",AA$10=""),"",IF(IFERROR(MATCH(BBC_4!AA$10,Infor!$A$13:$A$30,0),0)&gt;0,"L",IF(WEEKDAY(AA$10)=1,"","X")))</f>
        <v/>
      </c>
      <c r="AB24" s="61" t="str">
        <f>IF(OR($A24="",AB$10=""),"",IF(IFERROR(MATCH(BBC_4!AB$10,Infor!$A$13:$A$30,0),0)&gt;0,"L",IF(WEEKDAY(AB$10)=1,"","X")))</f>
        <v>X</v>
      </c>
      <c r="AC24" s="61" t="str">
        <f>IF(OR($A24="",AC$10=""),"",IF(IFERROR(MATCH(BBC_4!AC$10,Infor!$A$13:$A$30,0),0)&gt;0,"L",IF(WEEKDAY(AC$10)=1,"","X")))</f>
        <v>X</v>
      </c>
      <c r="AD24" s="61" t="str">
        <f>IF(OR($A24="",AD$10=""),"",IF(IFERROR(MATCH(BBC_4!AD$10,Infor!$A$13:$A$30,0),0)&gt;0,"L",IF(WEEKDAY(AD$10)=1,"","X")))</f>
        <v>X</v>
      </c>
      <c r="AE24" s="61" t="str">
        <f>IF(OR($A24="",AE$10=""),"",IF(IFERROR(MATCH(BBC_4!AE$10,Infor!$A$13:$A$30,0),0)&gt;0,"L",IF(WEEKDAY(AE$10)=1,"","X")))</f>
        <v>X</v>
      </c>
      <c r="AF24" s="61" t="str">
        <f>IF(OR($A24="",AF$10=""),"",IF(IFERROR(MATCH(BBC_4!AF$10,Infor!$A$13:$A$30,0),0)&gt;0,"L",IF(WEEKDAY(AF$10)=1,"","X")))</f>
        <v>X</v>
      </c>
      <c r="AG24" s="61" t="str">
        <f>IF(OR($A24="",AG$10=""),"",IF(IFERROR(MATCH(BBC_4!AG$10,Infor!$A$13:$A$30,0),0)&gt;0,"L",IF(WEEKDAY(AG$10)=1,"","X")))</f>
        <v>L</v>
      </c>
      <c r="AH24" s="61" t="str">
        <f>IF(OR($A24="",AH$10=""),"",IF(IFERROR(MATCH(BBC_4!AH$10,Infor!$A$13:$A$30,0),0)&gt;0,"L",IF(WEEKDAY(AH$10)=1,"","X")))</f>
        <v/>
      </c>
      <c r="AI24" s="61" t="str">
        <f>IF(OR($A24="",AI$10=""),"",IF(IFERROR(MATCH(BBC_4!AI$10,Infor!$A$13:$A$30,0),0)&gt;0,"L",IF(WEEKDAY(AI$10)=1,"","X")))</f>
        <v/>
      </c>
      <c r="AJ24" s="62"/>
      <c r="AK24" s="62">
        <f t="shared" si="6"/>
        <v>23</v>
      </c>
      <c r="AL24" s="62">
        <f t="shared" si="7"/>
        <v>2</v>
      </c>
      <c r="AM24" s="62"/>
      <c r="AN24" s="63"/>
      <c r="AO24" s="44">
        <f t="shared" si="0"/>
        <v>4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IF(OR($A25="",E$10=""),"",IF(IFERROR(MATCH(BBC_4!E$10,Infor!$A$13:$A$30,0),0)&gt;0,"L",IF(WEEKDAY(E$10)=1,"","X")))</f>
        <v>X</v>
      </c>
      <c r="F25" s="61" t="str">
        <f>IF(OR($A25="",F$10=""),"",IF(IFERROR(MATCH(BBC_4!F$10,Infor!$A$13:$A$30,0),0)&gt;0,"L",IF(WEEKDAY(F$10)=1,"","X")))</f>
        <v/>
      </c>
      <c r="G25" s="61" t="str">
        <f>IF(OR($A25="",G$10=""),"",IF(IFERROR(MATCH(BBC_4!G$10,Infor!$A$13:$A$30,0),0)&gt;0,"L",IF(WEEKDAY(G$10)=1,"","X")))</f>
        <v>X</v>
      </c>
      <c r="H25" s="61" t="str">
        <f>IF(OR($A25="",H$10=""),"",IF(IFERROR(MATCH(BBC_4!H$10,Infor!$A$13:$A$30,0),0)&gt;0,"L",IF(WEEKDAY(H$10)=1,"","X")))</f>
        <v>X</v>
      </c>
      <c r="I25" s="61" t="str">
        <f>IF(OR($A25="",I$10=""),"",IF(IFERROR(MATCH(BBC_4!I$10,Infor!$A$13:$A$30,0),0)&gt;0,"L",IF(WEEKDAY(I$10)=1,"","X")))</f>
        <v>X</v>
      </c>
      <c r="J25" s="61" t="str">
        <f>IF(OR($A25="",J$10=""),"",IF(IFERROR(MATCH(BBC_4!J$10,Infor!$A$13:$A$30,0),0)&gt;0,"L",IF(WEEKDAY(J$10)=1,"","X")))</f>
        <v>L</v>
      </c>
      <c r="K25" s="61" t="str">
        <f>IF(OR($A25="",K$10=""),"",IF(IFERROR(MATCH(BBC_4!K$10,Infor!$A$13:$A$30,0),0)&gt;0,"L",IF(WEEKDAY(K$10)=1,"","X")))</f>
        <v>X</v>
      </c>
      <c r="L25" s="61" t="str">
        <f>IF(OR($A25="",L$10=""),"",IF(IFERROR(MATCH(BBC_4!L$10,Infor!$A$13:$A$30,0),0)&gt;0,"L",IF(WEEKDAY(L$10)=1,"","X")))</f>
        <v>X</v>
      </c>
      <c r="M25" s="61" t="str">
        <f>IF(OR($A25="",M$10=""),"",IF(IFERROR(MATCH(BBC_4!M$10,Infor!$A$13:$A$30,0),0)&gt;0,"L",IF(WEEKDAY(M$10)=1,"","X")))</f>
        <v/>
      </c>
      <c r="N25" s="61" t="str">
        <f>IF(OR($A25="",N$10=""),"",IF(IFERROR(MATCH(BBC_4!N$10,Infor!$A$13:$A$30,0),0)&gt;0,"L",IF(WEEKDAY(N$10)=1,"","X")))</f>
        <v>X</v>
      </c>
      <c r="O25" s="61" t="str">
        <f>IF(OR($A25="",O$10=""),"",IF(IFERROR(MATCH(BBC_4!O$10,Infor!$A$13:$A$30,0),0)&gt;0,"L",IF(WEEKDAY(O$10)=1,"","X")))</f>
        <v>X</v>
      </c>
      <c r="P25" s="61" t="str">
        <f>IF(OR($A25="",P$10=""),"",IF(IFERROR(MATCH(BBC_4!P$10,Infor!$A$13:$A$30,0),0)&gt;0,"L",IF(WEEKDAY(P$10)=1,"","X")))</f>
        <v>X</v>
      </c>
      <c r="Q25" s="61" t="str">
        <f>IF(OR($A25="",Q$10=""),"",IF(IFERROR(MATCH(BBC_4!Q$10,Infor!$A$13:$A$30,0),0)&gt;0,"L",IF(WEEKDAY(Q$10)=1,"","X")))</f>
        <v>X</v>
      </c>
      <c r="R25" s="61" t="str">
        <f>IF(OR($A25="",R$10=""),"",IF(IFERROR(MATCH(BBC_4!R$10,Infor!$A$13:$A$30,0),0)&gt;0,"L",IF(WEEKDAY(R$10)=1,"","X")))</f>
        <v>X</v>
      </c>
      <c r="S25" s="61" t="str">
        <f>IF(OR($A25="",S$10=""),"",IF(IFERROR(MATCH(BBC_4!S$10,Infor!$A$13:$A$30,0),0)&gt;0,"L",IF(WEEKDAY(S$10)=1,"","X")))</f>
        <v>X</v>
      </c>
      <c r="T25" s="61" t="str">
        <f>IF(OR($A25="",T$10=""),"",IF(IFERROR(MATCH(BBC_4!T$10,Infor!$A$13:$A$30,0),0)&gt;0,"L",IF(WEEKDAY(T$10)=1,"","X")))</f>
        <v/>
      </c>
      <c r="U25" s="61" t="str">
        <f>IF(OR($A25="",U$10=""),"",IF(IFERROR(MATCH(BBC_4!U$10,Infor!$A$13:$A$30,0),0)&gt;0,"L",IF(WEEKDAY(U$10)=1,"","X")))</f>
        <v>X</v>
      </c>
      <c r="V25" s="61" t="str">
        <f>IF(OR($A25="",V$10=""),"",IF(IFERROR(MATCH(BBC_4!V$10,Infor!$A$13:$A$30,0),0)&gt;0,"L",IF(WEEKDAY(V$10)=1,"","X")))</f>
        <v>X</v>
      </c>
      <c r="W25" s="61" t="str">
        <f>IF(OR($A25="",W$10=""),"",IF(IFERROR(MATCH(BBC_4!W$10,Infor!$A$13:$A$30,0),0)&gt;0,"L",IF(WEEKDAY(W$10)=1,"","X")))</f>
        <v>X</v>
      </c>
      <c r="X25" s="61" t="str">
        <f>IF(OR($A25="",X$10=""),"",IF(IFERROR(MATCH(BBC_4!X$10,Infor!$A$13:$A$30,0),0)&gt;0,"L",IF(WEEKDAY(X$10)=1,"","X")))</f>
        <v>X</v>
      </c>
      <c r="Y25" s="61" t="str">
        <f>IF(OR($A25="",Y$10=""),"",IF(IFERROR(MATCH(BBC_4!Y$10,Infor!$A$13:$A$30,0),0)&gt;0,"L",IF(WEEKDAY(Y$10)=1,"","X")))</f>
        <v>X</v>
      </c>
      <c r="Z25" s="61" t="str">
        <f>IF(OR($A25="",Z$10=""),"",IF(IFERROR(MATCH(BBC_4!Z$10,Infor!$A$13:$A$30,0),0)&gt;0,"L",IF(WEEKDAY(Z$10)=1,"","X")))</f>
        <v>X</v>
      </c>
      <c r="AA25" s="61" t="str">
        <f>IF(OR($A25="",AA$10=""),"",IF(IFERROR(MATCH(BBC_4!AA$10,Infor!$A$13:$A$30,0),0)&gt;0,"L",IF(WEEKDAY(AA$10)=1,"","X")))</f>
        <v/>
      </c>
      <c r="AB25" s="61" t="str">
        <f>IF(OR($A25="",AB$10=""),"",IF(IFERROR(MATCH(BBC_4!AB$10,Infor!$A$13:$A$30,0),0)&gt;0,"L",IF(WEEKDAY(AB$10)=1,"","X")))</f>
        <v>X</v>
      </c>
      <c r="AC25" s="61" t="str">
        <f>IF(OR($A25="",AC$10=""),"",IF(IFERROR(MATCH(BBC_4!AC$10,Infor!$A$13:$A$30,0),0)&gt;0,"L",IF(WEEKDAY(AC$10)=1,"","X")))</f>
        <v>X</v>
      </c>
      <c r="AD25" s="61" t="str">
        <f>IF(OR($A25="",AD$10=""),"",IF(IFERROR(MATCH(BBC_4!AD$10,Infor!$A$13:$A$30,0),0)&gt;0,"L",IF(WEEKDAY(AD$10)=1,"","X")))</f>
        <v>X</v>
      </c>
      <c r="AE25" s="61" t="str">
        <f>IF(OR($A25="",AE$10=""),"",IF(IFERROR(MATCH(BBC_4!AE$10,Infor!$A$13:$A$30,0),0)&gt;0,"L",IF(WEEKDAY(AE$10)=1,"","X")))</f>
        <v>X</v>
      </c>
      <c r="AF25" s="61" t="str">
        <f>IF(OR($A25="",AF$10=""),"",IF(IFERROR(MATCH(BBC_4!AF$10,Infor!$A$13:$A$30,0),0)&gt;0,"L",IF(WEEKDAY(AF$10)=1,"","X")))</f>
        <v>X</v>
      </c>
      <c r="AG25" s="61" t="str">
        <f>IF(OR($A25="",AG$10=""),"",IF(IFERROR(MATCH(BBC_4!AG$10,Infor!$A$13:$A$30,0),0)&gt;0,"L",IF(WEEKDAY(AG$10)=1,"","X")))</f>
        <v>L</v>
      </c>
      <c r="AH25" s="61" t="str">
        <f>IF(OR($A25="",AH$10=""),"",IF(IFERROR(MATCH(BBC_4!AH$10,Infor!$A$13:$A$30,0),0)&gt;0,"L",IF(WEEKDAY(AH$10)=1,"","X")))</f>
        <v/>
      </c>
      <c r="AI25" s="61" t="str">
        <f>IF(OR($A25="",AI$10=""),"",IF(IFERROR(MATCH(BBC_4!AI$10,Infor!$A$13:$A$30,0),0)&gt;0,"L",IF(WEEKDAY(AI$10)=1,"","X")))</f>
        <v/>
      </c>
      <c r="AJ25" s="62"/>
      <c r="AK25" s="62">
        <f t="shared" si="6"/>
        <v>23</v>
      </c>
      <c r="AL25" s="62">
        <f t="shared" si="7"/>
        <v>2</v>
      </c>
      <c r="AM25" s="62"/>
      <c r="AN25" s="63"/>
      <c r="AO25" s="44">
        <f t="shared" si="0"/>
        <v>4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IF(OR($A26="",E$10=""),"",IF(IFERROR(MATCH(BBC_4!E$10,Infor!$A$13:$A$30,0),0)&gt;0,"L",IF(WEEKDAY(E$10)=1,"","X")))</f>
        <v>X</v>
      </c>
      <c r="F26" s="61" t="str">
        <f>IF(OR($A26="",F$10=""),"",IF(IFERROR(MATCH(BBC_4!F$10,Infor!$A$13:$A$30,0),0)&gt;0,"L",IF(WEEKDAY(F$10)=1,"","X")))</f>
        <v/>
      </c>
      <c r="G26" s="61" t="str">
        <f>IF(OR($A26="",G$10=""),"",IF(IFERROR(MATCH(BBC_4!G$10,Infor!$A$13:$A$30,0),0)&gt;0,"L",IF(WEEKDAY(G$10)=1,"","X")))</f>
        <v>X</v>
      </c>
      <c r="H26" s="61" t="str">
        <f>IF(OR($A26="",H$10=""),"",IF(IFERROR(MATCH(BBC_4!H$10,Infor!$A$13:$A$30,0),0)&gt;0,"L",IF(WEEKDAY(H$10)=1,"","X")))</f>
        <v>X</v>
      </c>
      <c r="I26" s="61" t="str">
        <f>IF(OR($A26="",I$10=""),"",IF(IFERROR(MATCH(BBC_4!I$10,Infor!$A$13:$A$30,0),0)&gt;0,"L",IF(WEEKDAY(I$10)=1,"","X")))</f>
        <v>X</v>
      </c>
      <c r="J26" s="61" t="str">
        <f>IF(OR($A26="",J$10=""),"",IF(IFERROR(MATCH(BBC_4!J$10,Infor!$A$13:$A$30,0),0)&gt;0,"L",IF(WEEKDAY(J$10)=1,"","X")))</f>
        <v>L</v>
      </c>
      <c r="K26" s="61" t="str">
        <f>IF(OR($A26="",K$10=""),"",IF(IFERROR(MATCH(BBC_4!K$10,Infor!$A$13:$A$30,0),0)&gt;0,"L",IF(WEEKDAY(K$10)=1,"","X")))</f>
        <v>X</v>
      </c>
      <c r="L26" s="61" t="str">
        <f>IF(OR($A26="",L$10=""),"",IF(IFERROR(MATCH(BBC_4!L$10,Infor!$A$13:$A$30,0),0)&gt;0,"L",IF(WEEKDAY(L$10)=1,"","X")))</f>
        <v>X</v>
      </c>
      <c r="M26" s="61" t="str">
        <f>IF(OR($A26="",M$10=""),"",IF(IFERROR(MATCH(BBC_4!M$10,Infor!$A$13:$A$30,0),0)&gt;0,"L",IF(WEEKDAY(M$10)=1,"","X")))</f>
        <v/>
      </c>
      <c r="N26" s="61" t="str">
        <f>IF(OR($A26="",N$10=""),"",IF(IFERROR(MATCH(BBC_4!N$10,Infor!$A$13:$A$30,0),0)&gt;0,"L",IF(WEEKDAY(N$10)=1,"","X")))</f>
        <v>X</v>
      </c>
      <c r="O26" s="61" t="str">
        <f>IF(OR($A26="",O$10=""),"",IF(IFERROR(MATCH(BBC_4!O$10,Infor!$A$13:$A$30,0),0)&gt;0,"L",IF(WEEKDAY(O$10)=1,"","X")))</f>
        <v>X</v>
      </c>
      <c r="P26" s="61" t="str">
        <f>IF(OR($A26="",P$10=""),"",IF(IFERROR(MATCH(BBC_4!P$10,Infor!$A$13:$A$30,0),0)&gt;0,"L",IF(WEEKDAY(P$10)=1,"","X")))</f>
        <v>X</v>
      </c>
      <c r="Q26" s="61" t="str">
        <f>IF(OR($A26="",Q$10=""),"",IF(IFERROR(MATCH(BBC_4!Q$10,Infor!$A$13:$A$30,0),0)&gt;0,"L",IF(WEEKDAY(Q$10)=1,"","X")))</f>
        <v>X</v>
      </c>
      <c r="R26" s="61" t="str">
        <f>IF(OR($A26="",R$10=""),"",IF(IFERROR(MATCH(BBC_4!R$10,Infor!$A$13:$A$30,0),0)&gt;0,"L",IF(WEEKDAY(R$10)=1,"","X")))</f>
        <v>X</v>
      </c>
      <c r="S26" s="61" t="str">
        <f>IF(OR($A26="",S$10=""),"",IF(IFERROR(MATCH(BBC_4!S$10,Infor!$A$13:$A$30,0),0)&gt;0,"L",IF(WEEKDAY(S$10)=1,"","X")))</f>
        <v>X</v>
      </c>
      <c r="T26" s="61" t="str">
        <f>IF(OR($A26="",T$10=""),"",IF(IFERROR(MATCH(BBC_4!T$10,Infor!$A$13:$A$30,0),0)&gt;0,"L",IF(WEEKDAY(T$10)=1,"","X")))</f>
        <v/>
      </c>
      <c r="U26" s="61" t="str">
        <f>IF(OR($A26="",U$10=""),"",IF(IFERROR(MATCH(BBC_4!U$10,Infor!$A$13:$A$30,0),0)&gt;0,"L",IF(WEEKDAY(U$10)=1,"","X")))</f>
        <v>X</v>
      </c>
      <c r="V26" s="61" t="str">
        <f>IF(OR($A26="",V$10=""),"",IF(IFERROR(MATCH(BBC_4!V$10,Infor!$A$13:$A$30,0),0)&gt;0,"L",IF(WEEKDAY(V$10)=1,"","X")))</f>
        <v>X</v>
      </c>
      <c r="W26" s="61" t="str">
        <f>IF(OR($A26="",W$10=""),"",IF(IFERROR(MATCH(BBC_4!W$10,Infor!$A$13:$A$30,0),0)&gt;0,"L",IF(WEEKDAY(W$10)=1,"","X")))</f>
        <v>X</v>
      </c>
      <c r="X26" s="61" t="str">
        <f>IF(OR($A26="",X$10=""),"",IF(IFERROR(MATCH(BBC_4!X$10,Infor!$A$13:$A$30,0),0)&gt;0,"L",IF(WEEKDAY(X$10)=1,"","X")))</f>
        <v>X</v>
      </c>
      <c r="Y26" s="61" t="str">
        <f>IF(OR($A26="",Y$10=""),"",IF(IFERROR(MATCH(BBC_4!Y$10,Infor!$A$13:$A$30,0),0)&gt;0,"L",IF(WEEKDAY(Y$10)=1,"","X")))</f>
        <v>X</v>
      </c>
      <c r="Z26" s="61" t="str">
        <f>IF(OR($A26="",Z$10=""),"",IF(IFERROR(MATCH(BBC_4!Z$10,Infor!$A$13:$A$30,0),0)&gt;0,"L",IF(WEEKDAY(Z$10)=1,"","X")))</f>
        <v>X</v>
      </c>
      <c r="AA26" s="61" t="str">
        <f>IF(OR($A26="",AA$10=""),"",IF(IFERROR(MATCH(BBC_4!AA$10,Infor!$A$13:$A$30,0),0)&gt;0,"L",IF(WEEKDAY(AA$10)=1,"","X")))</f>
        <v/>
      </c>
      <c r="AB26" s="61" t="str">
        <f>IF(OR($A26="",AB$10=""),"",IF(IFERROR(MATCH(BBC_4!AB$10,Infor!$A$13:$A$30,0),0)&gt;0,"L",IF(WEEKDAY(AB$10)=1,"","X")))</f>
        <v>X</v>
      </c>
      <c r="AC26" s="61" t="str">
        <f>IF(OR($A26="",AC$10=""),"",IF(IFERROR(MATCH(BBC_4!AC$10,Infor!$A$13:$A$30,0),0)&gt;0,"L",IF(WEEKDAY(AC$10)=1,"","X")))</f>
        <v>X</v>
      </c>
      <c r="AD26" s="61" t="str">
        <f>IF(OR($A26="",AD$10=""),"",IF(IFERROR(MATCH(BBC_4!AD$10,Infor!$A$13:$A$30,0),0)&gt;0,"L",IF(WEEKDAY(AD$10)=1,"","X")))</f>
        <v>X</v>
      </c>
      <c r="AE26" s="61" t="str">
        <f>IF(OR($A26="",AE$10=""),"",IF(IFERROR(MATCH(BBC_4!AE$10,Infor!$A$13:$A$30,0),0)&gt;0,"L",IF(WEEKDAY(AE$10)=1,"","X")))</f>
        <v>X</v>
      </c>
      <c r="AF26" s="61" t="str">
        <f>IF(OR($A26="",AF$10=""),"",IF(IFERROR(MATCH(BBC_4!AF$10,Infor!$A$13:$A$30,0),0)&gt;0,"L",IF(WEEKDAY(AF$10)=1,"","X")))</f>
        <v>X</v>
      </c>
      <c r="AG26" s="61" t="str">
        <f>IF(OR($A26="",AG$10=""),"",IF(IFERROR(MATCH(BBC_4!AG$10,Infor!$A$13:$A$30,0),0)&gt;0,"L",IF(WEEKDAY(AG$10)=1,"","X")))</f>
        <v>L</v>
      </c>
      <c r="AH26" s="61" t="str">
        <f>IF(OR($A26="",AH$10=""),"",IF(IFERROR(MATCH(BBC_4!AH$10,Infor!$A$13:$A$30,0),0)&gt;0,"L",IF(WEEKDAY(AH$10)=1,"","X")))</f>
        <v/>
      </c>
      <c r="AI26" s="61" t="str">
        <f>IF(OR($A26="",AI$10=""),"",IF(IFERROR(MATCH(BBC_4!AI$10,Infor!$A$13:$A$30,0),0)&gt;0,"L",IF(WEEKDAY(AI$10)=1,"","X")))</f>
        <v/>
      </c>
      <c r="AJ26" s="62"/>
      <c r="AK26" s="62">
        <f t="shared" si="6"/>
        <v>23</v>
      </c>
      <c r="AL26" s="62">
        <f t="shared" si="7"/>
        <v>2</v>
      </c>
      <c r="AM26" s="62"/>
      <c r="AN26" s="63"/>
      <c r="AO26" s="44">
        <f t="shared" si="0"/>
        <v>4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IF(OR($A27="",E$10=""),"",IF(IFERROR(MATCH(BBC_4!E$10,Infor!$A$13:$A$30,0),0)&gt;0,"L",IF(WEEKDAY(E$10)=1,"","X")))</f>
        <v>X</v>
      </c>
      <c r="F27" s="61" t="str">
        <f>IF(OR($A27="",F$10=""),"",IF(IFERROR(MATCH(BBC_4!F$10,Infor!$A$13:$A$30,0),0)&gt;0,"L",IF(WEEKDAY(F$10)=1,"","X")))</f>
        <v/>
      </c>
      <c r="G27" s="61" t="str">
        <f>IF(OR($A27="",G$10=""),"",IF(IFERROR(MATCH(BBC_4!G$10,Infor!$A$13:$A$30,0),0)&gt;0,"L",IF(WEEKDAY(G$10)=1,"","X")))</f>
        <v>X</v>
      </c>
      <c r="H27" s="61" t="str">
        <f>IF(OR($A27="",H$10=""),"",IF(IFERROR(MATCH(BBC_4!H$10,Infor!$A$13:$A$30,0),0)&gt;0,"L",IF(WEEKDAY(H$10)=1,"","X")))</f>
        <v>X</v>
      </c>
      <c r="I27" s="61" t="str">
        <f>IF(OR($A27="",I$10=""),"",IF(IFERROR(MATCH(BBC_4!I$10,Infor!$A$13:$A$30,0),0)&gt;0,"L",IF(WEEKDAY(I$10)=1,"","X")))</f>
        <v>X</v>
      </c>
      <c r="J27" s="61" t="str">
        <f>IF(OR($A27="",J$10=""),"",IF(IFERROR(MATCH(BBC_4!J$10,Infor!$A$13:$A$30,0),0)&gt;0,"L",IF(WEEKDAY(J$10)=1,"","X")))</f>
        <v>L</v>
      </c>
      <c r="K27" s="61" t="str">
        <f>IF(OR($A27="",K$10=""),"",IF(IFERROR(MATCH(BBC_4!K$10,Infor!$A$13:$A$30,0),0)&gt;0,"L",IF(WEEKDAY(K$10)=1,"","X")))</f>
        <v>X</v>
      </c>
      <c r="L27" s="61" t="str">
        <f>IF(OR($A27="",L$10=""),"",IF(IFERROR(MATCH(BBC_4!L$10,Infor!$A$13:$A$30,0),0)&gt;0,"L",IF(WEEKDAY(L$10)=1,"","X")))</f>
        <v>X</v>
      </c>
      <c r="M27" s="61" t="str">
        <f>IF(OR($A27="",M$10=""),"",IF(IFERROR(MATCH(BBC_4!M$10,Infor!$A$13:$A$30,0),0)&gt;0,"L",IF(WEEKDAY(M$10)=1,"","X")))</f>
        <v/>
      </c>
      <c r="N27" s="61" t="str">
        <f>IF(OR($A27="",N$10=""),"",IF(IFERROR(MATCH(BBC_4!N$10,Infor!$A$13:$A$30,0),0)&gt;0,"L",IF(WEEKDAY(N$10)=1,"","X")))</f>
        <v>X</v>
      </c>
      <c r="O27" s="61" t="str">
        <f>IF(OR($A27="",O$10=""),"",IF(IFERROR(MATCH(BBC_4!O$10,Infor!$A$13:$A$30,0),0)&gt;0,"L",IF(WEEKDAY(O$10)=1,"","X")))</f>
        <v>X</v>
      </c>
      <c r="P27" s="61" t="str">
        <f>IF(OR($A27="",P$10=""),"",IF(IFERROR(MATCH(BBC_4!P$10,Infor!$A$13:$A$30,0),0)&gt;0,"L",IF(WEEKDAY(P$10)=1,"","X")))</f>
        <v>X</v>
      </c>
      <c r="Q27" s="61" t="str">
        <f>IF(OR($A27="",Q$10=""),"",IF(IFERROR(MATCH(BBC_4!Q$10,Infor!$A$13:$A$30,0),0)&gt;0,"L",IF(WEEKDAY(Q$10)=1,"","X")))</f>
        <v>X</v>
      </c>
      <c r="R27" s="61" t="str">
        <f>IF(OR($A27="",R$10=""),"",IF(IFERROR(MATCH(BBC_4!R$10,Infor!$A$13:$A$30,0),0)&gt;0,"L",IF(WEEKDAY(R$10)=1,"","X")))</f>
        <v>X</v>
      </c>
      <c r="S27" s="61" t="str">
        <f>IF(OR($A27="",S$10=""),"",IF(IFERROR(MATCH(BBC_4!S$10,Infor!$A$13:$A$30,0),0)&gt;0,"L",IF(WEEKDAY(S$10)=1,"","X")))</f>
        <v>X</v>
      </c>
      <c r="T27" s="61" t="str">
        <f>IF(OR($A27="",T$10=""),"",IF(IFERROR(MATCH(BBC_4!T$10,Infor!$A$13:$A$30,0),0)&gt;0,"L",IF(WEEKDAY(T$10)=1,"","X")))</f>
        <v/>
      </c>
      <c r="U27" s="61" t="str">
        <f>IF(OR($A27="",U$10=""),"",IF(IFERROR(MATCH(BBC_4!U$10,Infor!$A$13:$A$30,0),0)&gt;0,"L",IF(WEEKDAY(U$10)=1,"","X")))</f>
        <v>X</v>
      </c>
      <c r="V27" s="61" t="str">
        <f>IF(OR($A27="",V$10=""),"",IF(IFERROR(MATCH(BBC_4!V$10,Infor!$A$13:$A$30,0),0)&gt;0,"L",IF(WEEKDAY(V$10)=1,"","X")))</f>
        <v>X</v>
      </c>
      <c r="W27" s="61" t="str">
        <f>IF(OR($A27="",W$10=""),"",IF(IFERROR(MATCH(BBC_4!W$10,Infor!$A$13:$A$30,0),0)&gt;0,"L",IF(WEEKDAY(W$10)=1,"","X")))</f>
        <v>X</v>
      </c>
      <c r="X27" s="61" t="str">
        <f>IF(OR($A27="",X$10=""),"",IF(IFERROR(MATCH(BBC_4!X$10,Infor!$A$13:$A$30,0),0)&gt;0,"L",IF(WEEKDAY(X$10)=1,"","X")))</f>
        <v>X</v>
      </c>
      <c r="Y27" s="61" t="str">
        <f>IF(OR($A27="",Y$10=""),"",IF(IFERROR(MATCH(BBC_4!Y$10,Infor!$A$13:$A$30,0),0)&gt;0,"L",IF(WEEKDAY(Y$10)=1,"","X")))</f>
        <v>X</v>
      </c>
      <c r="Z27" s="61" t="str">
        <f>IF(OR($A27="",Z$10=""),"",IF(IFERROR(MATCH(BBC_4!Z$10,Infor!$A$13:$A$30,0),0)&gt;0,"L",IF(WEEKDAY(Z$10)=1,"","X")))</f>
        <v>X</v>
      </c>
      <c r="AA27" s="61" t="str">
        <f>IF(OR($A27="",AA$10=""),"",IF(IFERROR(MATCH(BBC_4!AA$10,Infor!$A$13:$A$30,0),0)&gt;0,"L",IF(WEEKDAY(AA$10)=1,"","X")))</f>
        <v/>
      </c>
      <c r="AB27" s="61" t="str">
        <f>IF(OR($A27="",AB$10=""),"",IF(IFERROR(MATCH(BBC_4!AB$10,Infor!$A$13:$A$30,0),0)&gt;0,"L",IF(WEEKDAY(AB$10)=1,"","X")))</f>
        <v>X</v>
      </c>
      <c r="AC27" s="61" t="str">
        <f>IF(OR($A27="",AC$10=""),"",IF(IFERROR(MATCH(BBC_4!AC$10,Infor!$A$13:$A$30,0),0)&gt;0,"L",IF(WEEKDAY(AC$10)=1,"","X")))</f>
        <v>X</v>
      </c>
      <c r="AD27" s="61" t="str">
        <f>IF(OR($A27="",AD$10=""),"",IF(IFERROR(MATCH(BBC_4!AD$10,Infor!$A$13:$A$30,0),0)&gt;0,"L",IF(WEEKDAY(AD$10)=1,"","X")))</f>
        <v>X</v>
      </c>
      <c r="AE27" s="61" t="str">
        <f>IF(OR($A27="",AE$10=""),"",IF(IFERROR(MATCH(BBC_4!AE$10,Infor!$A$13:$A$30,0),0)&gt;0,"L",IF(WEEKDAY(AE$10)=1,"","X")))</f>
        <v>X</v>
      </c>
      <c r="AF27" s="61" t="str">
        <f>IF(OR($A27="",AF$10=""),"",IF(IFERROR(MATCH(BBC_4!AF$10,Infor!$A$13:$A$30,0),0)&gt;0,"L",IF(WEEKDAY(AF$10)=1,"","X")))</f>
        <v>X</v>
      </c>
      <c r="AG27" s="61" t="str">
        <f>IF(OR($A27="",AG$10=""),"",IF(IFERROR(MATCH(BBC_4!AG$10,Infor!$A$13:$A$30,0),0)&gt;0,"L",IF(WEEKDAY(AG$10)=1,"","X")))</f>
        <v>L</v>
      </c>
      <c r="AH27" s="61" t="str">
        <f>IF(OR($A27="",AH$10=""),"",IF(IFERROR(MATCH(BBC_4!AH$10,Infor!$A$13:$A$30,0),0)&gt;0,"L",IF(WEEKDAY(AH$10)=1,"","X")))</f>
        <v/>
      </c>
      <c r="AI27" s="61" t="str">
        <f>IF(OR($A27="",AI$10=""),"",IF(IFERROR(MATCH(BBC_4!AI$10,Infor!$A$13:$A$30,0),0)&gt;0,"L",IF(WEEKDAY(AI$10)=1,"","X")))</f>
        <v/>
      </c>
      <c r="AJ27" s="62"/>
      <c r="AK27" s="62">
        <f t="shared" si="6"/>
        <v>23</v>
      </c>
      <c r="AL27" s="62">
        <f t="shared" si="7"/>
        <v>2</v>
      </c>
      <c r="AM27" s="62"/>
      <c r="AN27" s="63"/>
      <c r="AO27" s="44">
        <f t="shared" si="0"/>
        <v>4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IF(OR($A28="",E$10=""),"",IF(IFERROR(MATCH(BBC_4!E$10,Infor!$A$13:$A$30,0),0)&gt;0,"L",IF(WEEKDAY(E$10)=1,"","X")))</f>
        <v>X</v>
      </c>
      <c r="F28" s="61" t="str">
        <f>IF(OR($A28="",F$10=""),"",IF(IFERROR(MATCH(BBC_4!F$10,Infor!$A$13:$A$30,0),0)&gt;0,"L",IF(WEEKDAY(F$10)=1,"","X")))</f>
        <v/>
      </c>
      <c r="G28" s="61" t="str">
        <f>IF(OR($A28="",G$10=""),"",IF(IFERROR(MATCH(BBC_4!G$10,Infor!$A$13:$A$30,0),0)&gt;0,"L",IF(WEEKDAY(G$10)=1,"","X")))</f>
        <v>X</v>
      </c>
      <c r="H28" s="61" t="str">
        <f>IF(OR($A28="",H$10=""),"",IF(IFERROR(MATCH(BBC_4!H$10,Infor!$A$13:$A$30,0),0)&gt;0,"L",IF(WEEKDAY(H$10)=1,"","X")))</f>
        <v>X</v>
      </c>
      <c r="I28" s="61" t="str">
        <f>IF(OR($A28="",I$10=""),"",IF(IFERROR(MATCH(BBC_4!I$10,Infor!$A$13:$A$30,0),0)&gt;0,"L",IF(WEEKDAY(I$10)=1,"","X")))</f>
        <v>X</v>
      </c>
      <c r="J28" s="61" t="str">
        <f>IF(OR($A28="",J$10=""),"",IF(IFERROR(MATCH(BBC_4!J$10,Infor!$A$13:$A$30,0),0)&gt;0,"L",IF(WEEKDAY(J$10)=1,"","X")))</f>
        <v>L</v>
      </c>
      <c r="K28" s="61" t="str">
        <f>IF(OR($A28="",K$10=""),"",IF(IFERROR(MATCH(BBC_4!K$10,Infor!$A$13:$A$30,0),0)&gt;0,"L",IF(WEEKDAY(K$10)=1,"","X")))</f>
        <v>X</v>
      </c>
      <c r="L28" s="61" t="str">
        <f>IF(OR($A28="",L$10=""),"",IF(IFERROR(MATCH(BBC_4!L$10,Infor!$A$13:$A$30,0),0)&gt;0,"L",IF(WEEKDAY(L$10)=1,"","X")))</f>
        <v>X</v>
      </c>
      <c r="M28" s="61" t="str">
        <f>IF(OR($A28="",M$10=""),"",IF(IFERROR(MATCH(BBC_4!M$10,Infor!$A$13:$A$30,0),0)&gt;0,"L",IF(WEEKDAY(M$10)=1,"","X")))</f>
        <v/>
      </c>
      <c r="N28" s="61" t="str">
        <f>IF(OR($A28="",N$10=""),"",IF(IFERROR(MATCH(BBC_4!N$10,Infor!$A$13:$A$30,0),0)&gt;0,"L",IF(WEEKDAY(N$10)=1,"","X")))</f>
        <v>X</v>
      </c>
      <c r="O28" s="61" t="str">
        <f>IF(OR($A28="",O$10=""),"",IF(IFERROR(MATCH(BBC_4!O$10,Infor!$A$13:$A$30,0),0)&gt;0,"L",IF(WEEKDAY(O$10)=1,"","X")))</f>
        <v>X</v>
      </c>
      <c r="P28" s="61" t="str">
        <f>IF(OR($A28="",P$10=""),"",IF(IFERROR(MATCH(BBC_4!P$10,Infor!$A$13:$A$30,0),0)&gt;0,"L",IF(WEEKDAY(P$10)=1,"","X")))</f>
        <v>X</v>
      </c>
      <c r="Q28" s="61" t="str">
        <f>IF(OR($A28="",Q$10=""),"",IF(IFERROR(MATCH(BBC_4!Q$10,Infor!$A$13:$A$30,0),0)&gt;0,"L",IF(WEEKDAY(Q$10)=1,"","X")))</f>
        <v>X</v>
      </c>
      <c r="R28" s="61" t="str">
        <f>IF(OR($A28="",R$10=""),"",IF(IFERROR(MATCH(BBC_4!R$10,Infor!$A$13:$A$30,0),0)&gt;0,"L",IF(WEEKDAY(R$10)=1,"","X")))</f>
        <v>X</v>
      </c>
      <c r="S28" s="61" t="str">
        <f>IF(OR($A28="",S$10=""),"",IF(IFERROR(MATCH(BBC_4!S$10,Infor!$A$13:$A$30,0),0)&gt;0,"L",IF(WEEKDAY(S$10)=1,"","X")))</f>
        <v>X</v>
      </c>
      <c r="T28" s="61" t="str">
        <f>IF(OR($A28="",T$10=""),"",IF(IFERROR(MATCH(BBC_4!T$10,Infor!$A$13:$A$30,0),0)&gt;0,"L",IF(WEEKDAY(T$10)=1,"","X")))</f>
        <v/>
      </c>
      <c r="U28" s="61" t="str">
        <f>IF(OR($A28="",U$10=""),"",IF(IFERROR(MATCH(BBC_4!U$10,Infor!$A$13:$A$30,0),0)&gt;0,"L",IF(WEEKDAY(U$10)=1,"","X")))</f>
        <v>X</v>
      </c>
      <c r="V28" s="61" t="str">
        <f>IF(OR($A28="",V$10=""),"",IF(IFERROR(MATCH(BBC_4!V$10,Infor!$A$13:$A$30,0),0)&gt;0,"L",IF(WEEKDAY(V$10)=1,"","X")))</f>
        <v>X</v>
      </c>
      <c r="W28" s="61" t="str">
        <f>IF(OR($A28="",W$10=""),"",IF(IFERROR(MATCH(BBC_4!W$10,Infor!$A$13:$A$30,0),0)&gt;0,"L",IF(WEEKDAY(W$10)=1,"","X")))</f>
        <v>X</v>
      </c>
      <c r="X28" s="61" t="str">
        <f>IF(OR($A28="",X$10=""),"",IF(IFERROR(MATCH(BBC_4!X$10,Infor!$A$13:$A$30,0),0)&gt;0,"L",IF(WEEKDAY(X$10)=1,"","X")))</f>
        <v>X</v>
      </c>
      <c r="Y28" s="61" t="str">
        <f>IF(OR($A28="",Y$10=""),"",IF(IFERROR(MATCH(BBC_4!Y$10,Infor!$A$13:$A$30,0),0)&gt;0,"L",IF(WEEKDAY(Y$10)=1,"","X")))</f>
        <v>X</v>
      </c>
      <c r="Z28" s="61" t="str">
        <f>IF(OR($A28="",Z$10=""),"",IF(IFERROR(MATCH(BBC_4!Z$10,Infor!$A$13:$A$30,0),0)&gt;0,"L",IF(WEEKDAY(Z$10)=1,"","X")))</f>
        <v>X</v>
      </c>
      <c r="AA28" s="61" t="str">
        <f>IF(OR($A28="",AA$10=""),"",IF(IFERROR(MATCH(BBC_4!AA$10,Infor!$A$13:$A$30,0),0)&gt;0,"L",IF(WEEKDAY(AA$10)=1,"","X")))</f>
        <v/>
      </c>
      <c r="AB28" s="61" t="str">
        <f>IF(OR($A28="",AB$10=""),"",IF(IFERROR(MATCH(BBC_4!AB$10,Infor!$A$13:$A$30,0),0)&gt;0,"L",IF(WEEKDAY(AB$10)=1,"","X")))</f>
        <v>X</v>
      </c>
      <c r="AC28" s="61" t="str">
        <f>IF(OR($A28="",AC$10=""),"",IF(IFERROR(MATCH(BBC_4!AC$10,Infor!$A$13:$A$30,0),0)&gt;0,"L",IF(WEEKDAY(AC$10)=1,"","X")))</f>
        <v>X</v>
      </c>
      <c r="AD28" s="61" t="str">
        <f>IF(OR($A28="",AD$10=""),"",IF(IFERROR(MATCH(BBC_4!AD$10,Infor!$A$13:$A$30,0),0)&gt;0,"L",IF(WEEKDAY(AD$10)=1,"","X")))</f>
        <v>X</v>
      </c>
      <c r="AE28" s="61" t="str">
        <f>IF(OR($A28="",AE$10=""),"",IF(IFERROR(MATCH(BBC_4!AE$10,Infor!$A$13:$A$30,0),0)&gt;0,"L",IF(WEEKDAY(AE$10)=1,"","X")))</f>
        <v>X</v>
      </c>
      <c r="AF28" s="61" t="str">
        <f>IF(OR($A28="",AF$10=""),"",IF(IFERROR(MATCH(BBC_4!AF$10,Infor!$A$13:$A$30,0),0)&gt;0,"L",IF(WEEKDAY(AF$10)=1,"","X")))</f>
        <v>X</v>
      </c>
      <c r="AG28" s="61" t="str">
        <f>IF(OR($A28="",AG$10=""),"",IF(IFERROR(MATCH(BBC_4!AG$10,Infor!$A$13:$A$30,0),0)&gt;0,"L",IF(WEEKDAY(AG$10)=1,"","X")))</f>
        <v>L</v>
      </c>
      <c r="AH28" s="61" t="str">
        <f>IF(OR($A28="",AH$10=""),"",IF(IFERROR(MATCH(BBC_4!AH$10,Infor!$A$13:$A$30,0),0)&gt;0,"L",IF(WEEKDAY(AH$10)=1,"","X")))</f>
        <v/>
      </c>
      <c r="AI28" s="61" t="str">
        <f>IF(OR($A28="",AI$10=""),"",IF(IFERROR(MATCH(BBC_4!AI$10,Infor!$A$13:$A$30,0),0)&gt;0,"L",IF(WEEKDAY(AI$10)=1,"","X")))</f>
        <v/>
      </c>
      <c r="AJ28" s="62"/>
      <c r="AK28" s="62">
        <f t="shared" si="6"/>
        <v>23</v>
      </c>
      <c r="AL28" s="62">
        <f t="shared" si="7"/>
        <v>2</v>
      </c>
      <c r="AM28" s="62"/>
      <c r="AN28" s="63"/>
      <c r="AO28" s="44">
        <f t="shared" si="0"/>
        <v>4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IF(OR($A29="",E$10=""),"",IF(IFERROR(MATCH(BBC_4!E$10,Infor!$A$13:$A$30,0),0)&gt;0,"L",IF(WEEKDAY(E$10)=1,"","X")))</f>
        <v>X</v>
      </c>
      <c r="F29" s="61" t="str">
        <f>IF(OR($A29="",F$10=""),"",IF(IFERROR(MATCH(BBC_4!F$10,Infor!$A$13:$A$30,0),0)&gt;0,"L",IF(WEEKDAY(F$10)=1,"","X")))</f>
        <v/>
      </c>
      <c r="G29" s="61" t="str">
        <f>IF(OR($A29="",G$10=""),"",IF(IFERROR(MATCH(BBC_4!G$10,Infor!$A$13:$A$30,0),0)&gt;0,"L",IF(WEEKDAY(G$10)=1,"","X")))</f>
        <v>X</v>
      </c>
      <c r="H29" s="61" t="str">
        <f>IF(OR($A29="",H$10=""),"",IF(IFERROR(MATCH(BBC_4!H$10,Infor!$A$13:$A$30,0),0)&gt;0,"L",IF(WEEKDAY(H$10)=1,"","X")))</f>
        <v>X</v>
      </c>
      <c r="I29" s="61" t="str">
        <f>IF(OR($A29="",I$10=""),"",IF(IFERROR(MATCH(BBC_4!I$10,Infor!$A$13:$A$30,0),0)&gt;0,"L",IF(WEEKDAY(I$10)=1,"","X")))</f>
        <v>X</v>
      </c>
      <c r="J29" s="61" t="str">
        <f>IF(OR($A29="",J$10=""),"",IF(IFERROR(MATCH(BBC_4!J$10,Infor!$A$13:$A$30,0),0)&gt;0,"L",IF(WEEKDAY(J$10)=1,"","X")))</f>
        <v>L</v>
      </c>
      <c r="K29" s="61" t="str">
        <f>IF(OR($A29="",K$10=""),"",IF(IFERROR(MATCH(BBC_4!K$10,Infor!$A$13:$A$30,0),0)&gt;0,"L",IF(WEEKDAY(K$10)=1,"","X")))</f>
        <v>X</v>
      </c>
      <c r="L29" s="61" t="str">
        <f>IF(OR($A29="",L$10=""),"",IF(IFERROR(MATCH(BBC_4!L$10,Infor!$A$13:$A$30,0),0)&gt;0,"L",IF(WEEKDAY(L$10)=1,"","X")))</f>
        <v>X</v>
      </c>
      <c r="M29" s="61" t="str">
        <f>IF(OR($A29="",M$10=""),"",IF(IFERROR(MATCH(BBC_4!M$10,Infor!$A$13:$A$30,0),0)&gt;0,"L",IF(WEEKDAY(M$10)=1,"","X")))</f>
        <v/>
      </c>
      <c r="N29" s="61" t="str">
        <f>IF(OR($A29="",N$10=""),"",IF(IFERROR(MATCH(BBC_4!N$10,Infor!$A$13:$A$30,0),0)&gt;0,"L",IF(WEEKDAY(N$10)=1,"","X")))</f>
        <v>X</v>
      </c>
      <c r="O29" s="61" t="str">
        <f>IF(OR($A29="",O$10=""),"",IF(IFERROR(MATCH(BBC_4!O$10,Infor!$A$13:$A$30,0),0)&gt;0,"L",IF(WEEKDAY(O$10)=1,"","X")))</f>
        <v>X</v>
      </c>
      <c r="P29" s="61" t="str">
        <f>IF(OR($A29="",P$10=""),"",IF(IFERROR(MATCH(BBC_4!P$10,Infor!$A$13:$A$30,0),0)&gt;0,"L",IF(WEEKDAY(P$10)=1,"","X")))</f>
        <v>X</v>
      </c>
      <c r="Q29" s="61" t="str">
        <f>IF(OR($A29="",Q$10=""),"",IF(IFERROR(MATCH(BBC_4!Q$10,Infor!$A$13:$A$30,0),0)&gt;0,"L",IF(WEEKDAY(Q$10)=1,"","X")))</f>
        <v>X</v>
      </c>
      <c r="R29" s="61" t="str">
        <f>IF(OR($A29="",R$10=""),"",IF(IFERROR(MATCH(BBC_4!R$10,Infor!$A$13:$A$30,0),0)&gt;0,"L",IF(WEEKDAY(R$10)=1,"","X")))</f>
        <v>X</v>
      </c>
      <c r="S29" s="61" t="str">
        <f>IF(OR($A29="",S$10=""),"",IF(IFERROR(MATCH(BBC_4!S$10,Infor!$A$13:$A$30,0),0)&gt;0,"L",IF(WEEKDAY(S$10)=1,"","X")))</f>
        <v>X</v>
      </c>
      <c r="T29" s="61" t="str">
        <f>IF(OR($A29="",T$10=""),"",IF(IFERROR(MATCH(BBC_4!T$10,Infor!$A$13:$A$30,0),0)&gt;0,"L",IF(WEEKDAY(T$10)=1,"","X")))</f>
        <v/>
      </c>
      <c r="U29" s="61" t="str">
        <f>IF(OR($A29="",U$10=""),"",IF(IFERROR(MATCH(BBC_4!U$10,Infor!$A$13:$A$30,0),0)&gt;0,"L",IF(WEEKDAY(U$10)=1,"","X")))</f>
        <v>X</v>
      </c>
      <c r="V29" s="61" t="str">
        <f>IF(OR($A29="",V$10=""),"",IF(IFERROR(MATCH(BBC_4!V$10,Infor!$A$13:$A$30,0),0)&gt;0,"L",IF(WEEKDAY(V$10)=1,"","X")))</f>
        <v>X</v>
      </c>
      <c r="W29" s="61" t="str">
        <f>IF(OR($A29="",W$10=""),"",IF(IFERROR(MATCH(BBC_4!W$10,Infor!$A$13:$A$30,0),0)&gt;0,"L",IF(WEEKDAY(W$10)=1,"","X")))</f>
        <v>X</v>
      </c>
      <c r="X29" s="61" t="str">
        <f>IF(OR($A29="",X$10=""),"",IF(IFERROR(MATCH(BBC_4!X$10,Infor!$A$13:$A$30,0),0)&gt;0,"L",IF(WEEKDAY(X$10)=1,"","X")))</f>
        <v>X</v>
      </c>
      <c r="Y29" s="61" t="str">
        <f>IF(OR($A29="",Y$10=""),"",IF(IFERROR(MATCH(BBC_4!Y$10,Infor!$A$13:$A$30,0),0)&gt;0,"L",IF(WEEKDAY(Y$10)=1,"","X")))</f>
        <v>X</v>
      </c>
      <c r="Z29" s="61" t="str">
        <f>IF(OR($A29="",Z$10=""),"",IF(IFERROR(MATCH(BBC_4!Z$10,Infor!$A$13:$A$30,0),0)&gt;0,"L",IF(WEEKDAY(Z$10)=1,"","X")))</f>
        <v>X</v>
      </c>
      <c r="AA29" s="61" t="str">
        <f>IF(OR($A29="",AA$10=""),"",IF(IFERROR(MATCH(BBC_4!AA$10,Infor!$A$13:$A$30,0),0)&gt;0,"L",IF(WEEKDAY(AA$10)=1,"","X")))</f>
        <v/>
      </c>
      <c r="AB29" s="61" t="str">
        <f>IF(OR($A29="",AB$10=""),"",IF(IFERROR(MATCH(BBC_4!AB$10,Infor!$A$13:$A$30,0),0)&gt;0,"L",IF(WEEKDAY(AB$10)=1,"","X")))</f>
        <v>X</v>
      </c>
      <c r="AC29" s="61" t="str">
        <f>IF(OR($A29="",AC$10=""),"",IF(IFERROR(MATCH(BBC_4!AC$10,Infor!$A$13:$A$30,0),0)&gt;0,"L",IF(WEEKDAY(AC$10)=1,"","X")))</f>
        <v>X</v>
      </c>
      <c r="AD29" s="61" t="str">
        <f>IF(OR($A29="",AD$10=""),"",IF(IFERROR(MATCH(BBC_4!AD$10,Infor!$A$13:$A$30,0),0)&gt;0,"L",IF(WEEKDAY(AD$10)=1,"","X")))</f>
        <v>X</v>
      </c>
      <c r="AE29" s="61" t="str">
        <f>IF(OR($A29="",AE$10=""),"",IF(IFERROR(MATCH(BBC_4!AE$10,Infor!$A$13:$A$30,0),0)&gt;0,"L",IF(WEEKDAY(AE$10)=1,"","X")))</f>
        <v>X</v>
      </c>
      <c r="AF29" s="61" t="str">
        <f>IF(OR($A29="",AF$10=""),"",IF(IFERROR(MATCH(BBC_4!AF$10,Infor!$A$13:$A$30,0),0)&gt;0,"L",IF(WEEKDAY(AF$10)=1,"","X")))</f>
        <v>X</v>
      </c>
      <c r="AG29" s="61" t="str">
        <f>IF(OR($A29="",AG$10=""),"",IF(IFERROR(MATCH(BBC_4!AG$10,Infor!$A$13:$A$30,0),0)&gt;0,"L",IF(WEEKDAY(AG$10)=1,"","X")))</f>
        <v>L</v>
      </c>
      <c r="AH29" s="61" t="str">
        <f>IF(OR($A29="",AH$10=""),"",IF(IFERROR(MATCH(BBC_4!AH$10,Infor!$A$13:$A$30,0),0)&gt;0,"L",IF(WEEKDAY(AH$10)=1,"","X")))</f>
        <v/>
      </c>
      <c r="AI29" s="61" t="str">
        <f>IF(OR($A29="",AI$10=""),"",IF(IFERROR(MATCH(BBC_4!AI$10,Infor!$A$13:$A$30,0),0)&gt;0,"L",IF(WEEKDAY(AI$10)=1,"","X")))</f>
        <v/>
      </c>
      <c r="AJ29" s="62"/>
      <c r="AK29" s="62">
        <f t="shared" si="6"/>
        <v>23</v>
      </c>
      <c r="AL29" s="62">
        <f t="shared" si="7"/>
        <v>2</v>
      </c>
      <c r="AM29" s="62"/>
      <c r="AN29" s="63"/>
      <c r="AO29" s="44">
        <f t="shared" si="0"/>
        <v>4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IF(OR($A30="",E$10=""),"",IF(IFERROR(MATCH(BBC_4!E$10,Infor!$A$13:$A$30,0),0)&gt;0,"L",IF(WEEKDAY(E$10)=1,"","X")))</f>
        <v>X</v>
      </c>
      <c r="F30" s="61" t="str">
        <f>IF(OR($A30="",F$10=""),"",IF(IFERROR(MATCH(BBC_4!F$10,Infor!$A$13:$A$30,0),0)&gt;0,"L",IF(WEEKDAY(F$10)=1,"","X")))</f>
        <v/>
      </c>
      <c r="G30" s="61" t="str">
        <f>IF(OR($A30="",G$10=""),"",IF(IFERROR(MATCH(BBC_4!G$10,Infor!$A$13:$A$30,0),0)&gt;0,"L",IF(WEEKDAY(G$10)=1,"","X")))</f>
        <v>X</v>
      </c>
      <c r="H30" s="61" t="str">
        <f>IF(OR($A30="",H$10=""),"",IF(IFERROR(MATCH(BBC_4!H$10,Infor!$A$13:$A$30,0),0)&gt;0,"L",IF(WEEKDAY(H$10)=1,"","X")))</f>
        <v>X</v>
      </c>
      <c r="I30" s="61" t="str">
        <f>IF(OR($A30="",I$10=""),"",IF(IFERROR(MATCH(BBC_4!I$10,Infor!$A$13:$A$30,0),0)&gt;0,"L",IF(WEEKDAY(I$10)=1,"","X")))</f>
        <v>X</v>
      </c>
      <c r="J30" s="61" t="str">
        <f>IF(OR($A30="",J$10=""),"",IF(IFERROR(MATCH(BBC_4!J$10,Infor!$A$13:$A$30,0),0)&gt;0,"L",IF(WEEKDAY(J$10)=1,"","X")))</f>
        <v>L</v>
      </c>
      <c r="K30" s="61" t="str">
        <f>IF(OR($A30="",K$10=""),"",IF(IFERROR(MATCH(BBC_4!K$10,Infor!$A$13:$A$30,0),0)&gt;0,"L",IF(WEEKDAY(K$10)=1,"","X")))</f>
        <v>X</v>
      </c>
      <c r="L30" s="61" t="str">
        <f>IF(OR($A30="",L$10=""),"",IF(IFERROR(MATCH(BBC_4!L$10,Infor!$A$13:$A$30,0),0)&gt;0,"L",IF(WEEKDAY(L$10)=1,"","X")))</f>
        <v>X</v>
      </c>
      <c r="M30" s="61" t="str">
        <f>IF(OR($A30="",M$10=""),"",IF(IFERROR(MATCH(BBC_4!M$10,Infor!$A$13:$A$30,0),0)&gt;0,"L",IF(WEEKDAY(M$10)=1,"","X")))</f>
        <v/>
      </c>
      <c r="N30" s="61" t="str">
        <f>IF(OR($A30="",N$10=""),"",IF(IFERROR(MATCH(BBC_4!N$10,Infor!$A$13:$A$30,0),0)&gt;0,"L",IF(WEEKDAY(N$10)=1,"","X")))</f>
        <v>X</v>
      </c>
      <c r="O30" s="61" t="str">
        <f>IF(OR($A30="",O$10=""),"",IF(IFERROR(MATCH(BBC_4!O$10,Infor!$A$13:$A$30,0),0)&gt;0,"L",IF(WEEKDAY(O$10)=1,"","X")))</f>
        <v>X</v>
      </c>
      <c r="P30" s="61" t="str">
        <f>IF(OR($A30="",P$10=""),"",IF(IFERROR(MATCH(BBC_4!P$10,Infor!$A$13:$A$30,0),0)&gt;0,"L",IF(WEEKDAY(P$10)=1,"","X")))</f>
        <v>X</v>
      </c>
      <c r="Q30" s="61" t="str">
        <f>IF(OR($A30="",Q$10=""),"",IF(IFERROR(MATCH(BBC_4!Q$10,Infor!$A$13:$A$30,0),0)&gt;0,"L",IF(WEEKDAY(Q$10)=1,"","X")))</f>
        <v>X</v>
      </c>
      <c r="R30" s="61" t="str">
        <f>IF(OR($A30="",R$10=""),"",IF(IFERROR(MATCH(BBC_4!R$10,Infor!$A$13:$A$30,0),0)&gt;0,"L",IF(WEEKDAY(R$10)=1,"","X")))</f>
        <v>X</v>
      </c>
      <c r="S30" s="61" t="str">
        <f>IF(OR($A30="",S$10=""),"",IF(IFERROR(MATCH(BBC_4!S$10,Infor!$A$13:$A$30,0),0)&gt;0,"L",IF(WEEKDAY(S$10)=1,"","X")))</f>
        <v>X</v>
      </c>
      <c r="T30" s="61" t="str">
        <f>IF(OR($A30="",T$10=""),"",IF(IFERROR(MATCH(BBC_4!T$10,Infor!$A$13:$A$30,0),0)&gt;0,"L",IF(WEEKDAY(T$10)=1,"","X")))</f>
        <v/>
      </c>
      <c r="U30" s="61" t="str">
        <f>IF(OR($A30="",U$10=""),"",IF(IFERROR(MATCH(BBC_4!U$10,Infor!$A$13:$A$30,0),0)&gt;0,"L",IF(WEEKDAY(U$10)=1,"","X")))</f>
        <v>X</v>
      </c>
      <c r="V30" s="61" t="str">
        <f>IF(OR($A30="",V$10=""),"",IF(IFERROR(MATCH(BBC_4!V$10,Infor!$A$13:$A$30,0),0)&gt;0,"L",IF(WEEKDAY(V$10)=1,"","X")))</f>
        <v>X</v>
      </c>
      <c r="W30" s="61" t="str">
        <f>IF(OR($A30="",W$10=""),"",IF(IFERROR(MATCH(BBC_4!W$10,Infor!$A$13:$A$30,0),0)&gt;0,"L",IF(WEEKDAY(W$10)=1,"","X")))</f>
        <v>X</v>
      </c>
      <c r="X30" s="61" t="str">
        <f>IF(OR($A30="",X$10=""),"",IF(IFERROR(MATCH(BBC_4!X$10,Infor!$A$13:$A$30,0),0)&gt;0,"L",IF(WEEKDAY(X$10)=1,"","X")))</f>
        <v>X</v>
      </c>
      <c r="Y30" s="61" t="str">
        <f>IF(OR($A30="",Y$10=""),"",IF(IFERROR(MATCH(BBC_4!Y$10,Infor!$A$13:$A$30,0),0)&gt;0,"L",IF(WEEKDAY(Y$10)=1,"","X")))</f>
        <v>X</v>
      </c>
      <c r="Z30" s="61" t="str">
        <f>IF(OR($A30="",Z$10=""),"",IF(IFERROR(MATCH(BBC_4!Z$10,Infor!$A$13:$A$30,0),0)&gt;0,"L",IF(WEEKDAY(Z$10)=1,"","X")))</f>
        <v>X</v>
      </c>
      <c r="AA30" s="61" t="str">
        <f>IF(OR($A30="",AA$10=""),"",IF(IFERROR(MATCH(BBC_4!AA$10,Infor!$A$13:$A$30,0),0)&gt;0,"L",IF(WEEKDAY(AA$10)=1,"","X")))</f>
        <v/>
      </c>
      <c r="AB30" s="61" t="str">
        <f>IF(OR($A30="",AB$10=""),"",IF(IFERROR(MATCH(BBC_4!AB$10,Infor!$A$13:$A$30,0),0)&gt;0,"L",IF(WEEKDAY(AB$10)=1,"","X")))</f>
        <v>X</v>
      </c>
      <c r="AC30" s="61" t="str">
        <f>IF(OR($A30="",AC$10=""),"",IF(IFERROR(MATCH(BBC_4!AC$10,Infor!$A$13:$A$30,0),0)&gt;0,"L",IF(WEEKDAY(AC$10)=1,"","X")))</f>
        <v>X</v>
      </c>
      <c r="AD30" s="61" t="str">
        <f>IF(OR($A30="",AD$10=""),"",IF(IFERROR(MATCH(BBC_4!AD$10,Infor!$A$13:$A$30,0),0)&gt;0,"L",IF(WEEKDAY(AD$10)=1,"","X")))</f>
        <v>X</v>
      </c>
      <c r="AE30" s="61" t="str">
        <f>IF(OR($A30="",AE$10=""),"",IF(IFERROR(MATCH(BBC_4!AE$10,Infor!$A$13:$A$30,0),0)&gt;0,"L",IF(WEEKDAY(AE$10)=1,"","X")))</f>
        <v>X</v>
      </c>
      <c r="AF30" s="61" t="str">
        <f>IF(OR($A30="",AF$10=""),"",IF(IFERROR(MATCH(BBC_4!AF$10,Infor!$A$13:$A$30,0),0)&gt;0,"L",IF(WEEKDAY(AF$10)=1,"","X")))</f>
        <v>X</v>
      </c>
      <c r="AG30" s="61" t="str">
        <f>IF(OR($A30="",AG$10=""),"",IF(IFERROR(MATCH(BBC_4!AG$10,Infor!$A$13:$A$30,0),0)&gt;0,"L",IF(WEEKDAY(AG$10)=1,"","X")))</f>
        <v>L</v>
      </c>
      <c r="AH30" s="61" t="str">
        <f>IF(OR($A30="",AH$10=""),"",IF(IFERROR(MATCH(BBC_4!AH$10,Infor!$A$13:$A$30,0),0)&gt;0,"L",IF(WEEKDAY(AH$10)=1,"","X")))</f>
        <v/>
      </c>
      <c r="AI30" s="61" t="str">
        <f>IF(OR($A30="",AI$10=""),"",IF(IFERROR(MATCH(BBC_4!AI$10,Infor!$A$13:$A$30,0),0)&gt;0,"L",IF(WEEKDAY(AI$10)=1,"","X")))</f>
        <v/>
      </c>
      <c r="AJ30" s="62"/>
      <c r="AK30" s="62">
        <f t="shared" si="6"/>
        <v>23</v>
      </c>
      <c r="AL30" s="62">
        <f t="shared" si="7"/>
        <v>2</v>
      </c>
      <c r="AM30" s="62"/>
      <c r="AN30" s="63"/>
      <c r="AO30" s="44">
        <f t="shared" si="0"/>
        <v>4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IF(OR($A31="",E$10=""),"",IF(IFERROR(MATCH(BBC_4!E$10,Infor!$A$13:$A$30,0),0)&gt;0,"L",IF(WEEKDAY(E$10)=1,"","X")))</f>
        <v>X</v>
      </c>
      <c r="F31" s="61" t="str">
        <f>IF(OR($A31="",F$10=""),"",IF(IFERROR(MATCH(BBC_4!F$10,Infor!$A$13:$A$30,0),0)&gt;0,"L",IF(WEEKDAY(F$10)=1,"","X")))</f>
        <v/>
      </c>
      <c r="G31" s="61" t="str">
        <f>IF(OR($A31="",G$10=""),"",IF(IFERROR(MATCH(BBC_4!G$10,Infor!$A$13:$A$30,0),0)&gt;0,"L",IF(WEEKDAY(G$10)=1,"","X")))</f>
        <v>X</v>
      </c>
      <c r="H31" s="61" t="str">
        <f>IF(OR($A31="",H$10=""),"",IF(IFERROR(MATCH(BBC_4!H$10,Infor!$A$13:$A$30,0),0)&gt;0,"L",IF(WEEKDAY(H$10)=1,"","X")))</f>
        <v>X</v>
      </c>
      <c r="I31" s="61" t="str">
        <f>IF(OR($A31="",I$10=""),"",IF(IFERROR(MATCH(BBC_4!I$10,Infor!$A$13:$A$30,0),0)&gt;0,"L",IF(WEEKDAY(I$10)=1,"","X")))</f>
        <v>X</v>
      </c>
      <c r="J31" s="61" t="str">
        <f>IF(OR($A31="",J$10=""),"",IF(IFERROR(MATCH(BBC_4!J$10,Infor!$A$13:$A$30,0),0)&gt;0,"L",IF(WEEKDAY(J$10)=1,"","X")))</f>
        <v>L</v>
      </c>
      <c r="K31" s="61" t="str">
        <f>IF(OR($A31="",K$10=""),"",IF(IFERROR(MATCH(BBC_4!K$10,Infor!$A$13:$A$30,0),0)&gt;0,"L",IF(WEEKDAY(K$10)=1,"","X")))</f>
        <v>X</v>
      </c>
      <c r="L31" s="61" t="str">
        <f>IF(OR($A31="",L$10=""),"",IF(IFERROR(MATCH(BBC_4!L$10,Infor!$A$13:$A$30,0),0)&gt;0,"L",IF(WEEKDAY(L$10)=1,"","X")))</f>
        <v>X</v>
      </c>
      <c r="M31" s="61" t="str">
        <f>IF(OR($A31="",M$10=""),"",IF(IFERROR(MATCH(BBC_4!M$10,Infor!$A$13:$A$30,0),0)&gt;0,"L",IF(WEEKDAY(M$10)=1,"","X")))</f>
        <v/>
      </c>
      <c r="N31" s="61" t="str">
        <f>IF(OR($A31="",N$10=""),"",IF(IFERROR(MATCH(BBC_4!N$10,Infor!$A$13:$A$30,0),0)&gt;0,"L",IF(WEEKDAY(N$10)=1,"","X")))</f>
        <v>X</v>
      </c>
      <c r="O31" s="61" t="str">
        <f>IF(OR($A31="",O$10=""),"",IF(IFERROR(MATCH(BBC_4!O$10,Infor!$A$13:$A$30,0),0)&gt;0,"L",IF(WEEKDAY(O$10)=1,"","X")))</f>
        <v>X</v>
      </c>
      <c r="P31" s="61" t="str">
        <f>IF(OR($A31="",P$10=""),"",IF(IFERROR(MATCH(BBC_4!P$10,Infor!$A$13:$A$30,0),0)&gt;0,"L",IF(WEEKDAY(P$10)=1,"","X")))</f>
        <v>X</v>
      </c>
      <c r="Q31" s="61" t="str">
        <f>IF(OR($A31="",Q$10=""),"",IF(IFERROR(MATCH(BBC_4!Q$10,Infor!$A$13:$A$30,0),0)&gt;0,"L",IF(WEEKDAY(Q$10)=1,"","X")))</f>
        <v>X</v>
      </c>
      <c r="R31" s="61" t="str">
        <f>IF(OR($A31="",R$10=""),"",IF(IFERROR(MATCH(BBC_4!R$10,Infor!$A$13:$A$30,0),0)&gt;0,"L",IF(WEEKDAY(R$10)=1,"","X")))</f>
        <v>X</v>
      </c>
      <c r="S31" s="61" t="str">
        <f>IF(OR($A31="",S$10=""),"",IF(IFERROR(MATCH(BBC_4!S$10,Infor!$A$13:$A$30,0),0)&gt;0,"L",IF(WEEKDAY(S$10)=1,"","X")))</f>
        <v>X</v>
      </c>
      <c r="T31" s="61" t="str">
        <f>IF(OR($A31="",T$10=""),"",IF(IFERROR(MATCH(BBC_4!T$10,Infor!$A$13:$A$30,0),0)&gt;0,"L",IF(WEEKDAY(T$10)=1,"","X")))</f>
        <v/>
      </c>
      <c r="U31" s="61" t="str">
        <f>IF(OR($A31="",U$10=""),"",IF(IFERROR(MATCH(BBC_4!U$10,Infor!$A$13:$A$30,0),0)&gt;0,"L",IF(WEEKDAY(U$10)=1,"","X")))</f>
        <v>X</v>
      </c>
      <c r="V31" s="61" t="str">
        <f>IF(OR($A31="",V$10=""),"",IF(IFERROR(MATCH(BBC_4!V$10,Infor!$A$13:$A$30,0),0)&gt;0,"L",IF(WEEKDAY(V$10)=1,"","X")))</f>
        <v>X</v>
      </c>
      <c r="W31" s="61" t="str">
        <f>IF(OR($A31="",W$10=""),"",IF(IFERROR(MATCH(BBC_4!W$10,Infor!$A$13:$A$30,0),0)&gt;0,"L",IF(WEEKDAY(W$10)=1,"","X")))</f>
        <v>X</v>
      </c>
      <c r="X31" s="61" t="str">
        <f>IF(OR($A31="",X$10=""),"",IF(IFERROR(MATCH(BBC_4!X$10,Infor!$A$13:$A$30,0),0)&gt;0,"L",IF(WEEKDAY(X$10)=1,"","X")))</f>
        <v>X</v>
      </c>
      <c r="Y31" s="61" t="str">
        <f>IF(OR($A31="",Y$10=""),"",IF(IFERROR(MATCH(BBC_4!Y$10,Infor!$A$13:$A$30,0),0)&gt;0,"L",IF(WEEKDAY(Y$10)=1,"","X")))</f>
        <v>X</v>
      </c>
      <c r="Z31" s="61" t="str">
        <f>IF(OR($A31="",Z$10=""),"",IF(IFERROR(MATCH(BBC_4!Z$10,Infor!$A$13:$A$30,0),0)&gt;0,"L",IF(WEEKDAY(Z$10)=1,"","X")))</f>
        <v>X</v>
      </c>
      <c r="AA31" s="61" t="str">
        <f>IF(OR($A31="",AA$10=""),"",IF(IFERROR(MATCH(BBC_4!AA$10,Infor!$A$13:$A$30,0),0)&gt;0,"L",IF(WEEKDAY(AA$10)=1,"","X")))</f>
        <v/>
      </c>
      <c r="AB31" s="61" t="str">
        <f>IF(OR($A31="",AB$10=""),"",IF(IFERROR(MATCH(BBC_4!AB$10,Infor!$A$13:$A$30,0),0)&gt;0,"L",IF(WEEKDAY(AB$10)=1,"","X")))</f>
        <v>X</v>
      </c>
      <c r="AC31" s="61" t="str">
        <f>IF(OR($A31="",AC$10=""),"",IF(IFERROR(MATCH(BBC_4!AC$10,Infor!$A$13:$A$30,0),0)&gt;0,"L",IF(WEEKDAY(AC$10)=1,"","X")))</f>
        <v>X</v>
      </c>
      <c r="AD31" s="61" t="str">
        <f>IF(OR($A31="",AD$10=""),"",IF(IFERROR(MATCH(BBC_4!AD$10,Infor!$A$13:$A$30,0),0)&gt;0,"L",IF(WEEKDAY(AD$10)=1,"","X")))</f>
        <v>X</v>
      </c>
      <c r="AE31" s="61" t="str">
        <f>IF(OR($A31="",AE$10=""),"",IF(IFERROR(MATCH(BBC_4!AE$10,Infor!$A$13:$A$30,0),0)&gt;0,"L",IF(WEEKDAY(AE$10)=1,"","X")))</f>
        <v>X</v>
      </c>
      <c r="AF31" s="61" t="str">
        <f>IF(OR($A31="",AF$10=""),"",IF(IFERROR(MATCH(BBC_4!AF$10,Infor!$A$13:$A$30,0),0)&gt;0,"L",IF(WEEKDAY(AF$10)=1,"","X")))</f>
        <v>X</v>
      </c>
      <c r="AG31" s="61" t="str">
        <f>IF(OR($A31="",AG$10=""),"",IF(IFERROR(MATCH(BBC_4!AG$10,Infor!$A$13:$A$30,0),0)&gt;0,"L",IF(WEEKDAY(AG$10)=1,"","X")))</f>
        <v>L</v>
      </c>
      <c r="AH31" s="61" t="str">
        <f>IF(OR($A31="",AH$10=""),"",IF(IFERROR(MATCH(BBC_4!AH$10,Infor!$A$13:$A$30,0),0)&gt;0,"L",IF(WEEKDAY(AH$10)=1,"","X")))</f>
        <v/>
      </c>
      <c r="AI31" s="61" t="str">
        <f>IF(OR($A31="",AI$10=""),"",IF(IFERROR(MATCH(BBC_4!AI$10,Infor!$A$13:$A$30,0),0)&gt;0,"L",IF(WEEKDAY(AI$10)=1,"","X")))</f>
        <v/>
      </c>
      <c r="AJ31" s="62"/>
      <c r="AK31" s="62">
        <f t="shared" si="6"/>
        <v>23</v>
      </c>
      <c r="AL31" s="62">
        <f t="shared" si="7"/>
        <v>2</v>
      </c>
      <c r="AM31" s="62"/>
      <c r="AN31" s="63"/>
      <c r="AO31" s="44">
        <f t="shared" si="0"/>
        <v>4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IF(OR($A32="",E$10=""),"",IF(IFERROR(MATCH(BBC_4!E$10,Infor!$A$13:$A$30,0),0)&gt;0,"L",IF(WEEKDAY(E$10)=1,"","X")))</f>
        <v>X</v>
      </c>
      <c r="F32" s="61" t="str">
        <f>IF(OR($A32="",F$10=""),"",IF(IFERROR(MATCH(BBC_4!F$10,Infor!$A$13:$A$30,0),0)&gt;0,"L",IF(WEEKDAY(F$10)=1,"","X")))</f>
        <v/>
      </c>
      <c r="G32" s="61" t="str">
        <f>IF(OR($A32="",G$10=""),"",IF(IFERROR(MATCH(BBC_4!G$10,Infor!$A$13:$A$30,0),0)&gt;0,"L",IF(WEEKDAY(G$10)=1,"","X")))</f>
        <v>X</v>
      </c>
      <c r="H32" s="61" t="str">
        <f>IF(OR($A32="",H$10=""),"",IF(IFERROR(MATCH(BBC_4!H$10,Infor!$A$13:$A$30,0),0)&gt;0,"L",IF(WEEKDAY(H$10)=1,"","X")))</f>
        <v>X</v>
      </c>
      <c r="I32" s="61" t="str">
        <f>IF(OR($A32="",I$10=""),"",IF(IFERROR(MATCH(BBC_4!I$10,Infor!$A$13:$A$30,0),0)&gt;0,"L",IF(WEEKDAY(I$10)=1,"","X")))</f>
        <v>X</v>
      </c>
      <c r="J32" s="61" t="str">
        <f>IF(OR($A32="",J$10=""),"",IF(IFERROR(MATCH(BBC_4!J$10,Infor!$A$13:$A$30,0),0)&gt;0,"L",IF(WEEKDAY(J$10)=1,"","X")))</f>
        <v>L</v>
      </c>
      <c r="K32" s="61" t="str">
        <f>IF(OR($A32="",K$10=""),"",IF(IFERROR(MATCH(BBC_4!K$10,Infor!$A$13:$A$30,0),0)&gt;0,"L",IF(WEEKDAY(K$10)=1,"","X")))</f>
        <v>X</v>
      </c>
      <c r="L32" s="61" t="str">
        <f>IF(OR($A32="",L$10=""),"",IF(IFERROR(MATCH(BBC_4!L$10,Infor!$A$13:$A$30,0),0)&gt;0,"L",IF(WEEKDAY(L$10)=1,"","X")))</f>
        <v>X</v>
      </c>
      <c r="M32" s="61" t="str">
        <f>IF(OR($A32="",M$10=""),"",IF(IFERROR(MATCH(BBC_4!M$10,Infor!$A$13:$A$30,0),0)&gt;0,"L",IF(WEEKDAY(M$10)=1,"","X")))</f>
        <v/>
      </c>
      <c r="N32" s="61" t="str">
        <f>IF(OR($A32="",N$10=""),"",IF(IFERROR(MATCH(BBC_4!N$10,Infor!$A$13:$A$30,0),0)&gt;0,"L",IF(WEEKDAY(N$10)=1,"","X")))</f>
        <v>X</v>
      </c>
      <c r="O32" s="61" t="str">
        <f>IF(OR($A32="",O$10=""),"",IF(IFERROR(MATCH(BBC_4!O$10,Infor!$A$13:$A$30,0),0)&gt;0,"L",IF(WEEKDAY(O$10)=1,"","X")))</f>
        <v>X</v>
      </c>
      <c r="P32" s="61" t="str">
        <f>IF(OR($A32="",P$10=""),"",IF(IFERROR(MATCH(BBC_4!P$10,Infor!$A$13:$A$30,0),0)&gt;0,"L",IF(WEEKDAY(P$10)=1,"","X")))</f>
        <v>X</v>
      </c>
      <c r="Q32" s="61" t="str">
        <f>IF(OR($A32="",Q$10=""),"",IF(IFERROR(MATCH(BBC_4!Q$10,Infor!$A$13:$A$30,0),0)&gt;0,"L",IF(WEEKDAY(Q$10)=1,"","X")))</f>
        <v>X</v>
      </c>
      <c r="R32" s="61" t="str">
        <f>IF(OR($A32="",R$10=""),"",IF(IFERROR(MATCH(BBC_4!R$10,Infor!$A$13:$A$30,0),0)&gt;0,"L",IF(WEEKDAY(R$10)=1,"","X")))</f>
        <v>X</v>
      </c>
      <c r="S32" s="61" t="str">
        <f>IF(OR($A32="",S$10=""),"",IF(IFERROR(MATCH(BBC_4!S$10,Infor!$A$13:$A$30,0),0)&gt;0,"L",IF(WEEKDAY(S$10)=1,"","X")))</f>
        <v>X</v>
      </c>
      <c r="T32" s="61" t="str">
        <f>IF(OR($A32="",T$10=""),"",IF(IFERROR(MATCH(BBC_4!T$10,Infor!$A$13:$A$30,0),0)&gt;0,"L",IF(WEEKDAY(T$10)=1,"","X")))</f>
        <v/>
      </c>
      <c r="U32" s="61" t="str">
        <f>IF(OR($A32="",U$10=""),"",IF(IFERROR(MATCH(BBC_4!U$10,Infor!$A$13:$A$30,0),0)&gt;0,"L",IF(WEEKDAY(U$10)=1,"","X")))</f>
        <v>X</v>
      </c>
      <c r="V32" s="61" t="str">
        <f>IF(OR($A32="",V$10=""),"",IF(IFERROR(MATCH(BBC_4!V$10,Infor!$A$13:$A$30,0),0)&gt;0,"L",IF(WEEKDAY(V$10)=1,"","X")))</f>
        <v>X</v>
      </c>
      <c r="W32" s="61" t="str">
        <f>IF(OR($A32="",W$10=""),"",IF(IFERROR(MATCH(BBC_4!W$10,Infor!$A$13:$A$30,0),0)&gt;0,"L",IF(WEEKDAY(W$10)=1,"","X")))</f>
        <v>X</v>
      </c>
      <c r="X32" s="61" t="str">
        <f>IF(OR($A32="",X$10=""),"",IF(IFERROR(MATCH(BBC_4!X$10,Infor!$A$13:$A$30,0),0)&gt;0,"L",IF(WEEKDAY(X$10)=1,"","X")))</f>
        <v>X</v>
      </c>
      <c r="Y32" s="61" t="str">
        <f>IF(OR($A32="",Y$10=""),"",IF(IFERROR(MATCH(BBC_4!Y$10,Infor!$A$13:$A$30,0),0)&gt;0,"L",IF(WEEKDAY(Y$10)=1,"","X")))</f>
        <v>X</v>
      </c>
      <c r="Z32" s="61" t="str">
        <f>IF(OR($A32="",Z$10=""),"",IF(IFERROR(MATCH(BBC_4!Z$10,Infor!$A$13:$A$30,0),0)&gt;0,"L",IF(WEEKDAY(Z$10)=1,"","X")))</f>
        <v>X</v>
      </c>
      <c r="AA32" s="61" t="str">
        <f>IF(OR($A32="",AA$10=""),"",IF(IFERROR(MATCH(BBC_4!AA$10,Infor!$A$13:$A$30,0),0)&gt;0,"L",IF(WEEKDAY(AA$10)=1,"","X")))</f>
        <v/>
      </c>
      <c r="AB32" s="61" t="str">
        <f>IF(OR($A32="",AB$10=""),"",IF(IFERROR(MATCH(BBC_4!AB$10,Infor!$A$13:$A$30,0),0)&gt;0,"L",IF(WEEKDAY(AB$10)=1,"","X")))</f>
        <v>X</v>
      </c>
      <c r="AC32" s="61" t="str">
        <f>IF(OR($A32="",AC$10=""),"",IF(IFERROR(MATCH(BBC_4!AC$10,Infor!$A$13:$A$30,0),0)&gt;0,"L",IF(WEEKDAY(AC$10)=1,"","X")))</f>
        <v>X</v>
      </c>
      <c r="AD32" s="61" t="str">
        <f>IF(OR($A32="",AD$10=""),"",IF(IFERROR(MATCH(BBC_4!AD$10,Infor!$A$13:$A$30,0),0)&gt;0,"L",IF(WEEKDAY(AD$10)=1,"","X")))</f>
        <v>X</v>
      </c>
      <c r="AE32" s="61" t="str">
        <f>IF(OR($A32="",AE$10=""),"",IF(IFERROR(MATCH(BBC_4!AE$10,Infor!$A$13:$A$30,0),0)&gt;0,"L",IF(WEEKDAY(AE$10)=1,"","X")))</f>
        <v>X</v>
      </c>
      <c r="AF32" s="61" t="str">
        <f>IF(OR($A32="",AF$10=""),"",IF(IFERROR(MATCH(BBC_4!AF$10,Infor!$A$13:$A$30,0),0)&gt;0,"L",IF(WEEKDAY(AF$10)=1,"","X")))</f>
        <v>X</v>
      </c>
      <c r="AG32" s="61" t="str">
        <f>IF(OR($A32="",AG$10=""),"",IF(IFERROR(MATCH(BBC_4!AG$10,Infor!$A$13:$A$30,0),0)&gt;0,"L",IF(WEEKDAY(AG$10)=1,"","X")))</f>
        <v>L</v>
      </c>
      <c r="AH32" s="61" t="str">
        <f>IF(OR($A32="",AH$10=""),"",IF(IFERROR(MATCH(BBC_4!AH$10,Infor!$A$13:$A$30,0),0)&gt;0,"L",IF(WEEKDAY(AH$10)=1,"","X")))</f>
        <v/>
      </c>
      <c r="AI32" s="61" t="str">
        <f>IF(OR($A32="",AI$10=""),"",IF(IFERROR(MATCH(BBC_4!AI$10,Infor!$A$13:$A$30,0),0)&gt;0,"L",IF(WEEKDAY(AI$10)=1,"","X")))</f>
        <v/>
      </c>
      <c r="AJ32" s="62"/>
      <c r="AK32" s="62">
        <f t="shared" si="6"/>
        <v>23</v>
      </c>
      <c r="AL32" s="62">
        <f t="shared" si="7"/>
        <v>2</v>
      </c>
      <c r="AM32" s="62"/>
      <c r="AN32" s="63"/>
      <c r="AO32" s="44">
        <f t="shared" si="0"/>
        <v>4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IF(OR($A33="",E$10=""),"",IF(IFERROR(MATCH(BBC_4!E$10,Infor!$A$13:$A$30,0),0)&gt;0,"L",IF(WEEKDAY(E$10)=1,"","X")))</f>
        <v>X</v>
      </c>
      <c r="F33" s="61" t="str">
        <f>IF(OR($A33="",F$10=""),"",IF(IFERROR(MATCH(BBC_4!F$10,Infor!$A$13:$A$30,0),0)&gt;0,"L",IF(WEEKDAY(F$10)=1,"","X")))</f>
        <v/>
      </c>
      <c r="G33" s="61" t="str">
        <f>IF(OR($A33="",G$10=""),"",IF(IFERROR(MATCH(BBC_4!G$10,Infor!$A$13:$A$30,0),0)&gt;0,"L",IF(WEEKDAY(G$10)=1,"","X")))</f>
        <v>X</v>
      </c>
      <c r="H33" s="61" t="str">
        <f>IF(OR($A33="",H$10=""),"",IF(IFERROR(MATCH(BBC_4!H$10,Infor!$A$13:$A$30,0),0)&gt;0,"L",IF(WEEKDAY(H$10)=1,"","X")))</f>
        <v>X</v>
      </c>
      <c r="I33" s="61" t="str">
        <f>IF(OR($A33="",I$10=""),"",IF(IFERROR(MATCH(BBC_4!I$10,Infor!$A$13:$A$30,0),0)&gt;0,"L",IF(WEEKDAY(I$10)=1,"","X")))</f>
        <v>X</v>
      </c>
      <c r="J33" s="61" t="str">
        <f>IF(OR($A33="",J$10=""),"",IF(IFERROR(MATCH(BBC_4!J$10,Infor!$A$13:$A$30,0),0)&gt;0,"L",IF(WEEKDAY(J$10)=1,"","X")))</f>
        <v>L</v>
      </c>
      <c r="K33" s="61" t="str">
        <f>IF(OR($A33="",K$10=""),"",IF(IFERROR(MATCH(BBC_4!K$10,Infor!$A$13:$A$30,0),0)&gt;0,"L",IF(WEEKDAY(K$10)=1,"","X")))</f>
        <v>X</v>
      </c>
      <c r="L33" s="61" t="str">
        <f>IF(OR($A33="",L$10=""),"",IF(IFERROR(MATCH(BBC_4!L$10,Infor!$A$13:$A$30,0),0)&gt;0,"L",IF(WEEKDAY(L$10)=1,"","X")))</f>
        <v>X</v>
      </c>
      <c r="M33" s="61" t="str">
        <f>IF(OR($A33="",M$10=""),"",IF(IFERROR(MATCH(BBC_4!M$10,Infor!$A$13:$A$30,0),0)&gt;0,"L",IF(WEEKDAY(M$10)=1,"","X")))</f>
        <v/>
      </c>
      <c r="N33" s="61" t="str">
        <f>IF(OR($A33="",N$10=""),"",IF(IFERROR(MATCH(BBC_4!N$10,Infor!$A$13:$A$30,0),0)&gt;0,"L",IF(WEEKDAY(N$10)=1,"","X")))</f>
        <v>X</v>
      </c>
      <c r="O33" s="61" t="str">
        <f>IF(OR($A33="",O$10=""),"",IF(IFERROR(MATCH(BBC_4!O$10,Infor!$A$13:$A$30,0),0)&gt;0,"L",IF(WEEKDAY(O$10)=1,"","X")))</f>
        <v>X</v>
      </c>
      <c r="P33" s="61" t="str">
        <f>IF(OR($A33="",P$10=""),"",IF(IFERROR(MATCH(BBC_4!P$10,Infor!$A$13:$A$30,0),0)&gt;0,"L",IF(WEEKDAY(P$10)=1,"","X")))</f>
        <v>X</v>
      </c>
      <c r="Q33" s="61" t="str">
        <f>IF(OR($A33="",Q$10=""),"",IF(IFERROR(MATCH(BBC_4!Q$10,Infor!$A$13:$A$30,0),0)&gt;0,"L",IF(WEEKDAY(Q$10)=1,"","X")))</f>
        <v>X</v>
      </c>
      <c r="R33" s="61" t="str">
        <f>IF(OR($A33="",R$10=""),"",IF(IFERROR(MATCH(BBC_4!R$10,Infor!$A$13:$A$30,0),0)&gt;0,"L",IF(WEEKDAY(R$10)=1,"","X")))</f>
        <v>X</v>
      </c>
      <c r="S33" s="61" t="str">
        <f>IF(OR($A33="",S$10=""),"",IF(IFERROR(MATCH(BBC_4!S$10,Infor!$A$13:$A$30,0),0)&gt;0,"L",IF(WEEKDAY(S$10)=1,"","X")))</f>
        <v>X</v>
      </c>
      <c r="T33" s="61" t="str">
        <f>IF(OR($A33="",T$10=""),"",IF(IFERROR(MATCH(BBC_4!T$10,Infor!$A$13:$A$30,0),0)&gt;0,"L",IF(WEEKDAY(T$10)=1,"","X")))</f>
        <v/>
      </c>
      <c r="U33" s="61" t="str">
        <f>IF(OR($A33="",U$10=""),"",IF(IFERROR(MATCH(BBC_4!U$10,Infor!$A$13:$A$30,0),0)&gt;0,"L",IF(WEEKDAY(U$10)=1,"","X")))</f>
        <v>X</v>
      </c>
      <c r="V33" s="61" t="str">
        <f>IF(OR($A33="",V$10=""),"",IF(IFERROR(MATCH(BBC_4!V$10,Infor!$A$13:$A$30,0),0)&gt;0,"L",IF(WEEKDAY(V$10)=1,"","X")))</f>
        <v>X</v>
      </c>
      <c r="W33" s="61" t="str">
        <f>IF(OR($A33="",W$10=""),"",IF(IFERROR(MATCH(BBC_4!W$10,Infor!$A$13:$A$30,0),0)&gt;0,"L",IF(WEEKDAY(W$10)=1,"","X")))</f>
        <v>X</v>
      </c>
      <c r="X33" s="61" t="str">
        <f>IF(OR($A33="",X$10=""),"",IF(IFERROR(MATCH(BBC_4!X$10,Infor!$A$13:$A$30,0),0)&gt;0,"L",IF(WEEKDAY(X$10)=1,"","X")))</f>
        <v>X</v>
      </c>
      <c r="Y33" s="61" t="str">
        <f>IF(OR($A33="",Y$10=""),"",IF(IFERROR(MATCH(BBC_4!Y$10,Infor!$A$13:$A$30,0),0)&gt;0,"L",IF(WEEKDAY(Y$10)=1,"","X")))</f>
        <v>X</v>
      </c>
      <c r="Z33" s="61" t="str">
        <f>IF(OR($A33="",Z$10=""),"",IF(IFERROR(MATCH(BBC_4!Z$10,Infor!$A$13:$A$30,0),0)&gt;0,"L",IF(WEEKDAY(Z$10)=1,"","X")))</f>
        <v>X</v>
      </c>
      <c r="AA33" s="61" t="str">
        <f>IF(OR($A33="",AA$10=""),"",IF(IFERROR(MATCH(BBC_4!AA$10,Infor!$A$13:$A$30,0),0)&gt;0,"L",IF(WEEKDAY(AA$10)=1,"","X")))</f>
        <v/>
      </c>
      <c r="AB33" s="61" t="str">
        <f>IF(OR($A33="",AB$10=""),"",IF(IFERROR(MATCH(BBC_4!AB$10,Infor!$A$13:$A$30,0),0)&gt;0,"L",IF(WEEKDAY(AB$10)=1,"","X")))</f>
        <v>X</v>
      </c>
      <c r="AC33" s="61" t="str">
        <f>IF(OR($A33="",AC$10=""),"",IF(IFERROR(MATCH(BBC_4!AC$10,Infor!$A$13:$A$30,0),0)&gt;0,"L",IF(WEEKDAY(AC$10)=1,"","X")))</f>
        <v>X</v>
      </c>
      <c r="AD33" s="61" t="str">
        <f>IF(OR($A33="",AD$10=""),"",IF(IFERROR(MATCH(BBC_4!AD$10,Infor!$A$13:$A$30,0),0)&gt;0,"L",IF(WEEKDAY(AD$10)=1,"","X")))</f>
        <v>X</v>
      </c>
      <c r="AE33" s="61" t="str">
        <f>IF(OR($A33="",AE$10=""),"",IF(IFERROR(MATCH(BBC_4!AE$10,Infor!$A$13:$A$30,0),0)&gt;0,"L",IF(WEEKDAY(AE$10)=1,"","X")))</f>
        <v>X</v>
      </c>
      <c r="AF33" s="61" t="str">
        <f>IF(OR($A33="",AF$10=""),"",IF(IFERROR(MATCH(BBC_4!AF$10,Infor!$A$13:$A$30,0),0)&gt;0,"L",IF(WEEKDAY(AF$10)=1,"","X")))</f>
        <v>X</v>
      </c>
      <c r="AG33" s="61" t="str">
        <f>IF(OR($A33="",AG$10=""),"",IF(IFERROR(MATCH(BBC_4!AG$10,Infor!$A$13:$A$30,0),0)&gt;0,"L",IF(WEEKDAY(AG$10)=1,"","X")))</f>
        <v>L</v>
      </c>
      <c r="AH33" s="61" t="str">
        <f>IF(OR($A33="",AH$10=""),"",IF(IFERROR(MATCH(BBC_4!AH$10,Infor!$A$13:$A$30,0),0)&gt;0,"L",IF(WEEKDAY(AH$10)=1,"","X")))</f>
        <v/>
      </c>
      <c r="AI33" s="61" t="str">
        <f>IF(OR($A33="",AI$10=""),"",IF(IFERROR(MATCH(BBC_4!AI$10,Infor!$A$13:$A$30,0),0)&gt;0,"L",IF(WEEKDAY(AI$10)=1,"","X")))</f>
        <v/>
      </c>
      <c r="AJ33" s="62"/>
      <c r="AK33" s="62">
        <f t="shared" si="6"/>
        <v>23</v>
      </c>
      <c r="AL33" s="62">
        <f t="shared" si="7"/>
        <v>2</v>
      </c>
      <c r="AM33" s="62"/>
      <c r="AN33" s="63"/>
      <c r="AO33" s="44">
        <f t="shared" si="0"/>
        <v>4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IF(OR($A34="",E$10=""),"",IF(IFERROR(MATCH(BBC_4!E$10,Infor!$A$13:$A$30,0),0)&gt;0,"L",IF(WEEKDAY(E$10)=1,"","X")))</f>
        <v>X</v>
      </c>
      <c r="F34" s="61" t="str">
        <f>IF(OR($A34="",F$10=""),"",IF(IFERROR(MATCH(BBC_4!F$10,Infor!$A$13:$A$30,0),0)&gt;0,"L",IF(WEEKDAY(F$10)=1,"","X")))</f>
        <v/>
      </c>
      <c r="G34" s="61" t="str">
        <f>IF(OR($A34="",G$10=""),"",IF(IFERROR(MATCH(BBC_4!G$10,Infor!$A$13:$A$30,0),0)&gt;0,"L",IF(WEEKDAY(G$10)=1,"","X")))</f>
        <v>X</v>
      </c>
      <c r="H34" s="61" t="str">
        <f>IF(OR($A34="",H$10=""),"",IF(IFERROR(MATCH(BBC_4!H$10,Infor!$A$13:$A$30,0),0)&gt;0,"L",IF(WEEKDAY(H$10)=1,"","X")))</f>
        <v>X</v>
      </c>
      <c r="I34" s="61" t="str">
        <f>IF(OR($A34="",I$10=""),"",IF(IFERROR(MATCH(BBC_4!I$10,Infor!$A$13:$A$30,0),0)&gt;0,"L",IF(WEEKDAY(I$10)=1,"","X")))</f>
        <v>X</v>
      </c>
      <c r="J34" s="61" t="str">
        <f>IF(OR($A34="",J$10=""),"",IF(IFERROR(MATCH(BBC_4!J$10,Infor!$A$13:$A$30,0),0)&gt;0,"L",IF(WEEKDAY(J$10)=1,"","X")))</f>
        <v>L</v>
      </c>
      <c r="K34" s="61" t="str">
        <f>IF(OR($A34="",K$10=""),"",IF(IFERROR(MATCH(BBC_4!K$10,Infor!$A$13:$A$30,0),0)&gt;0,"L",IF(WEEKDAY(K$10)=1,"","X")))</f>
        <v>X</v>
      </c>
      <c r="L34" s="61" t="str">
        <f>IF(OR($A34="",L$10=""),"",IF(IFERROR(MATCH(BBC_4!L$10,Infor!$A$13:$A$30,0),0)&gt;0,"L",IF(WEEKDAY(L$10)=1,"","X")))</f>
        <v>X</v>
      </c>
      <c r="M34" s="61" t="str">
        <f>IF(OR($A34="",M$10=""),"",IF(IFERROR(MATCH(BBC_4!M$10,Infor!$A$13:$A$30,0),0)&gt;0,"L",IF(WEEKDAY(M$10)=1,"","X")))</f>
        <v/>
      </c>
      <c r="N34" s="61" t="str">
        <f>IF(OR($A34="",N$10=""),"",IF(IFERROR(MATCH(BBC_4!N$10,Infor!$A$13:$A$30,0),0)&gt;0,"L",IF(WEEKDAY(N$10)=1,"","X")))</f>
        <v>X</v>
      </c>
      <c r="O34" s="61" t="str">
        <f>IF(OR($A34="",O$10=""),"",IF(IFERROR(MATCH(BBC_4!O$10,Infor!$A$13:$A$30,0),0)&gt;0,"L",IF(WEEKDAY(O$10)=1,"","X")))</f>
        <v>X</v>
      </c>
      <c r="P34" s="61" t="str">
        <f>IF(OR($A34="",P$10=""),"",IF(IFERROR(MATCH(BBC_4!P$10,Infor!$A$13:$A$30,0),0)&gt;0,"L",IF(WEEKDAY(P$10)=1,"","X")))</f>
        <v>X</v>
      </c>
      <c r="Q34" s="61" t="str">
        <f>IF(OR($A34="",Q$10=""),"",IF(IFERROR(MATCH(BBC_4!Q$10,Infor!$A$13:$A$30,0),0)&gt;0,"L",IF(WEEKDAY(Q$10)=1,"","X")))</f>
        <v>X</v>
      </c>
      <c r="R34" s="61" t="str">
        <f>IF(OR($A34="",R$10=""),"",IF(IFERROR(MATCH(BBC_4!R$10,Infor!$A$13:$A$30,0),0)&gt;0,"L",IF(WEEKDAY(R$10)=1,"","X")))</f>
        <v>X</v>
      </c>
      <c r="S34" s="61" t="str">
        <f>IF(OR($A34="",S$10=""),"",IF(IFERROR(MATCH(BBC_4!S$10,Infor!$A$13:$A$30,0),0)&gt;0,"L",IF(WEEKDAY(S$10)=1,"","X")))</f>
        <v>X</v>
      </c>
      <c r="T34" s="61" t="str">
        <f>IF(OR($A34="",T$10=""),"",IF(IFERROR(MATCH(BBC_4!T$10,Infor!$A$13:$A$30,0),0)&gt;0,"L",IF(WEEKDAY(T$10)=1,"","X")))</f>
        <v/>
      </c>
      <c r="U34" s="61" t="str">
        <f>IF(OR($A34="",U$10=""),"",IF(IFERROR(MATCH(BBC_4!U$10,Infor!$A$13:$A$30,0),0)&gt;0,"L",IF(WEEKDAY(U$10)=1,"","X")))</f>
        <v>X</v>
      </c>
      <c r="V34" s="61" t="str">
        <f>IF(OR($A34="",V$10=""),"",IF(IFERROR(MATCH(BBC_4!V$10,Infor!$A$13:$A$30,0),0)&gt;0,"L",IF(WEEKDAY(V$10)=1,"","X")))</f>
        <v>X</v>
      </c>
      <c r="W34" s="61" t="str">
        <f>IF(OR($A34="",W$10=""),"",IF(IFERROR(MATCH(BBC_4!W$10,Infor!$A$13:$A$30,0),0)&gt;0,"L",IF(WEEKDAY(W$10)=1,"","X")))</f>
        <v>X</v>
      </c>
      <c r="X34" s="61" t="str">
        <f>IF(OR($A34="",X$10=""),"",IF(IFERROR(MATCH(BBC_4!X$10,Infor!$A$13:$A$30,0),0)&gt;0,"L",IF(WEEKDAY(X$10)=1,"","X")))</f>
        <v>X</v>
      </c>
      <c r="Y34" s="61" t="str">
        <f>IF(OR($A34="",Y$10=""),"",IF(IFERROR(MATCH(BBC_4!Y$10,Infor!$A$13:$A$30,0),0)&gt;0,"L",IF(WEEKDAY(Y$10)=1,"","X")))</f>
        <v>X</v>
      </c>
      <c r="Z34" s="61" t="str">
        <f>IF(OR($A34="",Z$10=""),"",IF(IFERROR(MATCH(BBC_4!Z$10,Infor!$A$13:$A$30,0),0)&gt;0,"L",IF(WEEKDAY(Z$10)=1,"","X")))</f>
        <v>X</v>
      </c>
      <c r="AA34" s="61" t="str">
        <f>IF(OR($A34="",AA$10=""),"",IF(IFERROR(MATCH(BBC_4!AA$10,Infor!$A$13:$A$30,0),0)&gt;0,"L",IF(WEEKDAY(AA$10)=1,"","X")))</f>
        <v/>
      </c>
      <c r="AB34" s="61" t="str">
        <f>IF(OR($A34="",AB$10=""),"",IF(IFERROR(MATCH(BBC_4!AB$10,Infor!$A$13:$A$30,0),0)&gt;0,"L",IF(WEEKDAY(AB$10)=1,"","X")))</f>
        <v>X</v>
      </c>
      <c r="AC34" s="61" t="str">
        <f>IF(OR($A34="",AC$10=""),"",IF(IFERROR(MATCH(BBC_4!AC$10,Infor!$A$13:$A$30,0),0)&gt;0,"L",IF(WEEKDAY(AC$10)=1,"","X")))</f>
        <v>X</v>
      </c>
      <c r="AD34" s="61" t="str">
        <f>IF(OR($A34="",AD$10=""),"",IF(IFERROR(MATCH(BBC_4!AD$10,Infor!$A$13:$A$30,0),0)&gt;0,"L",IF(WEEKDAY(AD$10)=1,"","X")))</f>
        <v>X</v>
      </c>
      <c r="AE34" s="61" t="str">
        <f>IF(OR($A34="",AE$10=""),"",IF(IFERROR(MATCH(BBC_4!AE$10,Infor!$A$13:$A$30,0),0)&gt;0,"L",IF(WEEKDAY(AE$10)=1,"","X")))</f>
        <v>X</v>
      </c>
      <c r="AF34" s="61" t="str">
        <f>IF(OR($A34="",AF$10=""),"",IF(IFERROR(MATCH(BBC_4!AF$10,Infor!$A$13:$A$30,0),0)&gt;0,"L",IF(WEEKDAY(AF$10)=1,"","X")))</f>
        <v>X</v>
      </c>
      <c r="AG34" s="61" t="str">
        <f>IF(OR($A34="",AG$10=""),"",IF(IFERROR(MATCH(BBC_4!AG$10,Infor!$A$13:$A$30,0),0)&gt;0,"L",IF(WEEKDAY(AG$10)=1,"","X")))</f>
        <v>L</v>
      </c>
      <c r="AH34" s="61" t="str">
        <f>IF(OR($A34="",AH$10=""),"",IF(IFERROR(MATCH(BBC_4!AH$10,Infor!$A$13:$A$30,0),0)&gt;0,"L",IF(WEEKDAY(AH$10)=1,"","X")))</f>
        <v/>
      </c>
      <c r="AI34" s="61" t="str">
        <f>IF(OR($A34="",AI$10=""),"",IF(IFERROR(MATCH(BBC_4!AI$10,Infor!$A$13:$A$30,0),0)&gt;0,"L",IF(WEEKDAY(AI$10)=1,"","X")))</f>
        <v/>
      </c>
      <c r="AJ34" s="62"/>
      <c r="AK34" s="62">
        <f t="shared" si="6"/>
        <v>23</v>
      </c>
      <c r="AL34" s="62">
        <f t="shared" si="7"/>
        <v>2</v>
      </c>
      <c r="AM34" s="62"/>
      <c r="AN34" s="63"/>
      <c r="AO34" s="44">
        <f t="shared" si="0"/>
        <v>4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IF(OR($A35="",E$10=""),"",IF(IFERROR(MATCH(BBC_4!E$10,Infor!$A$13:$A$30,0),0)&gt;0,"L",IF(WEEKDAY(E$10)=1,"","X")))</f>
        <v>X</v>
      </c>
      <c r="F35" s="61" t="str">
        <f>IF(OR($A35="",F$10=""),"",IF(IFERROR(MATCH(BBC_4!F$10,Infor!$A$13:$A$30,0),0)&gt;0,"L",IF(WEEKDAY(F$10)=1,"","X")))</f>
        <v/>
      </c>
      <c r="G35" s="61" t="str">
        <f>IF(OR($A35="",G$10=""),"",IF(IFERROR(MATCH(BBC_4!G$10,Infor!$A$13:$A$30,0),0)&gt;0,"L",IF(WEEKDAY(G$10)=1,"","X")))</f>
        <v>X</v>
      </c>
      <c r="H35" s="61" t="str">
        <f>IF(OR($A35="",H$10=""),"",IF(IFERROR(MATCH(BBC_4!H$10,Infor!$A$13:$A$30,0),0)&gt;0,"L",IF(WEEKDAY(H$10)=1,"","X")))</f>
        <v>X</v>
      </c>
      <c r="I35" s="61" t="str">
        <f>IF(OR($A35="",I$10=""),"",IF(IFERROR(MATCH(BBC_4!I$10,Infor!$A$13:$A$30,0),0)&gt;0,"L",IF(WEEKDAY(I$10)=1,"","X")))</f>
        <v>X</v>
      </c>
      <c r="J35" s="61" t="str">
        <f>IF(OR($A35="",J$10=""),"",IF(IFERROR(MATCH(BBC_4!J$10,Infor!$A$13:$A$30,0),0)&gt;0,"L",IF(WEEKDAY(J$10)=1,"","X")))</f>
        <v>L</v>
      </c>
      <c r="K35" s="61" t="str">
        <f>IF(OR($A35="",K$10=""),"",IF(IFERROR(MATCH(BBC_4!K$10,Infor!$A$13:$A$30,0),0)&gt;0,"L",IF(WEEKDAY(K$10)=1,"","X")))</f>
        <v>X</v>
      </c>
      <c r="L35" s="61" t="str">
        <f>IF(OR($A35="",L$10=""),"",IF(IFERROR(MATCH(BBC_4!L$10,Infor!$A$13:$A$30,0),0)&gt;0,"L",IF(WEEKDAY(L$10)=1,"","X")))</f>
        <v>X</v>
      </c>
      <c r="M35" s="61" t="str">
        <f>IF(OR($A35="",M$10=""),"",IF(IFERROR(MATCH(BBC_4!M$10,Infor!$A$13:$A$30,0),0)&gt;0,"L",IF(WEEKDAY(M$10)=1,"","X")))</f>
        <v/>
      </c>
      <c r="N35" s="61" t="str">
        <f>IF(OR($A35="",N$10=""),"",IF(IFERROR(MATCH(BBC_4!N$10,Infor!$A$13:$A$30,0),0)&gt;0,"L",IF(WEEKDAY(N$10)=1,"","X")))</f>
        <v>X</v>
      </c>
      <c r="O35" s="61" t="str">
        <f>IF(OR($A35="",O$10=""),"",IF(IFERROR(MATCH(BBC_4!O$10,Infor!$A$13:$A$30,0),0)&gt;0,"L",IF(WEEKDAY(O$10)=1,"","X")))</f>
        <v>X</v>
      </c>
      <c r="P35" s="61" t="str">
        <f>IF(OR($A35="",P$10=""),"",IF(IFERROR(MATCH(BBC_4!P$10,Infor!$A$13:$A$30,0),0)&gt;0,"L",IF(WEEKDAY(P$10)=1,"","X")))</f>
        <v>X</v>
      </c>
      <c r="Q35" s="61" t="str">
        <f>IF(OR($A35="",Q$10=""),"",IF(IFERROR(MATCH(BBC_4!Q$10,Infor!$A$13:$A$30,0),0)&gt;0,"L",IF(WEEKDAY(Q$10)=1,"","X")))</f>
        <v>X</v>
      </c>
      <c r="R35" s="61" t="str">
        <f>IF(OR($A35="",R$10=""),"",IF(IFERROR(MATCH(BBC_4!R$10,Infor!$A$13:$A$30,0),0)&gt;0,"L",IF(WEEKDAY(R$10)=1,"","X")))</f>
        <v>X</v>
      </c>
      <c r="S35" s="61" t="str">
        <f>IF(OR($A35="",S$10=""),"",IF(IFERROR(MATCH(BBC_4!S$10,Infor!$A$13:$A$30,0),0)&gt;0,"L",IF(WEEKDAY(S$10)=1,"","X")))</f>
        <v>X</v>
      </c>
      <c r="T35" s="61" t="str">
        <f>IF(OR($A35="",T$10=""),"",IF(IFERROR(MATCH(BBC_4!T$10,Infor!$A$13:$A$30,0),0)&gt;0,"L",IF(WEEKDAY(T$10)=1,"","X")))</f>
        <v/>
      </c>
      <c r="U35" s="61" t="str">
        <f>IF(OR($A35="",U$10=""),"",IF(IFERROR(MATCH(BBC_4!U$10,Infor!$A$13:$A$30,0),0)&gt;0,"L",IF(WEEKDAY(U$10)=1,"","X")))</f>
        <v>X</v>
      </c>
      <c r="V35" s="61" t="str">
        <f>IF(OR($A35="",V$10=""),"",IF(IFERROR(MATCH(BBC_4!V$10,Infor!$A$13:$A$30,0),0)&gt;0,"L",IF(WEEKDAY(V$10)=1,"","X")))</f>
        <v>X</v>
      </c>
      <c r="W35" s="61" t="str">
        <f>IF(OR($A35="",W$10=""),"",IF(IFERROR(MATCH(BBC_4!W$10,Infor!$A$13:$A$30,0),0)&gt;0,"L",IF(WEEKDAY(W$10)=1,"","X")))</f>
        <v>X</v>
      </c>
      <c r="X35" s="61" t="str">
        <f>IF(OR($A35="",X$10=""),"",IF(IFERROR(MATCH(BBC_4!X$10,Infor!$A$13:$A$30,0),0)&gt;0,"L",IF(WEEKDAY(X$10)=1,"","X")))</f>
        <v>X</v>
      </c>
      <c r="Y35" s="61" t="str">
        <f>IF(OR($A35="",Y$10=""),"",IF(IFERROR(MATCH(BBC_4!Y$10,Infor!$A$13:$A$30,0),0)&gt;0,"L",IF(WEEKDAY(Y$10)=1,"","X")))</f>
        <v>X</v>
      </c>
      <c r="Z35" s="61" t="str">
        <f>IF(OR($A35="",Z$10=""),"",IF(IFERROR(MATCH(BBC_4!Z$10,Infor!$A$13:$A$30,0),0)&gt;0,"L",IF(WEEKDAY(Z$10)=1,"","X")))</f>
        <v>X</v>
      </c>
      <c r="AA35" s="61" t="str">
        <f>IF(OR($A35="",AA$10=""),"",IF(IFERROR(MATCH(BBC_4!AA$10,Infor!$A$13:$A$30,0),0)&gt;0,"L",IF(WEEKDAY(AA$10)=1,"","X")))</f>
        <v/>
      </c>
      <c r="AB35" s="61" t="str">
        <f>IF(OR($A35="",AB$10=""),"",IF(IFERROR(MATCH(BBC_4!AB$10,Infor!$A$13:$A$30,0),0)&gt;0,"L",IF(WEEKDAY(AB$10)=1,"","X")))</f>
        <v>X</v>
      </c>
      <c r="AC35" s="61" t="str">
        <f>IF(OR($A35="",AC$10=""),"",IF(IFERROR(MATCH(BBC_4!AC$10,Infor!$A$13:$A$30,0),0)&gt;0,"L",IF(WEEKDAY(AC$10)=1,"","X")))</f>
        <v>X</v>
      </c>
      <c r="AD35" s="61" t="str">
        <f>IF(OR($A35="",AD$10=""),"",IF(IFERROR(MATCH(BBC_4!AD$10,Infor!$A$13:$A$30,0),0)&gt;0,"L",IF(WEEKDAY(AD$10)=1,"","X")))</f>
        <v>X</v>
      </c>
      <c r="AE35" s="61" t="str">
        <f>IF(OR($A35="",AE$10=""),"",IF(IFERROR(MATCH(BBC_4!AE$10,Infor!$A$13:$A$30,0),0)&gt;0,"L",IF(WEEKDAY(AE$10)=1,"","X")))</f>
        <v>X</v>
      </c>
      <c r="AF35" s="61" t="str">
        <f>IF(OR($A35="",AF$10=""),"",IF(IFERROR(MATCH(BBC_4!AF$10,Infor!$A$13:$A$30,0),0)&gt;0,"L",IF(WEEKDAY(AF$10)=1,"","X")))</f>
        <v>X</v>
      </c>
      <c r="AG35" s="61" t="str">
        <f>IF(OR($A35="",AG$10=""),"",IF(IFERROR(MATCH(BBC_4!AG$10,Infor!$A$13:$A$30,0),0)&gt;0,"L",IF(WEEKDAY(AG$10)=1,"","X")))</f>
        <v>L</v>
      </c>
      <c r="AH35" s="61" t="str">
        <f>IF(OR($A35="",AH$10=""),"",IF(IFERROR(MATCH(BBC_4!AH$10,Infor!$A$13:$A$30,0),0)&gt;0,"L",IF(WEEKDAY(AH$10)=1,"","X")))</f>
        <v/>
      </c>
      <c r="AI35" s="61" t="str">
        <f>IF(OR($A35="",AI$10=""),"",IF(IFERROR(MATCH(BBC_4!AI$10,Infor!$A$13:$A$30,0),0)&gt;0,"L",IF(WEEKDAY(AI$10)=1,"","X")))</f>
        <v/>
      </c>
      <c r="AJ35" s="62"/>
      <c r="AK35" s="62">
        <f t="shared" si="6"/>
        <v>23</v>
      </c>
      <c r="AL35" s="62">
        <f t="shared" si="7"/>
        <v>2</v>
      </c>
      <c r="AM35" s="62"/>
      <c r="AN35" s="63"/>
      <c r="AO35" s="44">
        <f t="shared" si="0"/>
        <v>4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IF(OR($A36="",E$10=""),"",IF(IFERROR(MATCH(BBC_4!E$10,Infor!$A$13:$A$30,0),0)&gt;0,"L",IF(WEEKDAY(E$10)=1,"","X")))</f>
        <v>X</v>
      </c>
      <c r="F36" s="61" t="str">
        <f>IF(OR($A36="",F$10=""),"",IF(IFERROR(MATCH(BBC_4!F$10,Infor!$A$13:$A$30,0),0)&gt;0,"L",IF(WEEKDAY(F$10)=1,"","X")))</f>
        <v/>
      </c>
      <c r="G36" s="61" t="str">
        <f>IF(OR($A36="",G$10=""),"",IF(IFERROR(MATCH(BBC_4!G$10,Infor!$A$13:$A$30,0),0)&gt;0,"L",IF(WEEKDAY(G$10)=1,"","X")))</f>
        <v>X</v>
      </c>
      <c r="H36" s="61" t="str">
        <f>IF(OR($A36="",H$10=""),"",IF(IFERROR(MATCH(BBC_4!H$10,Infor!$A$13:$A$30,0),0)&gt;0,"L",IF(WEEKDAY(H$10)=1,"","X")))</f>
        <v>X</v>
      </c>
      <c r="I36" s="61" t="str">
        <f>IF(OR($A36="",I$10=""),"",IF(IFERROR(MATCH(BBC_4!I$10,Infor!$A$13:$A$30,0),0)&gt;0,"L",IF(WEEKDAY(I$10)=1,"","X")))</f>
        <v>X</v>
      </c>
      <c r="J36" s="61" t="str">
        <f>IF(OR($A36="",J$10=""),"",IF(IFERROR(MATCH(BBC_4!J$10,Infor!$A$13:$A$30,0),0)&gt;0,"L",IF(WEEKDAY(J$10)=1,"","X")))</f>
        <v>L</v>
      </c>
      <c r="K36" s="61" t="str">
        <f>IF(OR($A36="",K$10=""),"",IF(IFERROR(MATCH(BBC_4!K$10,Infor!$A$13:$A$30,0),0)&gt;0,"L",IF(WEEKDAY(K$10)=1,"","X")))</f>
        <v>X</v>
      </c>
      <c r="L36" s="61" t="str">
        <f>IF(OR($A36="",L$10=""),"",IF(IFERROR(MATCH(BBC_4!L$10,Infor!$A$13:$A$30,0),0)&gt;0,"L",IF(WEEKDAY(L$10)=1,"","X")))</f>
        <v>X</v>
      </c>
      <c r="M36" s="61" t="str">
        <f>IF(OR($A36="",M$10=""),"",IF(IFERROR(MATCH(BBC_4!M$10,Infor!$A$13:$A$30,0),0)&gt;0,"L",IF(WEEKDAY(M$10)=1,"","X")))</f>
        <v/>
      </c>
      <c r="N36" s="61" t="str">
        <f>IF(OR($A36="",N$10=""),"",IF(IFERROR(MATCH(BBC_4!N$10,Infor!$A$13:$A$30,0),0)&gt;0,"L",IF(WEEKDAY(N$10)=1,"","X")))</f>
        <v>X</v>
      </c>
      <c r="O36" s="61" t="str">
        <f>IF(OR($A36="",O$10=""),"",IF(IFERROR(MATCH(BBC_4!O$10,Infor!$A$13:$A$30,0),0)&gt;0,"L",IF(WEEKDAY(O$10)=1,"","X")))</f>
        <v>X</v>
      </c>
      <c r="P36" s="61" t="str">
        <f>IF(OR($A36="",P$10=""),"",IF(IFERROR(MATCH(BBC_4!P$10,Infor!$A$13:$A$30,0),0)&gt;0,"L",IF(WEEKDAY(P$10)=1,"","X")))</f>
        <v>X</v>
      </c>
      <c r="Q36" s="61" t="str">
        <f>IF(OR($A36="",Q$10=""),"",IF(IFERROR(MATCH(BBC_4!Q$10,Infor!$A$13:$A$30,0),0)&gt;0,"L",IF(WEEKDAY(Q$10)=1,"","X")))</f>
        <v>X</v>
      </c>
      <c r="R36" s="61" t="str">
        <f>IF(OR($A36="",R$10=""),"",IF(IFERROR(MATCH(BBC_4!R$10,Infor!$A$13:$A$30,0),0)&gt;0,"L",IF(WEEKDAY(R$10)=1,"","X")))</f>
        <v>X</v>
      </c>
      <c r="S36" s="61" t="str">
        <f>IF(OR($A36="",S$10=""),"",IF(IFERROR(MATCH(BBC_4!S$10,Infor!$A$13:$A$30,0),0)&gt;0,"L",IF(WEEKDAY(S$10)=1,"","X")))</f>
        <v>X</v>
      </c>
      <c r="T36" s="61" t="str">
        <f>IF(OR($A36="",T$10=""),"",IF(IFERROR(MATCH(BBC_4!T$10,Infor!$A$13:$A$30,0),0)&gt;0,"L",IF(WEEKDAY(T$10)=1,"","X")))</f>
        <v/>
      </c>
      <c r="U36" s="61" t="str">
        <f>IF(OR($A36="",U$10=""),"",IF(IFERROR(MATCH(BBC_4!U$10,Infor!$A$13:$A$30,0),0)&gt;0,"L",IF(WEEKDAY(U$10)=1,"","X")))</f>
        <v>X</v>
      </c>
      <c r="V36" s="61" t="str">
        <f>IF(OR($A36="",V$10=""),"",IF(IFERROR(MATCH(BBC_4!V$10,Infor!$A$13:$A$30,0),0)&gt;0,"L",IF(WEEKDAY(V$10)=1,"","X")))</f>
        <v>X</v>
      </c>
      <c r="W36" s="61" t="str">
        <f>IF(OR($A36="",W$10=""),"",IF(IFERROR(MATCH(BBC_4!W$10,Infor!$A$13:$A$30,0),0)&gt;0,"L",IF(WEEKDAY(W$10)=1,"","X")))</f>
        <v>X</v>
      </c>
      <c r="X36" s="61" t="str">
        <f>IF(OR($A36="",X$10=""),"",IF(IFERROR(MATCH(BBC_4!X$10,Infor!$A$13:$A$30,0),0)&gt;0,"L",IF(WEEKDAY(X$10)=1,"","X")))</f>
        <v>X</v>
      </c>
      <c r="Y36" s="61" t="str">
        <f>IF(OR($A36="",Y$10=""),"",IF(IFERROR(MATCH(BBC_4!Y$10,Infor!$A$13:$A$30,0),0)&gt;0,"L",IF(WEEKDAY(Y$10)=1,"","X")))</f>
        <v>X</v>
      </c>
      <c r="Z36" s="61" t="str">
        <f>IF(OR($A36="",Z$10=""),"",IF(IFERROR(MATCH(BBC_4!Z$10,Infor!$A$13:$A$30,0),0)&gt;0,"L",IF(WEEKDAY(Z$10)=1,"","X")))</f>
        <v>X</v>
      </c>
      <c r="AA36" s="61" t="str">
        <f>IF(OR($A36="",AA$10=""),"",IF(IFERROR(MATCH(BBC_4!AA$10,Infor!$A$13:$A$30,0),0)&gt;0,"L",IF(WEEKDAY(AA$10)=1,"","X")))</f>
        <v/>
      </c>
      <c r="AB36" s="61" t="str">
        <f>IF(OR($A36="",AB$10=""),"",IF(IFERROR(MATCH(BBC_4!AB$10,Infor!$A$13:$A$30,0),0)&gt;0,"L",IF(WEEKDAY(AB$10)=1,"","X")))</f>
        <v>X</v>
      </c>
      <c r="AC36" s="61" t="str">
        <f>IF(OR($A36="",AC$10=""),"",IF(IFERROR(MATCH(BBC_4!AC$10,Infor!$A$13:$A$30,0),0)&gt;0,"L",IF(WEEKDAY(AC$10)=1,"","X")))</f>
        <v>X</v>
      </c>
      <c r="AD36" s="61" t="str">
        <f>IF(OR($A36="",AD$10=""),"",IF(IFERROR(MATCH(BBC_4!AD$10,Infor!$A$13:$A$30,0),0)&gt;0,"L",IF(WEEKDAY(AD$10)=1,"","X")))</f>
        <v>X</v>
      </c>
      <c r="AE36" s="61" t="str">
        <f>IF(OR($A36="",AE$10=""),"",IF(IFERROR(MATCH(BBC_4!AE$10,Infor!$A$13:$A$30,0),0)&gt;0,"L",IF(WEEKDAY(AE$10)=1,"","X")))</f>
        <v>X</v>
      </c>
      <c r="AF36" s="61" t="str">
        <f>IF(OR($A36="",AF$10=""),"",IF(IFERROR(MATCH(BBC_4!AF$10,Infor!$A$13:$A$30,0),0)&gt;0,"L",IF(WEEKDAY(AF$10)=1,"","X")))</f>
        <v>X</v>
      </c>
      <c r="AG36" s="61" t="str">
        <f>IF(OR($A36="",AG$10=""),"",IF(IFERROR(MATCH(BBC_4!AG$10,Infor!$A$13:$A$30,0),0)&gt;0,"L",IF(WEEKDAY(AG$10)=1,"","X")))</f>
        <v>L</v>
      </c>
      <c r="AH36" s="61" t="str">
        <f>IF(OR($A36="",AH$10=""),"",IF(IFERROR(MATCH(BBC_4!AH$10,Infor!$A$13:$A$30,0),0)&gt;0,"L",IF(WEEKDAY(AH$10)=1,"","X")))</f>
        <v/>
      </c>
      <c r="AI36" s="61" t="str">
        <f>IF(OR($A36="",AI$10=""),"",IF(IFERROR(MATCH(BBC_4!AI$10,Infor!$A$13:$A$30,0),0)&gt;0,"L",IF(WEEKDAY(AI$10)=1,"","X")))</f>
        <v/>
      </c>
      <c r="AJ36" s="62"/>
      <c r="AK36" s="62">
        <f t="shared" si="6"/>
        <v>23</v>
      </c>
      <c r="AL36" s="62">
        <f t="shared" si="7"/>
        <v>2</v>
      </c>
      <c r="AM36" s="62"/>
      <c r="AN36" s="63"/>
      <c r="AO36" s="44">
        <f t="shared" si="0"/>
        <v>4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IF(OR($A37="",E$10=""),"",IF(IFERROR(MATCH(BBC_4!E$10,Infor!$A$13:$A$30,0),0)&gt;0,"L",IF(WEEKDAY(E$10)=1,"","X")))</f>
        <v>X</v>
      </c>
      <c r="F37" s="61" t="str">
        <f>IF(OR($A37="",F$10=""),"",IF(IFERROR(MATCH(BBC_4!F$10,Infor!$A$13:$A$30,0),0)&gt;0,"L",IF(WEEKDAY(F$10)=1,"","X")))</f>
        <v/>
      </c>
      <c r="G37" s="61" t="str">
        <f>IF(OR($A37="",G$10=""),"",IF(IFERROR(MATCH(BBC_4!G$10,Infor!$A$13:$A$30,0),0)&gt;0,"L",IF(WEEKDAY(G$10)=1,"","X")))</f>
        <v>X</v>
      </c>
      <c r="H37" s="61" t="str">
        <f>IF(OR($A37="",H$10=""),"",IF(IFERROR(MATCH(BBC_4!H$10,Infor!$A$13:$A$30,0),0)&gt;0,"L",IF(WEEKDAY(H$10)=1,"","X")))</f>
        <v>X</v>
      </c>
      <c r="I37" s="61" t="str">
        <f>IF(OR($A37="",I$10=""),"",IF(IFERROR(MATCH(BBC_4!I$10,Infor!$A$13:$A$30,0),0)&gt;0,"L",IF(WEEKDAY(I$10)=1,"","X")))</f>
        <v>X</v>
      </c>
      <c r="J37" s="61" t="str">
        <f>IF(OR($A37="",J$10=""),"",IF(IFERROR(MATCH(BBC_4!J$10,Infor!$A$13:$A$30,0),0)&gt;0,"L",IF(WEEKDAY(J$10)=1,"","X")))</f>
        <v>L</v>
      </c>
      <c r="K37" s="61" t="str">
        <f>IF(OR($A37="",K$10=""),"",IF(IFERROR(MATCH(BBC_4!K$10,Infor!$A$13:$A$30,0),0)&gt;0,"L",IF(WEEKDAY(K$10)=1,"","X")))</f>
        <v>X</v>
      </c>
      <c r="L37" s="61" t="str">
        <f>IF(OR($A37="",L$10=""),"",IF(IFERROR(MATCH(BBC_4!L$10,Infor!$A$13:$A$30,0),0)&gt;0,"L",IF(WEEKDAY(L$10)=1,"","X")))</f>
        <v>X</v>
      </c>
      <c r="M37" s="61" t="str">
        <f>IF(OR($A37="",M$10=""),"",IF(IFERROR(MATCH(BBC_4!M$10,Infor!$A$13:$A$30,0),0)&gt;0,"L",IF(WEEKDAY(M$10)=1,"","X")))</f>
        <v/>
      </c>
      <c r="N37" s="61" t="str">
        <f>IF(OR($A37="",N$10=""),"",IF(IFERROR(MATCH(BBC_4!N$10,Infor!$A$13:$A$30,0),0)&gt;0,"L",IF(WEEKDAY(N$10)=1,"","X")))</f>
        <v>X</v>
      </c>
      <c r="O37" s="61" t="str">
        <f>IF(OR($A37="",O$10=""),"",IF(IFERROR(MATCH(BBC_4!O$10,Infor!$A$13:$A$30,0),0)&gt;0,"L",IF(WEEKDAY(O$10)=1,"","X")))</f>
        <v>X</v>
      </c>
      <c r="P37" s="61" t="str">
        <f>IF(OR($A37="",P$10=""),"",IF(IFERROR(MATCH(BBC_4!P$10,Infor!$A$13:$A$30,0),0)&gt;0,"L",IF(WEEKDAY(P$10)=1,"","X")))</f>
        <v>X</v>
      </c>
      <c r="Q37" s="61" t="str">
        <f>IF(OR($A37="",Q$10=""),"",IF(IFERROR(MATCH(BBC_4!Q$10,Infor!$A$13:$A$30,0),0)&gt;0,"L",IF(WEEKDAY(Q$10)=1,"","X")))</f>
        <v>X</v>
      </c>
      <c r="R37" s="61" t="str">
        <f>IF(OR($A37="",R$10=""),"",IF(IFERROR(MATCH(BBC_4!R$10,Infor!$A$13:$A$30,0),0)&gt;0,"L",IF(WEEKDAY(R$10)=1,"","X")))</f>
        <v>X</v>
      </c>
      <c r="S37" s="61" t="str">
        <f>IF(OR($A37="",S$10=""),"",IF(IFERROR(MATCH(BBC_4!S$10,Infor!$A$13:$A$30,0),0)&gt;0,"L",IF(WEEKDAY(S$10)=1,"","X")))</f>
        <v>X</v>
      </c>
      <c r="T37" s="61" t="str">
        <f>IF(OR($A37="",T$10=""),"",IF(IFERROR(MATCH(BBC_4!T$10,Infor!$A$13:$A$30,0),0)&gt;0,"L",IF(WEEKDAY(T$10)=1,"","X")))</f>
        <v/>
      </c>
      <c r="U37" s="61" t="str">
        <f>IF(OR($A37="",U$10=""),"",IF(IFERROR(MATCH(BBC_4!U$10,Infor!$A$13:$A$30,0),0)&gt;0,"L",IF(WEEKDAY(U$10)=1,"","X")))</f>
        <v>X</v>
      </c>
      <c r="V37" s="61" t="str">
        <f>IF(OR($A37="",V$10=""),"",IF(IFERROR(MATCH(BBC_4!V$10,Infor!$A$13:$A$30,0),0)&gt;0,"L",IF(WEEKDAY(V$10)=1,"","X")))</f>
        <v>X</v>
      </c>
      <c r="W37" s="61" t="str">
        <f>IF(OR($A37="",W$10=""),"",IF(IFERROR(MATCH(BBC_4!W$10,Infor!$A$13:$A$30,0),0)&gt;0,"L",IF(WEEKDAY(W$10)=1,"","X")))</f>
        <v>X</v>
      </c>
      <c r="X37" s="61" t="str">
        <f>IF(OR($A37="",X$10=""),"",IF(IFERROR(MATCH(BBC_4!X$10,Infor!$A$13:$A$30,0),0)&gt;0,"L",IF(WEEKDAY(X$10)=1,"","X")))</f>
        <v>X</v>
      </c>
      <c r="Y37" s="61" t="str">
        <f>IF(OR($A37="",Y$10=""),"",IF(IFERROR(MATCH(BBC_4!Y$10,Infor!$A$13:$A$30,0),0)&gt;0,"L",IF(WEEKDAY(Y$10)=1,"","X")))</f>
        <v>X</v>
      </c>
      <c r="Z37" s="61" t="str">
        <f>IF(OR($A37="",Z$10=""),"",IF(IFERROR(MATCH(BBC_4!Z$10,Infor!$A$13:$A$30,0),0)&gt;0,"L",IF(WEEKDAY(Z$10)=1,"","X")))</f>
        <v>X</v>
      </c>
      <c r="AA37" s="61" t="str">
        <f>IF(OR($A37="",AA$10=""),"",IF(IFERROR(MATCH(BBC_4!AA$10,Infor!$A$13:$A$30,0),0)&gt;0,"L",IF(WEEKDAY(AA$10)=1,"","X")))</f>
        <v/>
      </c>
      <c r="AB37" s="61" t="str">
        <f>IF(OR($A37="",AB$10=""),"",IF(IFERROR(MATCH(BBC_4!AB$10,Infor!$A$13:$A$30,0),0)&gt;0,"L",IF(WEEKDAY(AB$10)=1,"","X")))</f>
        <v>X</v>
      </c>
      <c r="AC37" s="61" t="str">
        <f>IF(OR($A37="",AC$10=""),"",IF(IFERROR(MATCH(BBC_4!AC$10,Infor!$A$13:$A$30,0),0)&gt;0,"L",IF(WEEKDAY(AC$10)=1,"","X")))</f>
        <v>X</v>
      </c>
      <c r="AD37" s="61" t="str">
        <f>IF(OR($A37="",AD$10=""),"",IF(IFERROR(MATCH(BBC_4!AD$10,Infor!$A$13:$A$30,0),0)&gt;0,"L",IF(WEEKDAY(AD$10)=1,"","X")))</f>
        <v>X</v>
      </c>
      <c r="AE37" s="61" t="str">
        <f>IF(OR($A37="",AE$10=""),"",IF(IFERROR(MATCH(BBC_4!AE$10,Infor!$A$13:$A$30,0),0)&gt;0,"L",IF(WEEKDAY(AE$10)=1,"","X")))</f>
        <v>X</v>
      </c>
      <c r="AF37" s="61" t="str">
        <f>IF(OR($A37="",AF$10=""),"",IF(IFERROR(MATCH(BBC_4!AF$10,Infor!$A$13:$A$30,0),0)&gt;0,"L",IF(WEEKDAY(AF$10)=1,"","X")))</f>
        <v>X</v>
      </c>
      <c r="AG37" s="61" t="str">
        <f>IF(OR($A37="",AG$10=""),"",IF(IFERROR(MATCH(BBC_4!AG$10,Infor!$A$13:$A$30,0),0)&gt;0,"L",IF(WEEKDAY(AG$10)=1,"","X")))</f>
        <v>L</v>
      </c>
      <c r="AH37" s="61" t="str">
        <f>IF(OR($A37="",AH$10=""),"",IF(IFERROR(MATCH(BBC_4!AH$10,Infor!$A$13:$A$30,0),0)&gt;0,"L",IF(WEEKDAY(AH$10)=1,"","X")))</f>
        <v/>
      </c>
      <c r="AI37" s="61" t="str">
        <f>IF(OR($A37="",AI$10=""),"",IF(IFERROR(MATCH(BBC_4!AI$10,Infor!$A$13:$A$30,0),0)&gt;0,"L",IF(WEEKDAY(AI$10)=1,"","X")))</f>
        <v/>
      </c>
      <c r="AJ37" s="62"/>
      <c r="AK37" s="62">
        <f t="shared" si="6"/>
        <v>23</v>
      </c>
      <c r="AL37" s="62">
        <f t="shared" si="7"/>
        <v>2</v>
      </c>
      <c r="AM37" s="62"/>
      <c r="AN37" s="63"/>
      <c r="AO37" s="44">
        <f t="shared" si="0"/>
        <v>4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IF(OR($A38="",E$10=""),"",IF(IFERROR(MATCH(BBC_4!E$10,Infor!$A$13:$A$30,0),0)&gt;0,"L",IF(WEEKDAY(E$10)=1,"","X")))</f>
        <v>X</v>
      </c>
      <c r="F38" s="61" t="str">
        <f>IF(OR($A38="",F$10=""),"",IF(IFERROR(MATCH(BBC_4!F$10,Infor!$A$13:$A$30,0),0)&gt;0,"L",IF(WEEKDAY(F$10)=1,"","X")))</f>
        <v/>
      </c>
      <c r="G38" s="61" t="str">
        <f>IF(OR($A38="",G$10=""),"",IF(IFERROR(MATCH(BBC_4!G$10,Infor!$A$13:$A$30,0),0)&gt;0,"L",IF(WEEKDAY(G$10)=1,"","X")))</f>
        <v>X</v>
      </c>
      <c r="H38" s="61" t="str">
        <f>IF(OR($A38="",H$10=""),"",IF(IFERROR(MATCH(BBC_4!H$10,Infor!$A$13:$A$30,0),0)&gt;0,"L",IF(WEEKDAY(H$10)=1,"","X")))</f>
        <v>X</v>
      </c>
      <c r="I38" s="61" t="str">
        <f>IF(OR($A38="",I$10=""),"",IF(IFERROR(MATCH(BBC_4!I$10,Infor!$A$13:$A$30,0),0)&gt;0,"L",IF(WEEKDAY(I$10)=1,"","X")))</f>
        <v>X</v>
      </c>
      <c r="J38" s="61" t="str">
        <f>IF(OR($A38="",J$10=""),"",IF(IFERROR(MATCH(BBC_4!J$10,Infor!$A$13:$A$30,0),0)&gt;0,"L",IF(WEEKDAY(J$10)=1,"","X")))</f>
        <v>L</v>
      </c>
      <c r="K38" s="61" t="str">
        <f>IF(OR($A38="",K$10=""),"",IF(IFERROR(MATCH(BBC_4!K$10,Infor!$A$13:$A$30,0),0)&gt;0,"L",IF(WEEKDAY(K$10)=1,"","X")))</f>
        <v>X</v>
      </c>
      <c r="L38" s="61" t="str">
        <f>IF(OR($A38="",L$10=""),"",IF(IFERROR(MATCH(BBC_4!L$10,Infor!$A$13:$A$30,0),0)&gt;0,"L",IF(WEEKDAY(L$10)=1,"","X")))</f>
        <v>X</v>
      </c>
      <c r="M38" s="61" t="str">
        <f>IF(OR($A38="",M$10=""),"",IF(IFERROR(MATCH(BBC_4!M$10,Infor!$A$13:$A$30,0),0)&gt;0,"L",IF(WEEKDAY(M$10)=1,"","X")))</f>
        <v/>
      </c>
      <c r="N38" s="61" t="str">
        <f>IF(OR($A38="",N$10=""),"",IF(IFERROR(MATCH(BBC_4!N$10,Infor!$A$13:$A$30,0),0)&gt;0,"L",IF(WEEKDAY(N$10)=1,"","X")))</f>
        <v>X</v>
      </c>
      <c r="O38" s="61" t="str">
        <f>IF(OR($A38="",O$10=""),"",IF(IFERROR(MATCH(BBC_4!O$10,Infor!$A$13:$A$30,0),0)&gt;0,"L",IF(WEEKDAY(O$10)=1,"","X")))</f>
        <v>X</v>
      </c>
      <c r="P38" s="61" t="str">
        <f>IF(OR($A38="",P$10=""),"",IF(IFERROR(MATCH(BBC_4!P$10,Infor!$A$13:$A$30,0),0)&gt;0,"L",IF(WEEKDAY(P$10)=1,"","X")))</f>
        <v>X</v>
      </c>
      <c r="Q38" s="61" t="str">
        <f>IF(OR($A38="",Q$10=""),"",IF(IFERROR(MATCH(BBC_4!Q$10,Infor!$A$13:$A$30,0),0)&gt;0,"L",IF(WEEKDAY(Q$10)=1,"","X")))</f>
        <v>X</v>
      </c>
      <c r="R38" s="61" t="str">
        <f>IF(OR($A38="",R$10=""),"",IF(IFERROR(MATCH(BBC_4!R$10,Infor!$A$13:$A$30,0),0)&gt;0,"L",IF(WEEKDAY(R$10)=1,"","X")))</f>
        <v>X</v>
      </c>
      <c r="S38" s="61" t="str">
        <f>IF(OR($A38="",S$10=""),"",IF(IFERROR(MATCH(BBC_4!S$10,Infor!$A$13:$A$30,0),0)&gt;0,"L",IF(WEEKDAY(S$10)=1,"","X")))</f>
        <v>X</v>
      </c>
      <c r="T38" s="61" t="str">
        <f>IF(OR($A38="",T$10=""),"",IF(IFERROR(MATCH(BBC_4!T$10,Infor!$A$13:$A$30,0),0)&gt;0,"L",IF(WEEKDAY(T$10)=1,"","X")))</f>
        <v/>
      </c>
      <c r="U38" s="61" t="str">
        <f>IF(OR($A38="",U$10=""),"",IF(IFERROR(MATCH(BBC_4!U$10,Infor!$A$13:$A$30,0),0)&gt;0,"L",IF(WEEKDAY(U$10)=1,"","X")))</f>
        <v>X</v>
      </c>
      <c r="V38" s="61" t="str">
        <f>IF(OR($A38="",V$10=""),"",IF(IFERROR(MATCH(BBC_4!V$10,Infor!$A$13:$A$30,0),0)&gt;0,"L",IF(WEEKDAY(V$10)=1,"","X")))</f>
        <v>X</v>
      </c>
      <c r="W38" s="61" t="str">
        <f>IF(OR($A38="",W$10=""),"",IF(IFERROR(MATCH(BBC_4!W$10,Infor!$A$13:$A$30,0),0)&gt;0,"L",IF(WEEKDAY(W$10)=1,"","X")))</f>
        <v>X</v>
      </c>
      <c r="X38" s="61" t="str">
        <f>IF(OR($A38="",X$10=""),"",IF(IFERROR(MATCH(BBC_4!X$10,Infor!$A$13:$A$30,0),0)&gt;0,"L",IF(WEEKDAY(X$10)=1,"","X")))</f>
        <v>X</v>
      </c>
      <c r="Y38" s="61" t="str">
        <f>IF(OR($A38="",Y$10=""),"",IF(IFERROR(MATCH(BBC_4!Y$10,Infor!$A$13:$A$30,0),0)&gt;0,"L",IF(WEEKDAY(Y$10)=1,"","X")))</f>
        <v>X</v>
      </c>
      <c r="Z38" s="61" t="str">
        <f>IF(OR($A38="",Z$10=""),"",IF(IFERROR(MATCH(BBC_4!Z$10,Infor!$A$13:$A$30,0),0)&gt;0,"L",IF(WEEKDAY(Z$10)=1,"","X")))</f>
        <v>X</v>
      </c>
      <c r="AA38" s="61" t="str">
        <f>IF(OR($A38="",AA$10=""),"",IF(IFERROR(MATCH(BBC_4!AA$10,Infor!$A$13:$A$30,0),0)&gt;0,"L",IF(WEEKDAY(AA$10)=1,"","X")))</f>
        <v/>
      </c>
      <c r="AB38" s="61" t="str">
        <f>IF(OR($A38="",AB$10=""),"",IF(IFERROR(MATCH(BBC_4!AB$10,Infor!$A$13:$A$30,0),0)&gt;0,"L",IF(WEEKDAY(AB$10)=1,"","X")))</f>
        <v>X</v>
      </c>
      <c r="AC38" s="61" t="str">
        <f>IF(OR($A38="",AC$10=""),"",IF(IFERROR(MATCH(BBC_4!AC$10,Infor!$A$13:$A$30,0),0)&gt;0,"L",IF(WEEKDAY(AC$10)=1,"","X")))</f>
        <v>X</v>
      </c>
      <c r="AD38" s="61" t="str">
        <f>IF(OR($A38="",AD$10=""),"",IF(IFERROR(MATCH(BBC_4!AD$10,Infor!$A$13:$A$30,0),0)&gt;0,"L",IF(WEEKDAY(AD$10)=1,"","X")))</f>
        <v>X</v>
      </c>
      <c r="AE38" s="61" t="str">
        <f>IF(OR($A38="",AE$10=""),"",IF(IFERROR(MATCH(BBC_4!AE$10,Infor!$A$13:$A$30,0),0)&gt;0,"L",IF(WEEKDAY(AE$10)=1,"","X")))</f>
        <v>X</v>
      </c>
      <c r="AF38" s="61" t="str">
        <f>IF(OR($A38="",AF$10=""),"",IF(IFERROR(MATCH(BBC_4!AF$10,Infor!$A$13:$A$30,0),0)&gt;0,"L",IF(WEEKDAY(AF$10)=1,"","X")))</f>
        <v>X</v>
      </c>
      <c r="AG38" s="61" t="str">
        <f>IF(OR($A38="",AG$10=""),"",IF(IFERROR(MATCH(BBC_4!AG$10,Infor!$A$13:$A$30,0),0)&gt;0,"L",IF(WEEKDAY(AG$10)=1,"","X")))</f>
        <v>L</v>
      </c>
      <c r="AH38" s="61" t="str">
        <f>IF(OR($A38="",AH$10=""),"",IF(IFERROR(MATCH(BBC_4!AH$10,Infor!$A$13:$A$30,0),0)&gt;0,"L",IF(WEEKDAY(AH$10)=1,"","X")))</f>
        <v/>
      </c>
      <c r="AI38" s="61" t="str">
        <f>IF(OR($A38="",AI$10=""),"",IF(IFERROR(MATCH(BBC_4!AI$10,Infor!$A$13:$A$30,0),0)&gt;0,"L",IF(WEEKDAY(AI$10)=1,"","X")))</f>
        <v/>
      </c>
      <c r="AJ38" s="62"/>
      <c r="AK38" s="62">
        <f t="shared" si="6"/>
        <v>23</v>
      </c>
      <c r="AL38" s="62">
        <f t="shared" si="7"/>
        <v>2</v>
      </c>
      <c r="AM38" s="62"/>
      <c r="AN38" s="63"/>
      <c r="AO38" s="44">
        <f t="shared" si="0"/>
        <v>4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IF(OR($A39="",E$10=""),"",IF(IFERROR(MATCH(BBC_4!E$10,Infor!$A$13:$A$30,0),0)&gt;0,"L",IF(WEEKDAY(E$10)=1,"","X")))</f>
        <v>X</v>
      </c>
      <c r="F39" s="61" t="str">
        <f>IF(OR($A39="",F$10=""),"",IF(IFERROR(MATCH(BBC_4!F$10,Infor!$A$13:$A$30,0),0)&gt;0,"L",IF(WEEKDAY(F$10)=1,"","X")))</f>
        <v/>
      </c>
      <c r="G39" s="61" t="str">
        <f>IF(OR($A39="",G$10=""),"",IF(IFERROR(MATCH(BBC_4!G$10,Infor!$A$13:$A$30,0),0)&gt;0,"L",IF(WEEKDAY(G$10)=1,"","X")))</f>
        <v>X</v>
      </c>
      <c r="H39" s="61" t="str">
        <f>IF(OR($A39="",H$10=""),"",IF(IFERROR(MATCH(BBC_4!H$10,Infor!$A$13:$A$30,0),0)&gt;0,"L",IF(WEEKDAY(H$10)=1,"","X")))</f>
        <v>X</v>
      </c>
      <c r="I39" s="61" t="str">
        <f>IF(OR($A39="",I$10=""),"",IF(IFERROR(MATCH(BBC_4!I$10,Infor!$A$13:$A$30,0),0)&gt;0,"L",IF(WEEKDAY(I$10)=1,"","X")))</f>
        <v>X</v>
      </c>
      <c r="J39" s="61" t="str">
        <f>IF(OR($A39="",J$10=""),"",IF(IFERROR(MATCH(BBC_4!J$10,Infor!$A$13:$A$30,0),0)&gt;0,"L",IF(WEEKDAY(J$10)=1,"","X")))</f>
        <v>L</v>
      </c>
      <c r="K39" s="61" t="str">
        <f>IF(OR($A39="",K$10=""),"",IF(IFERROR(MATCH(BBC_4!K$10,Infor!$A$13:$A$30,0),0)&gt;0,"L",IF(WEEKDAY(K$10)=1,"","X")))</f>
        <v>X</v>
      </c>
      <c r="L39" s="61" t="str">
        <f>IF(OR($A39="",L$10=""),"",IF(IFERROR(MATCH(BBC_4!L$10,Infor!$A$13:$A$30,0),0)&gt;0,"L",IF(WEEKDAY(L$10)=1,"","X")))</f>
        <v>X</v>
      </c>
      <c r="M39" s="61" t="str">
        <f>IF(OR($A39="",M$10=""),"",IF(IFERROR(MATCH(BBC_4!M$10,Infor!$A$13:$A$30,0),0)&gt;0,"L",IF(WEEKDAY(M$10)=1,"","X")))</f>
        <v/>
      </c>
      <c r="N39" s="61" t="str">
        <f>IF(OR($A39="",N$10=""),"",IF(IFERROR(MATCH(BBC_4!N$10,Infor!$A$13:$A$30,0),0)&gt;0,"L",IF(WEEKDAY(N$10)=1,"","X")))</f>
        <v>X</v>
      </c>
      <c r="O39" s="61" t="str">
        <f>IF(OR($A39="",O$10=""),"",IF(IFERROR(MATCH(BBC_4!O$10,Infor!$A$13:$A$30,0),0)&gt;0,"L",IF(WEEKDAY(O$10)=1,"","X")))</f>
        <v>X</v>
      </c>
      <c r="P39" s="61" t="str">
        <f>IF(OR($A39="",P$10=""),"",IF(IFERROR(MATCH(BBC_4!P$10,Infor!$A$13:$A$30,0),0)&gt;0,"L",IF(WEEKDAY(P$10)=1,"","X")))</f>
        <v>X</v>
      </c>
      <c r="Q39" s="61" t="str">
        <f>IF(OR($A39="",Q$10=""),"",IF(IFERROR(MATCH(BBC_4!Q$10,Infor!$A$13:$A$30,0),0)&gt;0,"L",IF(WEEKDAY(Q$10)=1,"","X")))</f>
        <v>X</v>
      </c>
      <c r="R39" s="61" t="str">
        <f>IF(OR($A39="",R$10=""),"",IF(IFERROR(MATCH(BBC_4!R$10,Infor!$A$13:$A$30,0),0)&gt;0,"L",IF(WEEKDAY(R$10)=1,"","X")))</f>
        <v>X</v>
      </c>
      <c r="S39" s="61" t="str">
        <f>IF(OR($A39="",S$10=""),"",IF(IFERROR(MATCH(BBC_4!S$10,Infor!$A$13:$A$30,0),0)&gt;0,"L",IF(WEEKDAY(S$10)=1,"","X")))</f>
        <v>X</v>
      </c>
      <c r="T39" s="61" t="str">
        <f>IF(OR($A39="",T$10=""),"",IF(IFERROR(MATCH(BBC_4!T$10,Infor!$A$13:$A$30,0),0)&gt;0,"L",IF(WEEKDAY(T$10)=1,"","X")))</f>
        <v/>
      </c>
      <c r="U39" s="61" t="str">
        <f>IF(OR($A39="",U$10=""),"",IF(IFERROR(MATCH(BBC_4!U$10,Infor!$A$13:$A$30,0),0)&gt;0,"L",IF(WEEKDAY(U$10)=1,"","X")))</f>
        <v>X</v>
      </c>
      <c r="V39" s="61" t="str">
        <f>IF(OR($A39="",V$10=""),"",IF(IFERROR(MATCH(BBC_4!V$10,Infor!$A$13:$A$30,0),0)&gt;0,"L",IF(WEEKDAY(V$10)=1,"","X")))</f>
        <v>X</v>
      </c>
      <c r="W39" s="61" t="str">
        <f>IF(OR($A39="",W$10=""),"",IF(IFERROR(MATCH(BBC_4!W$10,Infor!$A$13:$A$30,0),0)&gt;0,"L",IF(WEEKDAY(W$10)=1,"","X")))</f>
        <v>X</v>
      </c>
      <c r="X39" s="61" t="str">
        <f>IF(OR($A39="",X$10=""),"",IF(IFERROR(MATCH(BBC_4!X$10,Infor!$A$13:$A$30,0),0)&gt;0,"L",IF(WEEKDAY(X$10)=1,"","X")))</f>
        <v>X</v>
      </c>
      <c r="Y39" s="61" t="str">
        <f>IF(OR($A39="",Y$10=""),"",IF(IFERROR(MATCH(BBC_4!Y$10,Infor!$A$13:$A$30,0),0)&gt;0,"L",IF(WEEKDAY(Y$10)=1,"","X")))</f>
        <v>X</v>
      </c>
      <c r="Z39" s="61" t="str">
        <f>IF(OR($A39="",Z$10=""),"",IF(IFERROR(MATCH(BBC_4!Z$10,Infor!$A$13:$A$30,0),0)&gt;0,"L",IF(WEEKDAY(Z$10)=1,"","X")))</f>
        <v>X</v>
      </c>
      <c r="AA39" s="61" t="str">
        <f>IF(OR($A39="",AA$10=""),"",IF(IFERROR(MATCH(BBC_4!AA$10,Infor!$A$13:$A$30,0),0)&gt;0,"L",IF(WEEKDAY(AA$10)=1,"","X")))</f>
        <v/>
      </c>
      <c r="AB39" s="61" t="str">
        <f>IF(OR($A39="",AB$10=""),"",IF(IFERROR(MATCH(BBC_4!AB$10,Infor!$A$13:$A$30,0),0)&gt;0,"L",IF(WEEKDAY(AB$10)=1,"","X")))</f>
        <v>X</v>
      </c>
      <c r="AC39" s="61" t="str">
        <f>IF(OR($A39="",AC$10=""),"",IF(IFERROR(MATCH(BBC_4!AC$10,Infor!$A$13:$A$30,0),0)&gt;0,"L",IF(WEEKDAY(AC$10)=1,"","X")))</f>
        <v>X</v>
      </c>
      <c r="AD39" s="61" t="str">
        <f>IF(OR($A39="",AD$10=""),"",IF(IFERROR(MATCH(BBC_4!AD$10,Infor!$A$13:$A$30,0),0)&gt;0,"L",IF(WEEKDAY(AD$10)=1,"","X")))</f>
        <v>X</v>
      </c>
      <c r="AE39" s="61" t="str">
        <f>IF(OR($A39="",AE$10=""),"",IF(IFERROR(MATCH(BBC_4!AE$10,Infor!$A$13:$A$30,0),0)&gt;0,"L",IF(WEEKDAY(AE$10)=1,"","X")))</f>
        <v>X</v>
      </c>
      <c r="AF39" s="61" t="str">
        <f>IF(OR($A39="",AF$10=""),"",IF(IFERROR(MATCH(BBC_4!AF$10,Infor!$A$13:$A$30,0),0)&gt;0,"L",IF(WEEKDAY(AF$10)=1,"","X")))</f>
        <v>X</v>
      </c>
      <c r="AG39" s="61" t="str">
        <f>IF(OR($A39="",AG$10=""),"",IF(IFERROR(MATCH(BBC_4!AG$10,Infor!$A$13:$A$30,0),0)&gt;0,"L",IF(WEEKDAY(AG$10)=1,"","X")))</f>
        <v>L</v>
      </c>
      <c r="AH39" s="61" t="str">
        <f>IF(OR($A39="",AH$10=""),"",IF(IFERROR(MATCH(BBC_4!AH$10,Infor!$A$13:$A$30,0),0)&gt;0,"L",IF(WEEKDAY(AH$10)=1,"","X")))</f>
        <v/>
      </c>
      <c r="AI39" s="61" t="str">
        <f>IF(OR($A39="",AI$10=""),"",IF(IFERROR(MATCH(BBC_4!AI$10,Infor!$A$13:$A$30,0),0)&gt;0,"L",IF(WEEKDAY(AI$10)=1,"","X")))</f>
        <v/>
      </c>
      <c r="AJ39" s="62"/>
      <c r="AK39" s="62">
        <f t="shared" si="6"/>
        <v>23</v>
      </c>
      <c r="AL39" s="62">
        <f t="shared" si="7"/>
        <v>2</v>
      </c>
      <c r="AM39" s="62"/>
      <c r="AN39" s="63"/>
      <c r="AO39" s="44">
        <f t="shared" si="0"/>
        <v>4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IF(OR($A40="",E$10=""),"",IF(IFERROR(MATCH(BBC_4!E$10,Infor!$A$13:$A$30,0),0)&gt;0,"L",IF(WEEKDAY(E$10)=1,"","X")))</f>
        <v>X</v>
      </c>
      <c r="F40" s="61" t="str">
        <f>IF(OR($A40="",F$10=""),"",IF(IFERROR(MATCH(BBC_4!F$10,Infor!$A$13:$A$30,0),0)&gt;0,"L",IF(WEEKDAY(F$10)=1,"","X")))</f>
        <v/>
      </c>
      <c r="G40" s="61" t="str">
        <f>IF(OR($A40="",G$10=""),"",IF(IFERROR(MATCH(BBC_4!G$10,Infor!$A$13:$A$30,0),0)&gt;0,"L",IF(WEEKDAY(G$10)=1,"","X")))</f>
        <v>X</v>
      </c>
      <c r="H40" s="61" t="str">
        <f>IF(OR($A40="",H$10=""),"",IF(IFERROR(MATCH(BBC_4!H$10,Infor!$A$13:$A$30,0),0)&gt;0,"L",IF(WEEKDAY(H$10)=1,"","X")))</f>
        <v>X</v>
      </c>
      <c r="I40" s="61" t="str">
        <f>IF(OR($A40="",I$10=""),"",IF(IFERROR(MATCH(BBC_4!I$10,Infor!$A$13:$A$30,0),0)&gt;0,"L",IF(WEEKDAY(I$10)=1,"","X")))</f>
        <v>X</v>
      </c>
      <c r="J40" s="61" t="str">
        <f>IF(OR($A40="",J$10=""),"",IF(IFERROR(MATCH(BBC_4!J$10,Infor!$A$13:$A$30,0),0)&gt;0,"L",IF(WEEKDAY(J$10)=1,"","X")))</f>
        <v>L</v>
      </c>
      <c r="K40" s="61" t="str">
        <f>IF(OR($A40="",K$10=""),"",IF(IFERROR(MATCH(BBC_4!K$10,Infor!$A$13:$A$30,0),0)&gt;0,"L",IF(WEEKDAY(K$10)=1,"","X")))</f>
        <v>X</v>
      </c>
      <c r="L40" s="61" t="str">
        <f>IF(OR($A40="",L$10=""),"",IF(IFERROR(MATCH(BBC_4!L$10,Infor!$A$13:$A$30,0),0)&gt;0,"L",IF(WEEKDAY(L$10)=1,"","X")))</f>
        <v>X</v>
      </c>
      <c r="M40" s="61" t="str">
        <f>IF(OR($A40="",M$10=""),"",IF(IFERROR(MATCH(BBC_4!M$10,Infor!$A$13:$A$30,0),0)&gt;0,"L",IF(WEEKDAY(M$10)=1,"","X")))</f>
        <v/>
      </c>
      <c r="N40" s="61" t="str">
        <f>IF(OR($A40="",N$10=""),"",IF(IFERROR(MATCH(BBC_4!N$10,Infor!$A$13:$A$30,0),0)&gt;0,"L",IF(WEEKDAY(N$10)=1,"","X")))</f>
        <v>X</v>
      </c>
      <c r="O40" s="61" t="str">
        <f>IF(OR($A40="",O$10=""),"",IF(IFERROR(MATCH(BBC_4!O$10,Infor!$A$13:$A$30,0),0)&gt;0,"L",IF(WEEKDAY(O$10)=1,"","X")))</f>
        <v>X</v>
      </c>
      <c r="P40" s="61" t="str">
        <f>IF(OR($A40="",P$10=""),"",IF(IFERROR(MATCH(BBC_4!P$10,Infor!$A$13:$A$30,0),0)&gt;0,"L",IF(WEEKDAY(P$10)=1,"","X")))</f>
        <v>X</v>
      </c>
      <c r="Q40" s="61" t="str">
        <f>IF(OR($A40="",Q$10=""),"",IF(IFERROR(MATCH(BBC_4!Q$10,Infor!$A$13:$A$30,0),0)&gt;0,"L",IF(WEEKDAY(Q$10)=1,"","X")))</f>
        <v>X</v>
      </c>
      <c r="R40" s="61" t="str">
        <f>IF(OR($A40="",R$10=""),"",IF(IFERROR(MATCH(BBC_4!R$10,Infor!$A$13:$A$30,0),0)&gt;0,"L",IF(WEEKDAY(R$10)=1,"","X")))</f>
        <v>X</v>
      </c>
      <c r="S40" s="61" t="str">
        <f>IF(OR($A40="",S$10=""),"",IF(IFERROR(MATCH(BBC_4!S$10,Infor!$A$13:$A$30,0),0)&gt;0,"L",IF(WEEKDAY(S$10)=1,"","X")))</f>
        <v>X</v>
      </c>
      <c r="T40" s="61" t="str">
        <f>IF(OR($A40="",T$10=""),"",IF(IFERROR(MATCH(BBC_4!T$10,Infor!$A$13:$A$30,0),0)&gt;0,"L",IF(WEEKDAY(T$10)=1,"","X")))</f>
        <v/>
      </c>
      <c r="U40" s="61" t="str">
        <f>IF(OR($A40="",U$10=""),"",IF(IFERROR(MATCH(BBC_4!U$10,Infor!$A$13:$A$30,0),0)&gt;0,"L",IF(WEEKDAY(U$10)=1,"","X")))</f>
        <v>X</v>
      </c>
      <c r="V40" s="61" t="str">
        <f>IF(OR($A40="",V$10=""),"",IF(IFERROR(MATCH(BBC_4!V$10,Infor!$A$13:$A$30,0),0)&gt;0,"L",IF(WEEKDAY(V$10)=1,"","X")))</f>
        <v>X</v>
      </c>
      <c r="W40" s="61" t="str">
        <f>IF(OR($A40="",W$10=""),"",IF(IFERROR(MATCH(BBC_4!W$10,Infor!$A$13:$A$30,0),0)&gt;0,"L",IF(WEEKDAY(W$10)=1,"","X")))</f>
        <v>X</v>
      </c>
      <c r="X40" s="61" t="str">
        <f>IF(OR($A40="",X$10=""),"",IF(IFERROR(MATCH(BBC_4!X$10,Infor!$A$13:$A$30,0),0)&gt;0,"L",IF(WEEKDAY(X$10)=1,"","X")))</f>
        <v>X</v>
      </c>
      <c r="Y40" s="61" t="str">
        <f>IF(OR($A40="",Y$10=""),"",IF(IFERROR(MATCH(BBC_4!Y$10,Infor!$A$13:$A$30,0),0)&gt;0,"L",IF(WEEKDAY(Y$10)=1,"","X")))</f>
        <v>X</v>
      </c>
      <c r="Z40" s="61" t="str">
        <f>IF(OR($A40="",Z$10=""),"",IF(IFERROR(MATCH(BBC_4!Z$10,Infor!$A$13:$A$30,0),0)&gt;0,"L",IF(WEEKDAY(Z$10)=1,"","X")))</f>
        <v>X</v>
      </c>
      <c r="AA40" s="61" t="str">
        <f>IF(OR($A40="",AA$10=""),"",IF(IFERROR(MATCH(BBC_4!AA$10,Infor!$A$13:$A$30,0),0)&gt;0,"L",IF(WEEKDAY(AA$10)=1,"","X")))</f>
        <v/>
      </c>
      <c r="AB40" s="61" t="str">
        <f>IF(OR($A40="",AB$10=""),"",IF(IFERROR(MATCH(BBC_4!AB$10,Infor!$A$13:$A$30,0),0)&gt;0,"L",IF(WEEKDAY(AB$10)=1,"","X")))</f>
        <v>X</v>
      </c>
      <c r="AC40" s="61" t="str">
        <f>IF(OR($A40="",AC$10=""),"",IF(IFERROR(MATCH(BBC_4!AC$10,Infor!$A$13:$A$30,0),0)&gt;0,"L",IF(WEEKDAY(AC$10)=1,"","X")))</f>
        <v>X</v>
      </c>
      <c r="AD40" s="61" t="str">
        <f>IF(OR($A40="",AD$10=""),"",IF(IFERROR(MATCH(BBC_4!AD$10,Infor!$A$13:$A$30,0),0)&gt;0,"L",IF(WEEKDAY(AD$10)=1,"","X")))</f>
        <v>X</v>
      </c>
      <c r="AE40" s="61" t="str">
        <f>IF(OR($A40="",AE$10=""),"",IF(IFERROR(MATCH(BBC_4!AE$10,Infor!$A$13:$A$30,0),0)&gt;0,"L",IF(WEEKDAY(AE$10)=1,"","X")))</f>
        <v>X</v>
      </c>
      <c r="AF40" s="61" t="str">
        <f>IF(OR($A40="",AF$10=""),"",IF(IFERROR(MATCH(BBC_4!AF$10,Infor!$A$13:$A$30,0),0)&gt;0,"L",IF(WEEKDAY(AF$10)=1,"","X")))</f>
        <v>X</v>
      </c>
      <c r="AG40" s="61" t="str">
        <f>IF(OR($A40="",AG$10=""),"",IF(IFERROR(MATCH(BBC_4!AG$10,Infor!$A$13:$A$30,0),0)&gt;0,"L",IF(WEEKDAY(AG$10)=1,"","X")))</f>
        <v>L</v>
      </c>
      <c r="AH40" s="61" t="str">
        <f>IF(OR($A40="",AH$10=""),"",IF(IFERROR(MATCH(BBC_4!AH$10,Infor!$A$13:$A$30,0),0)&gt;0,"L",IF(WEEKDAY(AH$10)=1,"","X")))</f>
        <v/>
      </c>
      <c r="AI40" s="61" t="str">
        <f>IF(OR($A40="",AI$10=""),"",IF(IFERROR(MATCH(BBC_4!AI$10,Infor!$A$13:$A$30,0),0)&gt;0,"L",IF(WEEKDAY(AI$10)=1,"","X")))</f>
        <v/>
      </c>
      <c r="AJ40" s="62"/>
      <c r="AK40" s="62">
        <f t="shared" si="6"/>
        <v>23</v>
      </c>
      <c r="AL40" s="62">
        <f t="shared" si="7"/>
        <v>2</v>
      </c>
      <c r="AM40" s="62"/>
      <c r="AN40" s="63"/>
      <c r="AO40" s="44">
        <f t="shared" si="0"/>
        <v>4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IF(OR($A41="",E$10=""),"",IF(IFERROR(MATCH(BBC_4!E$10,Infor!$A$13:$A$30,0),0)&gt;0,"L",IF(WEEKDAY(E$10)=1,"","X")))</f>
        <v>X</v>
      </c>
      <c r="F41" s="61" t="str">
        <f>IF(OR($A41="",F$10=""),"",IF(IFERROR(MATCH(BBC_4!F$10,Infor!$A$13:$A$30,0),0)&gt;0,"L",IF(WEEKDAY(F$10)=1,"","X")))</f>
        <v/>
      </c>
      <c r="G41" s="61" t="str">
        <f>IF(OR($A41="",G$10=""),"",IF(IFERROR(MATCH(BBC_4!G$10,Infor!$A$13:$A$30,0),0)&gt;0,"L",IF(WEEKDAY(G$10)=1,"","X")))</f>
        <v>X</v>
      </c>
      <c r="H41" s="61" t="str">
        <f>IF(OR($A41="",H$10=""),"",IF(IFERROR(MATCH(BBC_4!H$10,Infor!$A$13:$A$30,0),0)&gt;0,"L",IF(WEEKDAY(H$10)=1,"","X")))</f>
        <v>X</v>
      </c>
      <c r="I41" s="61" t="str">
        <f>IF(OR($A41="",I$10=""),"",IF(IFERROR(MATCH(BBC_4!I$10,Infor!$A$13:$A$30,0),0)&gt;0,"L",IF(WEEKDAY(I$10)=1,"","X")))</f>
        <v>X</v>
      </c>
      <c r="J41" s="61" t="str">
        <f>IF(OR($A41="",J$10=""),"",IF(IFERROR(MATCH(BBC_4!J$10,Infor!$A$13:$A$30,0),0)&gt;0,"L",IF(WEEKDAY(J$10)=1,"","X")))</f>
        <v>L</v>
      </c>
      <c r="K41" s="61" t="str">
        <f>IF(OR($A41="",K$10=""),"",IF(IFERROR(MATCH(BBC_4!K$10,Infor!$A$13:$A$30,0),0)&gt;0,"L",IF(WEEKDAY(K$10)=1,"","X")))</f>
        <v>X</v>
      </c>
      <c r="L41" s="61" t="str">
        <f>IF(OR($A41="",L$10=""),"",IF(IFERROR(MATCH(BBC_4!L$10,Infor!$A$13:$A$30,0),0)&gt;0,"L",IF(WEEKDAY(L$10)=1,"","X")))</f>
        <v>X</v>
      </c>
      <c r="M41" s="61" t="str">
        <f>IF(OR($A41="",M$10=""),"",IF(IFERROR(MATCH(BBC_4!M$10,Infor!$A$13:$A$30,0),0)&gt;0,"L",IF(WEEKDAY(M$10)=1,"","X")))</f>
        <v/>
      </c>
      <c r="N41" s="61" t="str">
        <f>IF(OR($A41="",N$10=""),"",IF(IFERROR(MATCH(BBC_4!N$10,Infor!$A$13:$A$30,0),0)&gt;0,"L",IF(WEEKDAY(N$10)=1,"","X")))</f>
        <v>X</v>
      </c>
      <c r="O41" s="61" t="str">
        <f>IF(OR($A41="",O$10=""),"",IF(IFERROR(MATCH(BBC_4!O$10,Infor!$A$13:$A$30,0),0)&gt;0,"L",IF(WEEKDAY(O$10)=1,"","X")))</f>
        <v>X</v>
      </c>
      <c r="P41" s="61" t="str">
        <f>IF(OR($A41="",P$10=""),"",IF(IFERROR(MATCH(BBC_4!P$10,Infor!$A$13:$A$30,0),0)&gt;0,"L",IF(WEEKDAY(P$10)=1,"","X")))</f>
        <v>X</v>
      </c>
      <c r="Q41" s="61" t="str">
        <f>IF(OR($A41="",Q$10=""),"",IF(IFERROR(MATCH(BBC_4!Q$10,Infor!$A$13:$A$30,0),0)&gt;0,"L",IF(WEEKDAY(Q$10)=1,"","X")))</f>
        <v>X</v>
      </c>
      <c r="R41" s="61" t="str">
        <f>IF(OR($A41="",R$10=""),"",IF(IFERROR(MATCH(BBC_4!R$10,Infor!$A$13:$A$30,0),0)&gt;0,"L",IF(WEEKDAY(R$10)=1,"","X")))</f>
        <v>X</v>
      </c>
      <c r="S41" s="61" t="str">
        <f>IF(OR($A41="",S$10=""),"",IF(IFERROR(MATCH(BBC_4!S$10,Infor!$A$13:$A$30,0),0)&gt;0,"L",IF(WEEKDAY(S$10)=1,"","X")))</f>
        <v>X</v>
      </c>
      <c r="T41" s="61" t="str">
        <f>IF(OR($A41="",T$10=""),"",IF(IFERROR(MATCH(BBC_4!T$10,Infor!$A$13:$A$30,0),0)&gt;0,"L",IF(WEEKDAY(T$10)=1,"","X")))</f>
        <v/>
      </c>
      <c r="U41" s="61" t="str">
        <f>IF(OR($A41="",U$10=""),"",IF(IFERROR(MATCH(BBC_4!U$10,Infor!$A$13:$A$30,0),0)&gt;0,"L",IF(WEEKDAY(U$10)=1,"","X")))</f>
        <v>X</v>
      </c>
      <c r="V41" s="61" t="str">
        <f>IF(OR($A41="",V$10=""),"",IF(IFERROR(MATCH(BBC_4!V$10,Infor!$A$13:$A$30,0),0)&gt;0,"L",IF(WEEKDAY(V$10)=1,"","X")))</f>
        <v>X</v>
      </c>
      <c r="W41" s="61" t="str">
        <f>IF(OR($A41="",W$10=""),"",IF(IFERROR(MATCH(BBC_4!W$10,Infor!$A$13:$A$30,0),0)&gt;0,"L",IF(WEEKDAY(W$10)=1,"","X")))</f>
        <v>X</v>
      </c>
      <c r="X41" s="61" t="str">
        <f>IF(OR($A41="",X$10=""),"",IF(IFERROR(MATCH(BBC_4!X$10,Infor!$A$13:$A$30,0),0)&gt;0,"L",IF(WEEKDAY(X$10)=1,"","X")))</f>
        <v>X</v>
      </c>
      <c r="Y41" s="61" t="str">
        <f>IF(OR($A41="",Y$10=""),"",IF(IFERROR(MATCH(BBC_4!Y$10,Infor!$A$13:$A$30,0),0)&gt;0,"L",IF(WEEKDAY(Y$10)=1,"","X")))</f>
        <v>X</v>
      </c>
      <c r="Z41" s="61" t="str">
        <f>IF(OR($A41="",Z$10=""),"",IF(IFERROR(MATCH(BBC_4!Z$10,Infor!$A$13:$A$30,0),0)&gt;0,"L",IF(WEEKDAY(Z$10)=1,"","X")))</f>
        <v>X</v>
      </c>
      <c r="AA41" s="61" t="str">
        <f>IF(OR($A41="",AA$10=""),"",IF(IFERROR(MATCH(BBC_4!AA$10,Infor!$A$13:$A$30,0),0)&gt;0,"L",IF(WEEKDAY(AA$10)=1,"","X")))</f>
        <v/>
      </c>
      <c r="AB41" s="61" t="str">
        <f>IF(OR($A41="",AB$10=""),"",IF(IFERROR(MATCH(BBC_4!AB$10,Infor!$A$13:$A$30,0),0)&gt;0,"L",IF(WEEKDAY(AB$10)=1,"","X")))</f>
        <v>X</v>
      </c>
      <c r="AC41" s="61" t="str">
        <f>IF(OR($A41="",AC$10=""),"",IF(IFERROR(MATCH(BBC_4!AC$10,Infor!$A$13:$A$30,0),0)&gt;0,"L",IF(WEEKDAY(AC$10)=1,"","X")))</f>
        <v>X</v>
      </c>
      <c r="AD41" s="61" t="str">
        <f>IF(OR($A41="",AD$10=""),"",IF(IFERROR(MATCH(BBC_4!AD$10,Infor!$A$13:$A$30,0),0)&gt;0,"L",IF(WEEKDAY(AD$10)=1,"","X")))</f>
        <v>X</v>
      </c>
      <c r="AE41" s="61" t="str">
        <f>IF(OR($A41="",AE$10=""),"",IF(IFERROR(MATCH(BBC_4!AE$10,Infor!$A$13:$A$30,0),0)&gt;0,"L",IF(WEEKDAY(AE$10)=1,"","X")))</f>
        <v>X</v>
      </c>
      <c r="AF41" s="61" t="str">
        <f>IF(OR($A41="",AF$10=""),"",IF(IFERROR(MATCH(BBC_4!AF$10,Infor!$A$13:$A$30,0),0)&gt;0,"L",IF(WEEKDAY(AF$10)=1,"","X")))</f>
        <v>X</v>
      </c>
      <c r="AG41" s="61" t="str">
        <f>IF(OR($A41="",AG$10=""),"",IF(IFERROR(MATCH(BBC_4!AG$10,Infor!$A$13:$A$30,0),0)&gt;0,"L",IF(WEEKDAY(AG$10)=1,"","X")))</f>
        <v>L</v>
      </c>
      <c r="AH41" s="61" t="str">
        <f>IF(OR($A41="",AH$10=""),"",IF(IFERROR(MATCH(BBC_4!AH$10,Infor!$A$13:$A$30,0),0)&gt;0,"L",IF(WEEKDAY(AH$10)=1,"","X")))</f>
        <v/>
      </c>
      <c r="AI41" s="61" t="str">
        <f>IF(OR($A41="",AI$10=""),"",IF(IFERROR(MATCH(BBC_4!AI$10,Infor!$A$13:$A$30,0),0)&gt;0,"L",IF(WEEKDAY(AI$10)=1,"","X")))</f>
        <v/>
      </c>
      <c r="AJ41" s="62"/>
      <c r="AK41" s="62">
        <f t="shared" si="6"/>
        <v>23</v>
      </c>
      <c r="AL41" s="62">
        <f t="shared" si="7"/>
        <v>2</v>
      </c>
      <c r="AM41" s="62"/>
      <c r="AN41" s="63"/>
      <c r="AO41" s="44">
        <f t="shared" si="0"/>
        <v>4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IF(OR($A42="",E$10=""),"",IF(IFERROR(MATCH(BBC_4!E$10,Infor!$A$13:$A$30,0),0)&gt;0,"L",IF(WEEKDAY(E$10)=1,"","X")))</f>
        <v>X</v>
      </c>
      <c r="F42" s="61" t="str">
        <f>IF(OR($A42="",F$10=""),"",IF(IFERROR(MATCH(BBC_4!F$10,Infor!$A$13:$A$30,0),0)&gt;0,"L",IF(WEEKDAY(F$10)=1,"","X")))</f>
        <v/>
      </c>
      <c r="G42" s="61" t="str">
        <f>IF(OR($A42="",G$10=""),"",IF(IFERROR(MATCH(BBC_4!G$10,Infor!$A$13:$A$30,0),0)&gt;0,"L",IF(WEEKDAY(G$10)=1,"","X")))</f>
        <v>X</v>
      </c>
      <c r="H42" s="61" t="str">
        <f>IF(OR($A42="",H$10=""),"",IF(IFERROR(MATCH(BBC_4!H$10,Infor!$A$13:$A$30,0),0)&gt;0,"L",IF(WEEKDAY(H$10)=1,"","X")))</f>
        <v>X</v>
      </c>
      <c r="I42" s="61" t="str">
        <f>IF(OR($A42="",I$10=""),"",IF(IFERROR(MATCH(BBC_4!I$10,Infor!$A$13:$A$30,0),0)&gt;0,"L",IF(WEEKDAY(I$10)=1,"","X")))</f>
        <v>X</v>
      </c>
      <c r="J42" s="61" t="str">
        <f>IF(OR($A42="",J$10=""),"",IF(IFERROR(MATCH(BBC_4!J$10,Infor!$A$13:$A$30,0),0)&gt;0,"L",IF(WEEKDAY(J$10)=1,"","X")))</f>
        <v>L</v>
      </c>
      <c r="K42" s="61" t="str">
        <f>IF(OR($A42="",K$10=""),"",IF(IFERROR(MATCH(BBC_4!K$10,Infor!$A$13:$A$30,0),0)&gt;0,"L",IF(WEEKDAY(K$10)=1,"","X")))</f>
        <v>X</v>
      </c>
      <c r="L42" s="61" t="str">
        <f>IF(OR($A42="",L$10=""),"",IF(IFERROR(MATCH(BBC_4!L$10,Infor!$A$13:$A$30,0),0)&gt;0,"L",IF(WEEKDAY(L$10)=1,"","X")))</f>
        <v>X</v>
      </c>
      <c r="M42" s="61" t="str">
        <f>IF(OR($A42="",M$10=""),"",IF(IFERROR(MATCH(BBC_4!M$10,Infor!$A$13:$A$30,0),0)&gt;0,"L",IF(WEEKDAY(M$10)=1,"","X")))</f>
        <v/>
      </c>
      <c r="N42" s="61" t="str">
        <f>IF(OR($A42="",N$10=""),"",IF(IFERROR(MATCH(BBC_4!N$10,Infor!$A$13:$A$30,0),0)&gt;0,"L",IF(WEEKDAY(N$10)=1,"","X")))</f>
        <v>X</v>
      </c>
      <c r="O42" s="61" t="str">
        <f>IF(OR($A42="",O$10=""),"",IF(IFERROR(MATCH(BBC_4!O$10,Infor!$A$13:$A$30,0),0)&gt;0,"L",IF(WEEKDAY(O$10)=1,"","X")))</f>
        <v>X</v>
      </c>
      <c r="P42" s="61" t="str">
        <f>IF(OR($A42="",P$10=""),"",IF(IFERROR(MATCH(BBC_4!P$10,Infor!$A$13:$A$30,0),0)&gt;0,"L",IF(WEEKDAY(P$10)=1,"","X")))</f>
        <v>X</v>
      </c>
      <c r="Q42" s="61" t="str">
        <f>IF(OR($A42="",Q$10=""),"",IF(IFERROR(MATCH(BBC_4!Q$10,Infor!$A$13:$A$30,0),0)&gt;0,"L",IF(WEEKDAY(Q$10)=1,"","X")))</f>
        <v>X</v>
      </c>
      <c r="R42" s="61" t="str">
        <f>IF(OR($A42="",R$10=""),"",IF(IFERROR(MATCH(BBC_4!R$10,Infor!$A$13:$A$30,0),0)&gt;0,"L",IF(WEEKDAY(R$10)=1,"","X")))</f>
        <v>X</v>
      </c>
      <c r="S42" s="61" t="str">
        <f>IF(OR($A42="",S$10=""),"",IF(IFERROR(MATCH(BBC_4!S$10,Infor!$A$13:$A$30,0),0)&gt;0,"L",IF(WEEKDAY(S$10)=1,"","X")))</f>
        <v>X</v>
      </c>
      <c r="T42" s="61" t="str">
        <f>IF(OR($A42="",T$10=""),"",IF(IFERROR(MATCH(BBC_4!T$10,Infor!$A$13:$A$30,0),0)&gt;0,"L",IF(WEEKDAY(T$10)=1,"","X")))</f>
        <v/>
      </c>
      <c r="U42" s="61" t="str">
        <f>IF(OR($A42="",U$10=""),"",IF(IFERROR(MATCH(BBC_4!U$10,Infor!$A$13:$A$30,0),0)&gt;0,"L",IF(WEEKDAY(U$10)=1,"","X")))</f>
        <v>X</v>
      </c>
      <c r="V42" s="61" t="str">
        <f>IF(OR($A42="",V$10=""),"",IF(IFERROR(MATCH(BBC_4!V$10,Infor!$A$13:$A$30,0),0)&gt;0,"L",IF(WEEKDAY(V$10)=1,"","X")))</f>
        <v>X</v>
      </c>
      <c r="W42" s="61" t="str">
        <f>IF(OR($A42="",W$10=""),"",IF(IFERROR(MATCH(BBC_4!W$10,Infor!$A$13:$A$30,0),0)&gt;0,"L",IF(WEEKDAY(W$10)=1,"","X")))</f>
        <v>X</v>
      </c>
      <c r="X42" s="61" t="str">
        <f>IF(OR($A42="",X$10=""),"",IF(IFERROR(MATCH(BBC_4!X$10,Infor!$A$13:$A$30,0),0)&gt;0,"L",IF(WEEKDAY(X$10)=1,"","X")))</f>
        <v>X</v>
      </c>
      <c r="Y42" s="61" t="str">
        <f>IF(OR($A42="",Y$10=""),"",IF(IFERROR(MATCH(BBC_4!Y$10,Infor!$A$13:$A$30,0),0)&gt;0,"L",IF(WEEKDAY(Y$10)=1,"","X")))</f>
        <v>X</v>
      </c>
      <c r="Z42" s="61" t="str">
        <f>IF(OR($A42="",Z$10=""),"",IF(IFERROR(MATCH(BBC_4!Z$10,Infor!$A$13:$A$30,0),0)&gt;0,"L",IF(WEEKDAY(Z$10)=1,"","X")))</f>
        <v>X</v>
      </c>
      <c r="AA42" s="61" t="str">
        <f>IF(OR($A42="",AA$10=""),"",IF(IFERROR(MATCH(BBC_4!AA$10,Infor!$A$13:$A$30,0),0)&gt;0,"L",IF(WEEKDAY(AA$10)=1,"","X")))</f>
        <v/>
      </c>
      <c r="AB42" s="61" t="str">
        <f>IF(OR($A42="",AB$10=""),"",IF(IFERROR(MATCH(BBC_4!AB$10,Infor!$A$13:$A$30,0),0)&gt;0,"L",IF(WEEKDAY(AB$10)=1,"","X")))</f>
        <v>X</v>
      </c>
      <c r="AC42" s="61" t="str">
        <f>IF(OR($A42="",AC$10=""),"",IF(IFERROR(MATCH(BBC_4!AC$10,Infor!$A$13:$A$30,0),0)&gt;0,"L",IF(WEEKDAY(AC$10)=1,"","X")))</f>
        <v>X</v>
      </c>
      <c r="AD42" s="61" t="str">
        <f>IF(OR($A42="",AD$10=""),"",IF(IFERROR(MATCH(BBC_4!AD$10,Infor!$A$13:$A$30,0),0)&gt;0,"L",IF(WEEKDAY(AD$10)=1,"","X")))</f>
        <v>X</v>
      </c>
      <c r="AE42" s="61" t="str">
        <f>IF(OR($A42="",AE$10=""),"",IF(IFERROR(MATCH(BBC_4!AE$10,Infor!$A$13:$A$30,0),0)&gt;0,"L",IF(WEEKDAY(AE$10)=1,"","X")))</f>
        <v>X</v>
      </c>
      <c r="AF42" s="61" t="str">
        <f>IF(OR($A42="",AF$10=""),"",IF(IFERROR(MATCH(BBC_4!AF$10,Infor!$A$13:$A$30,0),0)&gt;0,"L",IF(WEEKDAY(AF$10)=1,"","X")))</f>
        <v>X</v>
      </c>
      <c r="AG42" s="61" t="str">
        <f>IF(OR($A42="",AG$10=""),"",IF(IFERROR(MATCH(BBC_4!AG$10,Infor!$A$13:$A$30,0),0)&gt;0,"L",IF(WEEKDAY(AG$10)=1,"","X")))</f>
        <v>L</v>
      </c>
      <c r="AH42" s="61" t="str">
        <f>IF(OR($A42="",AH$10=""),"",IF(IFERROR(MATCH(BBC_4!AH$10,Infor!$A$13:$A$30,0),0)&gt;0,"L",IF(WEEKDAY(AH$10)=1,"","X")))</f>
        <v/>
      </c>
      <c r="AI42" s="61" t="str">
        <f>IF(OR($A42="",AI$10=""),"",IF(IFERROR(MATCH(BBC_4!AI$10,Infor!$A$13:$A$30,0),0)&gt;0,"L",IF(WEEKDAY(AI$10)=1,"","X")))</f>
        <v/>
      </c>
      <c r="AJ42" s="62"/>
      <c r="AK42" s="62">
        <f t="shared" si="6"/>
        <v>23</v>
      </c>
      <c r="AL42" s="62">
        <f t="shared" si="7"/>
        <v>2</v>
      </c>
      <c r="AM42" s="62"/>
      <c r="AN42" s="63"/>
      <c r="AO42" s="44">
        <f t="shared" si="0"/>
        <v>4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IF(OR($A43="",E$10=""),"",IF(IFERROR(MATCH(BBC_4!E$10,Infor!$A$13:$A$30,0),0)&gt;0,"L",IF(WEEKDAY(E$10)=1,"","X")))</f>
        <v>X</v>
      </c>
      <c r="F43" s="61" t="str">
        <f>IF(OR($A43="",F$10=""),"",IF(IFERROR(MATCH(BBC_4!F$10,Infor!$A$13:$A$30,0),0)&gt;0,"L",IF(WEEKDAY(F$10)=1,"","X")))</f>
        <v/>
      </c>
      <c r="G43" s="61" t="str">
        <f>IF(OR($A43="",G$10=""),"",IF(IFERROR(MATCH(BBC_4!G$10,Infor!$A$13:$A$30,0),0)&gt;0,"L",IF(WEEKDAY(G$10)=1,"","X")))</f>
        <v>X</v>
      </c>
      <c r="H43" s="61" t="str">
        <f>IF(OR($A43="",H$10=""),"",IF(IFERROR(MATCH(BBC_4!H$10,Infor!$A$13:$A$30,0),0)&gt;0,"L",IF(WEEKDAY(H$10)=1,"","X")))</f>
        <v>X</v>
      </c>
      <c r="I43" s="61" t="str">
        <f>IF(OR($A43="",I$10=""),"",IF(IFERROR(MATCH(BBC_4!I$10,Infor!$A$13:$A$30,0),0)&gt;0,"L",IF(WEEKDAY(I$10)=1,"","X")))</f>
        <v>X</v>
      </c>
      <c r="J43" s="61" t="str">
        <f>IF(OR($A43="",J$10=""),"",IF(IFERROR(MATCH(BBC_4!J$10,Infor!$A$13:$A$30,0),0)&gt;0,"L",IF(WEEKDAY(J$10)=1,"","X")))</f>
        <v>L</v>
      </c>
      <c r="K43" s="61" t="str">
        <f>IF(OR($A43="",K$10=""),"",IF(IFERROR(MATCH(BBC_4!K$10,Infor!$A$13:$A$30,0),0)&gt;0,"L",IF(WEEKDAY(K$10)=1,"","X")))</f>
        <v>X</v>
      </c>
      <c r="L43" s="61" t="str">
        <f>IF(OR($A43="",L$10=""),"",IF(IFERROR(MATCH(BBC_4!L$10,Infor!$A$13:$A$30,0),0)&gt;0,"L",IF(WEEKDAY(L$10)=1,"","X")))</f>
        <v>X</v>
      </c>
      <c r="M43" s="61" t="str">
        <f>IF(OR($A43="",M$10=""),"",IF(IFERROR(MATCH(BBC_4!M$10,Infor!$A$13:$A$30,0),0)&gt;0,"L",IF(WEEKDAY(M$10)=1,"","X")))</f>
        <v/>
      </c>
      <c r="N43" s="61" t="str">
        <f>IF(OR($A43="",N$10=""),"",IF(IFERROR(MATCH(BBC_4!N$10,Infor!$A$13:$A$30,0),0)&gt;0,"L",IF(WEEKDAY(N$10)=1,"","X")))</f>
        <v>X</v>
      </c>
      <c r="O43" s="61" t="str">
        <f>IF(OR($A43="",O$10=""),"",IF(IFERROR(MATCH(BBC_4!O$10,Infor!$A$13:$A$30,0),0)&gt;0,"L",IF(WEEKDAY(O$10)=1,"","X")))</f>
        <v>X</v>
      </c>
      <c r="P43" s="61" t="str">
        <f>IF(OR($A43="",P$10=""),"",IF(IFERROR(MATCH(BBC_4!P$10,Infor!$A$13:$A$30,0),0)&gt;0,"L",IF(WEEKDAY(P$10)=1,"","X")))</f>
        <v>X</v>
      </c>
      <c r="Q43" s="61" t="str">
        <f>IF(OR($A43="",Q$10=""),"",IF(IFERROR(MATCH(BBC_4!Q$10,Infor!$A$13:$A$30,0),0)&gt;0,"L",IF(WEEKDAY(Q$10)=1,"","X")))</f>
        <v>X</v>
      </c>
      <c r="R43" s="61" t="str">
        <f>IF(OR($A43="",R$10=""),"",IF(IFERROR(MATCH(BBC_4!R$10,Infor!$A$13:$A$30,0),0)&gt;0,"L",IF(WEEKDAY(R$10)=1,"","X")))</f>
        <v>X</v>
      </c>
      <c r="S43" s="61" t="str">
        <f>IF(OR($A43="",S$10=""),"",IF(IFERROR(MATCH(BBC_4!S$10,Infor!$A$13:$A$30,0),0)&gt;0,"L",IF(WEEKDAY(S$10)=1,"","X")))</f>
        <v>X</v>
      </c>
      <c r="T43" s="61" t="str">
        <f>IF(OR($A43="",T$10=""),"",IF(IFERROR(MATCH(BBC_4!T$10,Infor!$A$13:$A$30,0),0)&gt;0,"L",IF(WEEKDAY(T$10)=1,"","X")))</f>
        <v/>
      </c>
      <c r="U43" s="61" t="str">
        <f>IF(OR($A43="",U$10=""),"",IF(IFERROR(MATCH(BBC_4!U$10,Infor!$A$13:$A$30,0),0)&gt;0,"L",IF(WEEKDAY(U$10)=1,"","X")))</f>
        <v>X</v>
      </c>
      <c r="V43" s="61" t="str">
        <f>IF(OR($A43="",V$10=""),"",IF(IFERROR(MATCH(BBC_4!V$10,Infor!$A$13:$A$30,0),0)&gt;0,"L",IF(WEEKDAY(V$10)=1,"","X")))</f>
        <v>X</v>
      </c>
      <c r="W43" s="61" t="str">
        <f>IF(OR($A43="",W$10=""),"",IF(IFERROR(MATCH(BBC_4!W$10,Infor!$A$13:$A$30,0),0)&gt;0,"L",IF(WEEKDAY(W$10)=1,"","X")))</f>
        <v>X</v>
      </c>
      <c r="X43" s="61" t="str">
        <f>IF(OR($A43="",X$10=""),"",IF(IFERROR(MATCH(BBC_4!X$10,Infor!$A$13:$A$30,0),0)&gt;0,"L",IF(WEEKDAY(X$10)=1,"","X")))</f>
        <v>X</v>
      </c>
      <c r="Y43" s="61" t="str">
        <f>IF(OR($A43="",Y$10=""),"",IF(IFERROR(MATCH(BBC_4!Y$10,Infor!$A$13:$A$30,0),0)&gt;0,"L",IF(WEEKDAY(Y$10)=1,"","X")))</f>
        <v>X</v>
      </c>
      <c r="Z43" s="61" t="str">
        <f>IF(OR($A43="",Z$10=""),"",IF(IFERROR(MATCH(BBC_4!Z$10,Infor!$A$13:$A$30,0),0)&gt;0,"L",IF(WEEKDAY(Z$10)=1,"","X")))</f>
        <v>X</v>
      </c>
      <c r="AA43" s="61" t="str">
        <f>IF(OR($A43="",AA$10=""),"",IF(IFERROR(MATCH(BBC_4!AA$10,Infor!$A$13:$A$30,0),0)&gt;0,"L",IF(WEEKDAY(AA$10)=1,"","X")))</f>
        <v/>
      </c>
      <c r="AB43" s="61" t="str">
        <f>IF(OR($A43="",AB$10=""),"",IF(IFERROR(MATCH(BBC_4!AB$10,Infor!$A$13:$A$30,0),0)&gt;0,"L",IF(WEEKDAY(AB$10)=1,"","X")))</f>
        <v>X</v>
      </c>
      <c r="AC43" s="61" t="str">
        <f>IF(OR($A43="",AC$10=""),"",IF(IFERROR(MATCH(BBC_4!AC$10,Infor!$A$13:$A$30,0),0)&gt;0,"L",IF(WEEKDAY(AC$10)=1,"","X")))</f>
        <v>X</v>
      </c>
      <c r="AD43" s="61" t="str">
        <f>IF(OR($A43="",AD$10=""),"",IF(IFERROR(MATCH(BBC_4!AD$10,Infor!$A$13:$A$30,0),0)&gt;0,"L",IF(WEEKDAY(AD$10)=1,"","X")))</f>
        <v>X</v>
      </c>
      <c r="AE43" s="61" t="str">
        <f>IF(OR($A43="",AE$10=""),"",IF(IFERROR(MATCH(BBC_4!AE$10,Infor!$A$13:$A$30,0),0)&gt;0,"L",IF(WEEKDAY(AE$10)=1,"","X")))</f>
        <v>X</v>
      </c>
      <c r="AF43" s="61" t="str">
        <f>IF(OR($A43="",AF$10=""),"",IF(IFERROR(MATCH(BBC_4!AF$10,Infor!$A$13:$A$30,0),0)&gt;0,"L",IF(WEEKDAY(AF$10)=1,"","X")))</f>
        <v>X</v>
      </c>
      <c r="AG43" s="61" t="str">
        <f>IF(OR($A43="",AG$10=""),"",IF(IFERROR(MATCH(BBC_4!AG$10,Infor!$A$13:$A$30,0),0)&gt;0,"L",IF(WEEKDAY(AG$10)=1,"","X")))</f>
        <v>L</v>
      </c>
      <c r="AH43" s="61" t="str">
        <f>IF(OR($A43="",AH$10=""),"",IF(IFERROR(MATCH(BBC_4!AH$10,Infor!$A$13:$A$30,0),0)&gt;0,"L",IF(WEEKDAY(AH$10)=1,"","X")))</f>
        <v/>
      </c>
      <c r="AI43" s="61" t="str">
        <f>IF(OR($A43="",AI$10=""),"",IF(IFERROR(MATCH(BBC_4!AI$10,Infor!$A$13:$A$30,0),0)&gt;0,"L",IF(WEEKDAY(AI$10)=1,"","X")))</f>
        <v/>
      </c>
      <c r="AJ43" s="62"/>
      <c r="AK43" s="62">
        <f t="shared" si="6"/>
        <v>23</v>
      </c>
      <c r="AL43" s="62">
        <f t="shared" si="7"/>
        <v>2</v>
      </c>
      <c r="AM43" s="62"/>
      <c r="AN43" s="63"/>
      <c r="AO43" s="44">
        <f t="shared" si="0"/>
        <v>4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IF(OR($A44="",E$10=""),"",IF(IFERROR(MATCH(BBC_4!E$10,Infor!$A$13:$A$30,0),0)&gt;0,"L",IF(WEEKDAY(E$10)=1,"","X")))</f>
        <v>X</v>
      </c>
      <c r="F44" s="61" t="str">
        <f>IF(OR($A44="",F$10=""),"",IF(IFERROR(MATCH(BBC_4!F$10,Infor!$A$13:$A$30,0),0)&gt;0,"L",IF(WEEKDAY(F$10)=1,"","X")))</f>
        <v/>
      </c>
      <c r="G44" s="61" t="str">
        <f>IF(OR($A44="",G$10=""),"",IF(IFERROR(MATCH(BBC_4!G$10,Infor!$A$13:$A$30,0),0)&gt;0,"L",IF(WEEKDAY(G$10)=1,"","X")))</f>
        <v>X</v>
      </c>
      <c r="H44" s="61" t="str">
        <f>IF(OR($A44="",H$10=""),"",IF(IFERROR(MATCH(BBC_4!H$10,Infor!$A$13:$A$30,0),0)&gt;0,"L",IF(WEEKDAY(H$10)=1,"","X")))</f>
        <v>X</v>
      </c>
      <c r="I44" s="61" t="str">
        <f>IF(OR($A44="",I$10=""),"",IF(IFERROR(MATCH(BBC_4!I$10,Infor!$A$13:$A$30,0),0)&gt;0,"L",IF(WEEKDAY(I$10)=1,"","X")))</f>
        <v>X</v>
      </c>
      <c r="J44" s="61" t="str">
        <f>IF(OR($A44="",J$10=""),"",IF(IFERROR(MATCH(BBC_4!J$10,Infor!$A$13:$A$30,0),0)&gt;0,"L",IF(WEEKDAY(J$10)=1,"","X")))</f>
        <v>L</v>
      </c>
      <c r="K44" s="61" t="str">
        <f>IF(OR($A44="",K$10=""),"",IF(IFERROR(MATCH(BBC_4!K$10,Infor!$A$13:$A$30,0),0)&gt;0,"L",IF(WEEKDAY(K$10)=1,"","X")))</f>
        <v>X</v>
      </c>
      <c r="L44" s="61" t="str">
        <f>IF(OR($A44="",L$10=""),"",IF(IFERROR(MATCH(BBC_4!L$10,Infor!$A$13:$A$30,0),0)&gt;0,"L",IF(WEEKDAY(L$10)=1,"","X")))</f>
        <v>X</v>
      </c>
      <c r="M44" s="61" t="str">
        <f>IF(OR($A44="",M$10=""),"",IF(IFERROR(MATCH(BBC_4!M$10,Infor!$A$13:$A$30,0),0)&gt;0,"L",IF(WEEKDAY(M$10)=1,"","X")))</f>
        <v/>
      </c>
      <c r="N44" s="61" t="str">
        <f>IF(OR($A44="",N$10=""),"",IF(IFERROR(MATCH(BBC_4!N$10,Infor!$A$13:$A$30,0),0)&gt;0,"L",IF(WEEKDAY(N$10)=1,"","X")))</f>
        <v>X</v>
      </c>
      <c r="O44" s="61" t="str">
        <f>IF(OR($A44="",O$10=""),"",IF(IFERROR(MATCH(BBC_4!O$10,Infor!$A$13:$A$30,0),0)&gt;0,"L",IF(WEEKDAY(O$10)=1,"","X")))</f>
        <v>X</v>
      </c>
      <c r="P44" s="61" t="str">
        <f>IF(OR($A44="",P$10=""),"",IF(IFERROR(MATCH(BBC_4!P$10,Infor!$A$13:$A$30,0),0)&gt;0,"L",IF(WEEKDAY(P$10)=1,"","X")))</f>
        <v>X</v>
      </c>
      <c r="Q44" s="61" t="str">
        <f>IF(OR($A44="",Q$10=""),"",IF(IFERROR(MATCH(BBC_4!Q$10,Infor!$A$13:$A$30,0),0)&gt;0,"L",IF(WEEKDAY(Q$10)=1,"","X")))</f>
        <v>X</v>
      </c>
      <c r="R44" s="61" t="str">
        <f>IF(OR($A44="",R$10=""),"",IF(IFERROR(MATCH(BBC_4!R$10,Infor!$A$13:$A$30,0),0)&gt;0,"L",IF(WEEKDAY(R$10)=1,"","X")))</f>
        <v>X</v>
      </c>
      <c r="S44" s="61" t="str">
        <f>IF(OR($A44="",S$10=""),"",IF(IFERROR(MATCH(BBC_4!S$10,Infor!$A$13:$A$30,0),0)&gt;0,"L",IF(WEEKDAY(S$10)=1,"","X")))</f>
        <v>X</v>
      </c>
      <c r="T44" s="61" t="str">
        <f>IF(OR($A44="",T$10=""),"",IF(IFERROR(MATCH(BBC_4!T$10,Infor!$A$13:$A$30,0),0)&gt;0,"L",IF(WEEKDAY(T$10)=1,"","X")))</f>
        <v/>
      </c>
      <c r="U44" s="61" t="str">
        <f>IF(OR($A44="",U$10=""),"",IF(IFERROR(MATCH(BBC_4!U$10,Infor!$A$13:$A$30,0),0)&gt;0,"L",IF(WEEKDAY(U$10)=1,"","X")))</f>
        <v>X</v>
      </c>
      <c r="V44" s="61" t="str">
        <f>IF(OR($A44="",V$10=""),"",IF(IFERROR(MATCH(BBC_4!V$10,Infor!$A$13:$A$30,0),0)&gt;0,"L",IF(WEEKDAY(V$10)=1,"","X")))</f>
        <v>X</v>
      </c>
      <c r="W44" s="61" t="str">
        <f>IF(OR($A44="",W$10=""),"",IF(IFERROR(MATCH(BBC_4!W$10,Infor!$A$13:$A$30,0),0)&gt;0,"L",IF(WEEKDAY(W$10)=1,"","X")))</f>
        <v>X</v>
      </c>
      <c r="X44" s="61" t="str">
        <f>IF(OR($A44="",X$10=""),"",IF(IFERROR(MATCH(BBC_4!X$10,Infor!$A$13:$A$30,0),0)&gt;0,"L",IF(WEEKDAY(X$10)=1,"","X")))</f>
        <v>X</v>
      </c>
      <c r="Y44" s="61" t="str">
        <f>IF(OR($A44="",Y$10=""),"",IF(IFERROR(MATCH(BBC_4!Y$10,Infor!$A$13:$A$30,0),0)&gt;0,"L",IF(WEEKDAY(Y$10)=1,"","X")))</f>
        <v>X</v>
      </c>
      <c r="Z44" s="61" t="str">
        <f>IF(OR($A44="",Z$10=""),"",IF(IFERROR(MATCH(BBC_4!Z$10,Infor!$A$13:$A$30,0),0)&gt;0,"L",IF(WEEKDAY(Z$10)=1,"","X")))</f>
        <v>X</v>
      </c>
      <c r="AA44" s="61" t="str">
        <f>IF(OR($A44="",AA$10=""),"",IF(IFERROR(MATCH(BBC_4!AA$10,Infor!$A$13:$A$30,0),0)&gt;0,"L",IF(WEEKDAY(AA$10)=1,"","X")))</f>
        <v/>
      </c>
      <c r="AB44" s="61" t="str">
        <f>IF(OR($A44="",AB$10=""),"",IF(IFERROR(MATCH(BBC_4!AB$10,Infor!$A$13:$A$30,0),0)&gt;0,"L",IF(WEEKDAY(AB$10)=1,"","X")))</f>
        <v>X</v>
      </c>
      <c r="AC44" s="61" t="str">
        <f>IF(OR($A44="",AC$10=""),"",IF(IFERROR(MATCH(BBC_4!AC$10,Infor!$A$13:$A$30,0),0)&gt;0,"L",IF(WEEKDAY(AC$10)=1,"","X")))</f>
        <v>X</v>
      </c>
      <c r="AD44" s="61" t="str">
        <f>IF(OR($A44="",AD$10=""),"",IF(IFERROR(MATCH(BBC_4!AD$10,Infor!$A$13:$A$30,0),0)&gt;0,"L",IF(WEEKDAY(AD$10)=1,"","X")))</f>
        <v>X</v>
      </c>
      <c r="AE44" s="61" t="str">
        <f>IF(OR($A44="",AE$10=""),"",IF(IFERROR(MATCH(BBC_4!AE$10,Infor!$A$13:$A$30,0),0)&gt;0,"L",IF(WEEKDAY(AE$10)=1,"","X")))</f>
        <v>X</v>
      </c>
      <c r="AF44" s="61" t="str">
        <f>IF(OR($A44="",AF$10=""),"",IF(IFERROR(MATCH(BBC_4!AF$10,Infor!$A$13:$A$30,0),0)&gt;0,"L",IF(WEEKDAY(AF$10)=1,"","X")))</f>
        <v>X</v>
      </c>
      <c r="AG44" s="61" t="str">
        <f>IF(OR($A44="",AG$10=""),"",IF(IFERROR(MATCH(BBC_4!AG$10,Infor!$A$13:$A$30,0),0)&gt;0,"L",IF(WEEKDAY(AG$10)=1,"","X")))</f>
        <v>L</v>
      </c>
      <c r="AH44" s="61" t="str">
        <f>IF(OR($A44="",AH$10=""),"",IF(IFERROR(MATCH(BBC_4!AH$10,Infor!$A$13:$A$30,0),0)&gt;0,"L",IF(WEEKDAY(AH$10)=1,"","X")))</f>
        <v/>
      </c>
      <c r="AI44" s="61" t="str">
        <f>IF(OR($A44="",AI$10=""),"",IF(IFERROR(MATCH(BBC_4!AI$10,Infor!$A$13:$A$30,0),0)&gt;0,"L",IF(WEEKDAY(AI$10)=1,"","X")))</f>
        <v/>
      </c>
      <c r="AJ44" s="62"/>
      <c r="AK44" s="62">
        <f t="shared" si="6"/>
        <v>23</v>
      </c>
      <c r="AL44" s="62">
        <f t="shared" si="7"/>
        <v>2</v>
      </c>
      <c r="AM44" s="62"/>
      <c r="AN44" s="63"/>
      <c r="AO44" s="44">
        <f t="shared" si="0"/>
        <v>4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IF(OR($A45="",E$10=""),"",IF(IFERROR(MATCH(BBC_4!E$10,Infor!$A$13:$A$30,0),0)&gt;0,"L",IF(WEEKDAY(E$10)=1,"","X")))</f>
        <v>X</v>
      </c>
      <c r="F45" s="61" t="str">
        <f>IF(OR($A45="",F$10=""),"",IF(IFERROR(MATCH(BBC_4!F$10,Infor!$A$13:$A$30,0),0)&gt;0,"L",IF(WEEKDAY(F$10)=1,"","X")))</f>
        <v/>
      </c>
      <c r="G45" s="61" t="str">
        <f>IF(OR($A45="",G$10=""),"",IF(IFERROR(MATCH(BBC_4!G$10,Infor!$A$13:$A$30,0),0)&gt;0,"L",IF(WEEKDAY(G$10)=1,"","X")))</f>
        <v>X</v>
      </c>
      <c r="H45" s="61" t="str">
        <f>IF(OR($A45="",H$10=""),"",IF(IFERROR(MATCH(BBC_4!H$10,Infor!$A$13:$A$30,0),0)&gt;0,"L",IF(WEEKDAY(H$10)=1,"","X")))</f>
        <v>X</v>
      </c>
      <c r="I45" s="61" t="str">
        <f>IF(OR($A45="",I$10=""),"",IF(IFERROR(MATCH(BBC_4!I$10,Infor!$A$13:$A$30,0),0)&gt;0,"L",IF(WEEKDAY(I$10)=1,"","X")))</f>
        <v>X</v>
      </c>
      <c r="J45" s="61" t="str">
        <f>IF(OR($A45="",J$10=""),"",IF(IFERROR(MATCH(BBC_4!J$10,Infor!$A$13:$A$30,0),0)&gt;0,"L",IF(WEEKDAY(J$10)=1,"","X")))</f>
        <v>L</v>
      </c>
      <c r="K45" s="61" t="str">
        <f>IF(OR($A45="",K$10=""),"",IF(IFERROR(MATCH(BBC_4!K$10,Infor!$A$13:$A$30,0),0)&gt;0,"L",IF(WEEKDAY(K$10)=1,"","X")))</f>
        <v>X</v>
      </c>
      <c r="L45" s="61" t="str">
        <f>IF(OR($A45="",L$10=""),"",IF(IFERROR(MATCH(BBC_4!L$10,Infor!$A$13:$A$30,0),0)&gt;0,"L",IF(WEEKDAY(L$10)=1,"","X")))</f>
        <v>X</v>
      </c>
      <c r="M45" s="61" t="str">
        <f>IF(OR($A45="",M$10=""),"",IF(IFERROR(MATCH(BBC_4!M$10,Infor!$A$13:$A$30,0),0)&gt;0,"L",IF(WEEKDAY(M$10)=1,"","X")))</f>
        <v/>
      </c>
      <c r="N45" s="61" t="str">
        <f>IF(OR($A45="",N$10=""),"",IF(IFERROR(MATCH(BBC_4!N$10,Infor!$A$13:$A$30,0),0)&gt;0,"L",IF(WEEKDAY(N$10)=1,"","X")))</f>
        <v>X</v>
      </c>
      <c r="O45" s="61" t="str">
        <f>IF(OR($A45="",O$10=""),"",IF(IFERROR(MATCH(BBC_4!O$10,Infor!$A$13:$A$30,0),0)&gt;0,"L",IF(WEEKDAY(O$10)=1,"","X")))</f>
        <v>X</v>
      </c>
      <c r="P45" s="61" t="str">
        <f>IF(OR($A45="",P$10=""),"",IF(IFERROR(MATCH(BBC_4!P$10,Infor!$A$13:$A$30,0),0)&gt;0,"L",IF(WEEKDAY(P$10)=1,"","X")))</f>
        <v>X</v>
      </c>
      <c r="Q45" s="61" t="str">
        <f>IF(OR($A45="",Q$10=""),"",IF(IFERROR(MATCH(BBC_4!Q$10,Infor!$A$13:$A$30,0),0)&gt;0,"L",IF(WEEKDAY(Q$10)=1,"","X")))</f>
        <v>X</v>
      </c>
      <c r="R45" s="61" t="str">
        <f>IF(OR($A45="",R$10=""),"",IF(IFERROR(MATCH(BBC_4!R$10,Infor!$A$13:$A$30,0),0)&gt;0,"L",IF(WEEKDAY(R$10)=1,"","X")))</f>
        <v>X</v>
      </c>
      <c r="S45" s="61" t="str">
        <f>IF(OR($A45="",S$10=""),"",IF(IFERROR(MATCH(BBC_4!S$10,Infor!$A$13:$A$30,0),0)&gt;0,"L",IF(WEEKDAY(S$10)=1,"","X")))</f>
        <v>X</v>
      </c>
      <c r="T45" s="61" t="str">
        <f>IF(OR($A45="",T$10=""),"",IF(IFERROR(MATCH(BBC_4!T$10,Infor!$A$13:$A$30,0),0)&gt;0,"L",IF(WEEKDAY(T$10)=1,"","X")))</f>
        <v/>
      </c>
      <c r="U45" s="61" t="str">
        <f>IF(OR($A45="",U$10=""),"",IF(IFERROR(MATCH(BBC_4!U$10,Infor!$A$13:$A$30,0),0)&gt;0,"L",IF(WEEKDAY(U$10)=1,"","X")))</f>
        <v>X</v>
      </c>
      <c r="V45" s="61" t="str">
        <f>IF(OR($A45="",V$10=""),"",IF(IFERROR(MATCH(BBC_4!V$10,Infor!$A$13:$A$30,0),0)&gt;0,"L",IF(WEEKDAY(V$10)=1,"","X")))</f>
        <v>X</v>
      </c>
      <c r="W45" s="61" t="str">
        <f>IF(OR($A45="",W$10=""),"",IF(IFERROR(MATCH(BBC_4!W$10,Infor!$A$13:$A$30,0),0)&gt;0,"L",IF(WEEKDAY(W$10)=1,"","X")))</f>
        <v>X</v>
      </c>
      <c r="X45" s="61" t="str">
        <f>IF(OR($A45="",X$10=""),"",IF(IFERROR(MATCH(BBC_4!X$10,Infor!$A$13:$A$30,0),0)&gt;0,"L",IF(WEEKDAY(X$10)=1,"","X")))</f>
        <v>X</v>
      </c>
      <c r="Y45" s="61" t="str">
        <f>IF(OR($A45="",Y$10=""),"",IF(IFERROR(MATCH(BBC_4!Y$10,Infor!$A$13:$A$30,0),0)&gt;0,"L",IF(WEEKDAY(Y$10)=1,"","X")))</f>
        <v>X</v>
      </c>
      <c r="Z45" s="61" t="str">
        <f>IF(OR($A45="",Z$10=""),"",IF(IFERROR(MATCH(BBC_4!Z$10,Infor!$A$13:$A$30,0),0)&gt;0,"L",IF(WEEKDAY(Z$10)=1,"","X")))</f>
        <v>X</v>
      </c>
      <c r="AA45" s="61" t="str">
        <f>IF(OR($A45="",AA$10=""),"",IF(IFERROR(MATCH(BBC_4!AA$10,Infor!$A$13:$A$30,0),0)&gt;0,"L",IF(WEEKDAY(AA$10)=1,"","X")))</f>
        <v/>
      </c>
      <c r="AB45" s="61" t="str">
        <f>IF(OR($A45="",AB$10=""),"",IF(IFERROR(MATCH(BBC_4!AB$10,Infor!$A$13:$A$30,0),0)&gt;0,"L",IF(WEEKDAY(AB$10)=1,"","X")))</f>
        <v>X</v>
      </c>
      <c r="AC45" s="61" t="str">
        <f>IF(OR($A45="",AC$10=""),"",IF(IFERROR(MATCH(BBC_4!AC$10,Infor!$A$13:$A$30,0),0)&gt;0,"L",IF(WEEKDAY(AC$10)=1,"","X")))</f>
        <v>X</v>
      </c>
      <c r="AD45" s="61" t="str">
        <f>IF(OR($A45="",AD$10=""),"",IF(IFERROR(MATCH(BBC_4!AD$10,Infor!$A$13:$A$30,0),0)&gt;0,"L",IF(WEEKDAY(AD$10)=1,"","X")))</f>
        <v>X</v>
      </c>
      <c r="AE45" s="61" t="str">
        <f>IF(OR($A45="",AE$10=""),"",IF(IFERROR(MATCH(BBC_4!AE$10,Infor!$A$13:$A$30,0),0)&gt;0,"L",IF(WEEKDAY(AE$10)=1,"","X")))</f>
        <v>X</v>
      </c>
      <c r="AF45" s="61" t="str">
        <f>IF(OR($A45="",AF$10=""),"",IF(IFERROR(MATCH(BBC_4!AF$10,Infor!$A$13:$A$30,0),0)&gt;0,"L",IF(WEEKDAY(AF$10)=1,"","X")))</f>
        <v>X</v>
      </c>
      <c r="AG45" s="61" t="str">
        <f>IF(OR($A45="",AG$10=""),"",IF(IFERROR(MATCH(BBC_4!AG$10,Infor!$A$13:$A$30,0),0)&gt;0,"L",IF(WEEKDAY(AG$10)=1,"","X")))</f>
        <v>L</v>
      </c>
      <c r="AH45" s="61" t="str">
        <f>IF(OR($A45="",AH$10=""),"",IF(IFERROR(MATCH(BBC_4!AH$10,Infor!$A$13:$A$30,0),0)&gt;0,"L",IF(WEEKDAY(AH$10)=1,"","X")))</f>
        <v/>
      </c>
      <c r="AI45" s="61" t="str">
        <f>IF(OR($A45="",AI$10=""),"",IF(IFERROR(MATCH(BBC_4!AI$10,Infor!$A$13:$A$30,0),0)&gt;0,"L",IF(WEEKDAY(AI$10)=1,"","X")))</f>
        <v/>
      </c>
      <c r="AJ45" s="62"/>
      <c r="AK45" s="62">
        <f t="shared" si="6"/>
        <v>23</v>
      </c>
      <c r="AL45" s="62">
        <f t="shared" si="7"/>
        <v>2</v>
      </c>
      <c r="AM45" s="62"/>
      <c r="AN45" s="63"/>
      <c r="AO45" s="44">
        <f t="shared" si="0"/>
        <v>4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IF(OR($A46="",E$10=""),"",IF(IFERROR(MATCH(BBC_4!E$10,Infor!$A$13:$A$30,0),0)&gt;0,"L",IF(WEEKDAY(E$10)=1,"","X")))</f>
        <v>X</v>
      </c>
      <c r="F46" s="61" t="str">
        <f>IF(OR($A46="",F$10=""),"",IF(IFERROR(MATCH(BBC_4!F$10,Infor!$A$13:$A$30,0),0)&gt;0,"L",IF(WEEKDAY(F$10)=1,"","X")))</f>
        <v/>
      </c>
      <c r="G46" s="61" t="str">
        <f>IF(OR($A46="",G$10=""),"",IF(IFERROR(MATCH(BBC_4!G$10,Infor!$A$13:$A$30,0),0)&gt;0,"L",IF(WEEKDAY(G$10)=1,"","X")))</f>
        <v>X</v>
      </c>
      <c r="H46" s="61" t="str">
        <f>IF(OR($A46="",H$10=""),"",IF(IFERROR(MATCH(BBC_4!H$10,Infor!$A$13:$A$30,0),0)&gt;0,"L",IF(WEEKDAY(H$10)=1,"","X")))</f>
        <v>X</v>
      </c>
      <c r="I46" s="61" t="str">
        <f>IF(OR($A46="",I$10=""),"",IF(IFERROR(MATCH(BBC_4!I$10,Infor!$A$13:$A$30,0),0)&gt;0,"L",IF(WEEKDAY(I$10)=1,"","X")))</f>
        <v>X</v>
      </c>
      <c r="J46" s="61" t="str">
        <f>IF(OR($A46="",J$10=""),"",IF(IFERROR(MATCH(BBC_4!J$10,Infor!$A$13:$A$30,0),0)&gt;0,"L",IF(WEEKDAY(J$10)=1,"","X")))</f>
        <v>L</v>
      </c>
      <c r="K46" s="61" t="str">
        <f>IF(OR($A46="",K$10=""),"",IF(IFERROR(MATCH(BBC_4!K$10,Infor!$A$13:$A$30,0),0)&gt;0,"L",IF(WEEKDAY(K$10)=1,"","X")))</f>
        <v>X</v>
      </c>
      <c r="L46" s="61" t="str">
        <f>IF(OR($A46="",L$10=""),"",IF(IFERROR(MATCH(BBC_4!L$10,Infor!$A$13:$A$30,0),0)&gt;0,"L",IF(WEEKDAY(L$10)=1,"","X")))</f>
        <v>X</v>
      </c>
      <c r="M46" s="61" t="str">
        <f>IF(OR($A46="",M$10=""),"",IF(IFERROR(MATCH(BBC_4!M$10,Infor!$A$13:$A$30,0),0)&gt;0,"L",IF(WEEKDAY(M$10)=1,"","X")))</f>
        <v/>
      </c>
      <c r="N46" s="61" t="str">
        <f>IF(OR($A46="",N$10=""),"",IF(IFERROR(MATCH(BBC_4!N$10,Infor!$A$13:$A$30,0),0)&gt;0,"L",IF(WEEKDAY(N$10)=1,"","X")))</f>
        <v>X</v>
      </c>
      <c r="O46" s="61" t="str">
        <f>IF(OR($A46="",O$10=""),"",IF(IFERROR(MATCH(BBC_4!O$10,Infor!$A$13:$A$30,0),0)&gt;0,"L",IF(WEEKDAY(O$10)=1,"","X")))</f>
        <v>X</v>
      </c>
      <c r="P46" s="61" t="str">
        <f>IF(OR($A46="",P$10=""),"",IF(IFERROR(MATCH(BBC_4!P$10,Infor!$A$13:$A$30,0),0)&gt;0,"L",IF(WEEKDAY(P$10)=1,"","X")))</f>
        <v>X</v>
      </c>
      <c r="Q46" s="61" t="str">
        <f>IF(OR($A46="",Q$10=""),"",IF(IFERROR(MATCH(BBC_4!Q$10,Infor!$A$13:$A$30,0),0)&gt;0,"L",IF(WEEKDAY(Q$10)=1,"","X")))</f>
        <v>X</v>
      </c>
      <c r="R46" s="61" t="str">
        <f>IF(OR($A46="",R$10=""),"",IF(IFERROR(MATCH(BBC_4!R$10,Infor!$A$13:$A$30,0),0)&gt;0,"L",IF(WEEKDAY(R$10)=1,"","X")))</f>
        <v>X</v>
      </c>
      <c r="S46" s="61" t="str">
        <f>IF(OR($A46="",S$10=""),"",IF(IFERROR(MATCH(BBC_4!S$10,Infor!$A$13:$A$30,0),0)&gt;0,"L",IF(WEEKDAY(S$10)=1,"","X")))</f>
        <v>X</v>
      </c>
      <c r="T46" s="61" t="str">
        <f>IF(OR($A46="",T$10=""),"",IF(IFERROR(MATCH(BBC_4!T$10,Infor!$A$13:$A$30,0),0)&gt;0,"L",IF(WEEKDAY(T$10)=1,"","X")))</f>
        <v/>
      </c>
      <c r="U46" s="61" t="str">
        <f>IF(OR($A46="",U$10=""),"",IF(IFERROR(MATCH(BBC_4!U$10,Infor!$A$13:$A$30,0),0)&gt;0,"L",IF(WEEKDAY(U$10)=1,"","X")))</f>
        <v>X</v>
      </c>
      <c r="V46" s="61" t="str">
        <f>IF(OR($A46="",V$10=""),"",IF(IFERROR(MATCH(BBC_4!V$10,Infor!$A$13:$A$30,0),0)&gt;0,"L",IF(WEEKDAY(V$10)=1,"","X")))</f>
        <v>X</v>
      </c>
      <c r="W46" s="61" t="str">
        <f>IF(OR($A46="",W$10=""),"",IF(IFERROR(MATCH(BBC_4!W$10,Infor!$A$13:$A$30,0),0)&gt;0,"L",IF(WEEKDAY(W$10)=1,"","X")))</f>
        <v>X</v>
      </c>
      <c r="X46" s="61" t="str">
        <f>IF(OR($A46="",X$10=""),"",IF(IFERROR(MATCH(BBC_4!X$10,Infor!$A$13:$A$30,0),0)&gt;0,"L",IF(WEEKDAY(X$10)=1,"","X")))</f>
        <v>X</v>
      </c>
      <c r="Y46" s="61" t="str">
        <f>IF(OR($A46="",Y$10=""),"",IF(IFERROR(MATCH(BBC_4!Y$10,Infor!$A$13:$A$30,0),0)&gt;0,"L",IF(WEEKDAY(Y$10)=1,"","X")))</f>
        <v>X</v>
      </c>
      <c r="Z46" s="61" t="str">
        <f>IF(OR($A46="",Z$10=""),"",IF(IFERROR(MATCH(BBC_4!Z$10,Infor!$A$13:$A$30,0),0)&gt;0,"L",IF(WEEKDAY(Z$10)=1,"","X")))</f>
        <v>X</v>
      </c>
      <c r="AA46" s="61" t="str">
        <f>IF(OR($A46="",AA$10=""),"",IF(IFERROR(MATCH(BBC_4!AA$10,Infor!$A$13:$A$30,0),0)&gt;0,"L",IF(WEEKDAY(AA$10)=1,"","X")))</f>
        <v/>
      </c>
      <c r="AB46" s="61" t="str">
        <f>IF(OR($A46="",AB$10=""),"",IF(IFERROR(MATCH(BBC_4!AB$10,Infor!$A$13:$A$30,0),0)&gt;0,"L",IF(WEEKDAY(AB$10)=1,"","X")))</f>
        <v>X</v>
      </c>
      <c r="AC46" s="61" t="str">
        <f>IF(OR($A46="",AC$10=""),"",IF(IFERROR(MATCH(BBC_4!AC$10,Infor!$A$13:$A$30,0),0)&gt;0,"L",IF(WEEKDAY(AC$10)=1,"","X")))</f>
        <v>X</v>
      </c>
      <c r="AD46" s="61" t="str">
        <f>IF(OR($A46="",AD$10=""),"",IF(IFERROR(MATCH(BBC_4!AD$10,Infor!$A$13:$A$30,0),0)&gt;0,"L",IF(WEEKDAY(AD$10)=1,"","X")))</f>
        <v>X</v>
      </c>
      <c r="AE46" s="61" t="str">
        <f>IF(OR($A46="",AE$10=""),"",IF(IFERROR(MATCH(BBC_4!AE$10,Infor!$A$13:$A$30,0),0)&gt;0,"L",IF(WEEKDAY(AE$10)=1,"","X")))</f>
        <v>X</v>
      </c>
      <c r="AF46" s="61" t="str">
        <f>IF(OR($A46="",AF$10=""),"",IF(IFERROR(MATCH(BBC_4!AF$10,Infor!$A$13:$A$30,0),0)&gt;0,"L",IF(WEEKDAY(AF$10)=1,"","X")))</f>
        <v>X</v>
      </c>
      <c r="AG46" s="61" t="str">
        <f>IF(OR($A46="",AG$10=""),"",IF(IFERROR(MATCH(BBC_4!AG$10,Infor!$A$13:$A$30,0),0)&gt;0,"L",IF(WEEKDAY(AG$10)=1,"","X")))</f>
        <v>L</v>
      </c>
      <c r="AH46" s="61" t="str">
        <f>IF(OR($A46="",AH$10=""),"",IF(IFERROR(MATCH(BBC_4!AH$10,Infor!$A$13:$A$30,0),0)&gt;0,"L",IF(WEEKDAY(AH$10)=1,"","X")))</f>
        <v/>
      </c>
      <c r="AI46" s="61" t="str">
        <f>IF(OR($A46="",AI$10=""),"",IF(IFERROR(MATCH(BBC_4!AI$10,Infor!$A$13:$A$30,0),0)&gt;0,"L",IF(WEEKDAY(AI$10)=1,"","X")))</f>
        <v/>
      </c>
      <c r="AJ46" s="62"/>
      <c r="AK46" s="62">
        <f t="shared" si="6"/>
        <v>23</v>
      </c>
      <c r="AL46" s="62">
        <f t="shared" si="7"/>
        <v>2</v>
      </c>
      <c r="AM46" s="62"/>
      <c r="AN46" s="63"/>
      <c r="AO46" s="44">
        <f t="shared" si="0"/>
        <v>4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IF(OR($A47="",E$10=""),"",IF(IFERROR(MATCH(BBC_4!E$10,Infor!$A$13:$A$30,0),0)&gt;0,"L",IF(WEEKDAY(E$10)=1,"","X")))</f>
        <v>X</v>
      </c>
      <c r="F47" s="61" t="str">
        <f>IF(OR($A47="",F$10=""),"",IF(IFERROR(MATCH(BBC_4!F$10,Infor!$A$13:$A$30,0),0)&gt;0,"L",IF(WEEKDAY(F$10)=1,"","X")))</f>
        <v/>
      </c>
      <c r="G47" s="61" t="str">
        <f>IF(OR($A47="",G$10=""),"",IF(IFERROR(MATCH(BBC_4!G$10,Infor!$A$13:$A$30,0),0)&gt;0,"L",IF(WEEKDAY(G$10)=1,"","X")))</f>
        <v>X</v>
      </c>
      <c r="H47" s="61" t="str">
        <f>IF(OR($A47="",H$10=""),"",IF(IFERROR(MATCH(BBC_4!H$10,Infor!$A$13:$A$30,0),0)&gt;0,"L",IF(WEEKDAY(H$10)=1,"","X")))</f>
        <v>X</v>
      </c>
      <c r="I47" s="61" t="str">
        <f>IF(OR($A47="",I$10=""),"",IF(IFERROR(MATCH(BBC_4!I$10,Infor!$A$13:$A$30,0),0)&gt;0,"L",IF(WEEKDAY(I$10)=1,"","X")))</f>
        <v>X</v>
      </c>
      <c r="J47" s="61" t="str">
        <f>IF(OR($A47="",J$10=""),"",IF(IFERROR(MATCH(BBC_4!J$10,Infor!$A$13:$A$30,0),0)&gt;0,"L",IF(WEEKDAY(J$10)=1,"","X")))</f>
        <v>L</v>
      </c>
      <c r="K47" s="61" t="str">
        <f>IF(OR($A47="",K$10=""),"",IF(IFERROR(MATCH(BBC_4!K$10,Infor!$A$13:$A$30,0),0)&gt;0,"L",IF(WEEKDAY(K$10)=1,"","X")))</f>
        <v>X</v>
      </c>
      <c r="L47" s="61" t="str">
        <f>IF(OR($A47="",L$10=""),"",IF(IFERROR(MATCH(BBC_4!L$10,Infor!$A$13:$A$30,0),0)&gt;0,"L",IF(WEEKDAY(L$10)=1,"","X")))</f>
        <v>X</v>
      </c>
      <c r="M47" s="61" t="str">
        <f>IF(OR($A47="",M$10=""),"",IF(IFERROR(MATCH(BBC_4!M$10,Infor!$A$13:$A$30,0),0)&gt;0,"L",IF(WEEKDAY(M$10)=1,"","X")))</f>
        <v/>
      </c>
      <c r="N47" s="61" t="str">
        <f>IF(OR($A47="",N$10=""),"",IF(IFERROR(MATCH(BBC_4!N$10,Infor!$A$13:$A$30,0),0)&gt;0,"L",IF(WEEKDAY(N$10)=1,"","X")))</f>
        <v>X</v>
      </c>
      <c r="O47" s="61" t="str">
        <f>IF(OR($A47="",O$10=""),"",IF(IFERROR(MATCH(BBC_4!O$10,Infor!$A$13:$A$30,0),0)&gt;0,"L",IF(WEEKDAY(O$10)=1,"","X")))</f>
        <v>X</v>
      </c>
      <c r="P47" s="61" t="str">
        <f>IF(OR($A47="",P$10=""),"",IF(IFERROR(MATCH(BBC_4!P$10,Infor!$A$13:$A$30,0),0)&gt;0,"L",IF(WEEKDAY(P$10)=1,"","X")))</f>
        <v>X</v>
      </c>
      <c r="Q47" s="61" t="str">
        <f>IF(OR($A47="",Q$10=""),"",IF(IFERROR(MATCH(BBC_4!Q$10,Infor!$A$13:$A$30,0),0)&gt;0,"L",IF(WEEKDAY(Q$10)=1,"","X")))</f>
        <v>X</v>
      </c>
      <c r="R47" s="61" t="str">
        <f>IF(OR($A47="",R$10=""),"",IF(IFERROR(MATCH(BBC_4!R$10,Infor!$A$13:$A$30,0),0)&gt;0,"L",IF(WEEKDAY(R$10)=1,"","X")))</f>
        <v>X</v>
      </c>
      <c r="S47" s="61" t="str">
        <f>IF(OR($A47="",S$10=""),"",IF(IFERROR(MATCH(BBC_4!S$10,Infor!$A$13:$A$30,0),0)&gt;0,"L",IF(WEEKDAY(S$10)=1,"","X")))</f>
        <v>X</v>
      </c>
      <c r="T47" s="61" t="str">
        <f>IF(OR($A47="",T$10=""),"",IF(IFERROR(MATCH(BBC_4!T$10,Infor!$A$13:$A$30,0),0)&gt;0,"L",IF(WEEKDAY(T$10)=1,"","X")))</f>
        <v/>
      </c>
      <c r="U47" s="61" t="str">
        <f>IF(OR($A47="",U$10=""),"",IF(IFERROR(MATCH(BBC_4!U$10,Infor!$A$13:$A$30,0),0)&gt;0,"L",IF(WEEKDAY(U$10)=1,"","X")))</f>
        <v>X</v>
      </c>
      <c r="V47" s="61" t="str">
        <f>IF(OR($A47="",V$10=""),"",IF(IFERROR(MATCH(BBC_4!V$10,Infor!$A$13:$A$30,0),0)&gt;0,"L",IF(WEEKDAY(V$10)=1,"","X")))</f>
        <v>X</v>
      </c>
      <c r="W47" s="61" t="str">
        <f>IF(OR($A47="",W$10=""),"",IF(IFERROR(MATCH(BBC_4!W$10,Infor!$A$13:$A$30,0),0)&gt;0,"L",IF(WEEKDAY(W$10)=1,"","X")))</f>
        <v>X</v>
      </c>
      <c r="X47" s="61" t="str">
        <f>IF(OR($A47="",X$10=""),"",IF(IFERROR(MATCH(BBC_4!X$10,Infor!$A$13:$A$30,0),0)&gt;0,"L",IF(WEEKDAY(X$10)=1,"","X")))</f>
        <v>X</v>
      </c>
      <c r="Y47" s="61" t="str">
        <f>IF(OR($A47="",Y$10=""),"",IF(IFERROR(MATCH(BBC_4!Y$10,Infor!$A$13:$A$30,0),0)&gt;0,"L",IF(WEEKDAY(Y$10)=1,"","X")))</f>
        <v>X</v>
      </c>
      <c r="Z47" s="61" t="str">
        <f>IF(OR($A47="",Z$10=""),"",IF(IFERROR(MATCH(BBC_4!Z$10,Infor!$A$13:$A$30,0),0)&gt;0,"L",IF(WEEKDAY(Z$10)=1,"","X")))</f>
        <v>X</v>
      </c>
      <c r="AA47" s="61" t="str">
        <f>IF(OR($A47="",AA$10=""),"",IF(IFERROR(MATCH(BBC_4!AA$10,Infor!$A$13:$A$30,0),0)&gt;0,"L",IF(WEEKDAY(AA$10)=1,"","X")))</f>
        <v/>
      </c>
      <c r="AB47" s="61" t="str">
        <f>IF(OR($A47="",AB$10=""),"",IF(IFERROR(MATCH(BBC_4!AB$10,Infor!$A$13:$A$30,0),0)&gt;0,"L",IF(WEEKDAY(AB$10)=1,"","X")))</f>
        <v>X</v>
      </c>
      <c r="AC47" s="61" t="str">
        <f>IF(OR($A47="",AC$10=""),"",IF(IFERROR(MATCH(BBC_4!AC$10,Infor!$A$13:$A$30,0),0)&gt;0,"L",IF(WEEKDAY(AC$10)=1,"","X")))</f>
        <v>X</v>
      </c>
      <c r="AD47" s="61" t="str">
        <f>IF(OR($A47="",AD$10=""),"",IF(IFERROR(MATCH(BBC_4!AD$10,Infor!$A$13:$A$30,0),0)&gt;0,"L",IF(WEEKDAY(AD$10)=1,"","X")))</f>
        <v>X</v>
      </c>
      <c r="AE47" s="61" t="str">
        <f>IF(OR($A47="",AE$10=""),"",IF(IFERROR(MATCH(BBC_4!AE$10,Infor!$A$13:$A$30,0),0)&gt;0,"L",IF(WEEKDAY(AE$10)=1,"","X")))</f>
        <v>X</v>
      </c>
      <c r="AF47" s="61" t="str">
        <f>IF(OR($A47="",AF$10=""),"",IF(IFERROR(MATCH(BBC_4!AF$10,Infor!$A$13:$A$30,0),0)&gt;0,"L",IF(WEEKDAY(AF$10)=1,"","X")))</f>
        <v>X</v>
      </c>
      <c r="AG47" s="61" t="str">
        <f>IF(OR($A47="",AG$10=""),"",IF(IFERROR(MATCH(BBC_4!AG$10,Infor!$A$13:$A$30,0),0)&gt;0,"L",IF(WEEKDAY(AG$10)=1,"","X")))</f>
        <v>L</v>
      </c>
      <c r="AH47" s="61" t="str">
        <f>IF(OR($A47="",AH$10=""),"",IF(IFERROR(MATCH(BBC_4!AH$10,Infor!$A$13:$A$30,0),0)&gt;0,"L",IF(WEEKDAY(AH$10)=1,"","X")))</f>
        <v/>
      </c>
      <c r="AI47" s="61" t="str">
        <f>IF(OR($A47="",AI$10=""),"",IF(IFERROR(MATCH(BBC_4!AI$10,Infor!$A$13:$A$30,0),0)&gt;0,"L",IF(WEEKDAY(AI$10)=1,"","X")))</f>
        <v/>
      </c>
      <c r="AJ47" s="62"/>
      <c r="AK47" s="62">
        <f t="shared" si="6"/>
        <v>23</v>
      </c>
      <c r="AL47" s="62">
        <f t="shared" si="7"/>
        <v>2</v>
      </c>
      <c r="AM47" s="62"/>
      <c r="AN47" s="63"/>
      <c r="AO47" s="44">
        <f t="shared" si="0"/>
        <v>4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IF(OR($A48="",E$10=""),"",IF(IFERROR(MATCH(BBC_4!E$10,Infor!$A$13:$A$30,0),0)&gt;0,"L",IF(WEEKDAY(E$10)=1,"","X")))</f>
        <v>X</v>
      </c>
      <c r="F48" s="61" t="str">
        <f>IF(OR($A48="",F$10=""),"",IF(IFERROR(MATCH(BBC_4!F$10,Infor!$A$13:$A$30,0),0)&gt;0,"L",IF(WEEKDAY(F$10)=1,"","X")))</f>
        <v/>
      </c>
      <c r="G48" s="61" t="str">
        <f>IF(OR($A48="",G$10=""),"",IF(IFERROR(MATCH(BBC_4!G$10,Infor!$A$13:$A$30,0),0)&gt;0,"L",IF(WEEKDAY(G$10)=1,"","X")))</f>
        <v>X</v>
      </c>
      <c r="H48" s="61" t="str">
        <f>IF(OR($A48="",H$10=""),"",IF(IFERROR(MATCH(BBC_4!H$10,Infor!$A$13:$A$30,0),0)&gt;0,"L",IF(WEEKDAY(H$10)=1,"","X")))</f>
        <v>X</v>
      </c>
      <c r="I48" s="61" t="str">
        <f>IF(OR($A48="",I$10=""),"",IF(IFERROR(MATCH(BBC_4!I$10,Infor!$A$13:$A$30,0),0)&gt;0,"L",IF(WEEKDAY(I$10)=1,"","X")))</f>
        <v>X</v>
      </c>
      <c r="J48" s="61" t="str">
        <f>IF(OR($A48="",J$10=""),"",IF(IFERROR(MATCH(BBC_4!J$10,Infor!$A$13:$A$30,0),0)&gt;0,"L",IF(WEEKDAY(J$10)=1,"","X")))</f>
        <v>L</v>
      </c>
      <c r="K48" s="61" t="str">
        <f>IF(OR($A48="",K$10=""),"",IF(IFERROR(MATCH(BBC_4!K$10,Infor!$A$13:$A$30,0),0)&gt;0,"L",IF(WEEKDAY(K$10)=1,"","X")))</f>
        <v>X</v>
      </c>
      <c r="L48" s="61" t="str">
        <f>IF(OR($A48="",L$10=""),"",IF(IFERROR(MATCH(BBC_4!L$10,Infor!$A$13:$A$30,0),0)&gt;0,"L",IF(WEEKDAY(L$10)=1,"","X")))</f>
        <v>X</v>
      </c>
      <c r="M48" s="61" t="str">
        <f>IF(OR($A48="",M$10=""),"",IF(IFERROR(MATCH(BBC_4!M$10,Infor!$A$13:$A$30,0),0)&gt;0,"L",IF(WEEKDAY(M$10)=1,"","X")))</f>
        <v/>
      </c>
      <c r="N48" s="61" t="str">
        <f>IF(OR($A48="",N$10=""),"",IF(IFERROR(MATCH(BBC_4!N$10,Infor!$A$13:$A$30,0),0)&gt;0,"L",IF(WEEKDAY(N$10)=1,"","X")))</f>
        <v>X</v>
      </c>
      <c r="O48" s="61" t="str">
        <f>IF(OR($A48="",O$10=""),"",IF(IFERROR(MATCH(BBC_4!O$10,Infor!$A$13:$A$30,0),0)&gt;0,"L",IF(WEEKDAY(O$10)=1,"","X")))</f>
        <v>X</v>
      </c>
      <c r="P48" s="61" t="str">
        <f>IF(OR($A48="",P$10=""),"",IF(IFERROR(MATCH(BBC_4!P$10,Infor!$A$13:$A$30,0),0)&gt;0,"L",IF(WEEKDAY(P$10)=1,"","X")))</f>
        <v>X</v>
      </c>
      <c r="Q48" s="61" t="str">
        <f>IF(OR($A48="",Q$10=""),"",IF(IFERROR(MATCH(BBC_4!Q$10,Infor!$A$13:$A$30,0),0)&gt;0,"L",IF(WEEKDAY(Q$10)=1,"","X")))</f>
        <v>X</v>
      </c>
      <c r="R48" s="61" t="str">
        <f>IF(OR($A48="",R$10=""),"",IF(IFERROR(MATCH(BBC_4!R$10,Infor!$A$13:$A$30,0),0)&gt;0,"L",IF(WEEKDAY(R$10)=1,"","X")))</f>
        <v>X</v>
      </c>
      <c r="S48" s="61" t="str">
        <f>IF(OR($A48="",S$10=""),"",IF(IFERROR(MATCH(BBC_4!S$10,Infor!$A$13:$A$30,0),0)&gt;0,"L",IF(WEEKDAY(S$10)=1,"","X")))</f>
        <v>X</v>
      </c>
      <c r="T48" s="61" t="str">
        <f>IF(OR($A48="",T$10=""),"",IF(IFERROR(MATCH(BBC_4!T$10,Infor!$A$13:$A$30,0),0)&gt;0,"L",IF(WEEKDAY(T$10)=1,"","X")))</f>
        <v/>
      </c>
      <c r="U48" s="61" t="str">
        <f>IF(OR($A48="",U$10=""),"",IF(IFERROR(MATCH(BBC_4!U$10,Infor!$A$13:$A$30,0),0)&gt;0,"L",IF(WEEKDAY(U$10)=1,"","X")))</f>
        <v>X</v>
      </c>
      <c r="V48" s="61" t="str">
        <f>IF(OR($A48="",V$10=""),"",IF(IFERROR(MATCH(BBC_4!V$10,Infor!$A$13:$A$30,0),0)&gt;0,"L",IF(WEEKDAY(V$10)=1,"","X")))</f>
        <v>X</v>
      </c>
      <c r="W48" s="61" t="str">
        <f>IF(OR($A48="",W$10=""),"",IF(IFERROR(MATCH(BBC_4!W$10,Infor!$A$13:$A$30,0),0)&gt;0,"L",IF(WEEKDAY(W$10)=1,"","X")))</f>
        <v>X</v>
      </c>
      <c r="X48" s="61" t="str">
        <f>IF(OR($A48="",X$10=""),"",IF(IFERROR(MATCH(BBC_4!X$10,Infor!$A$13:$A$30,0),0)&gt;0,"L",IF(WEEKDAY(X$10)=1,"","X")))</f>
        <v>X</v>
      </c>
      <c r="Y48" s="61" t="str">
        <f>IF(OR($A48="",Y$10=""),"",IF(IFERROR(MATCH(BBC_4!Y$10,Infor!$A$13:$A$30,0),0)&gt;0,"L",IF(WEEKDAY(Y$10)=1,"","X")))</f>
        <v>X</v>
      </c>
      <c r="Z48" s="61" t="str">
        <f>IF(OR($A48="",Z$10=""),"",IF(IFERROR(MATCH(BBC_4!Z$10,Infor!$A$13:$A$30,0),0)&gt;0,"L",IF(WEEKDAY(Z$10)=1,"","X")))</f>
        <v>X</v>
      </c>
      <c r="AA48" s="61" t="str">
        <f>IF(OR($A48="",AA$10=""),"",IF(IFERROR(MATCH(BBC_4!AA$10,Infor!$A$13:$A$30,0),0)&gt;0,"L",IF(WEEKDAY(AA$10)=1,"","X")))</f>
        <v/>
      </c>
      <c r="AB48" s="61" t="str">
        <f>IF(OR($A48="",AB$10=""),"",IF(IFERROR(MATCH(BBC_4!AB$10,Infor!$A$13:$A$30,0),0)&gt;0,"L",IF(WEEKDAY(AB$10)=1,"","X")))</f>
        <v>X</v>
      </c>
      <c r="AC48" s="61" t="str">
        <f>IF(OR($A48="",AC$10=""),"",IF(IFERROR(MATCH(BBC_4!AC$10,Infor!$A$13:$A$30,0),0)&gt;0,"L",IF(WEEKDAY(AC$10)=1,"","X")))</f>
        <v>X</v>
      </c>
      <c r="AD48" s="61" t="str">
        <f>IF(OR($A48="",AD$10=""),"",IF(IFERROR(MATCH(BBC_4!AD$10,Infor!$A$13:$A$30,0),0)&gt;0,"L",IF(WEEKDAY(AD$10)=1,"","X")))</f>
        <v>X</v>
      </c>
      <c r="AE48" s="61" t="str">
        <f>IF(OR($A48="",AE$10=""),"",IF(IFERROR(MATCH(BBC_4!AE$10,Infor!$A$13:$A$30,0),0)&gt;0,"L",IF(WEEKDAY(AE$10)=1,"","X")))</f>
        <v>X</v>
      </c>
      <c r="AF48" s="61" t="str">
        <f>IF(OR($A48="",AF$10=""),"",IF(IFERROR(MATCH(BBC_4!AF$10,Infor!$A$13:$A$30,0),0)&gt;0,"L",IF(WEEKDAY(AF$10)=1,"","X")))</f>
        <v>X</v>
      </c>
      <c r="AG48" s="61" t="str">
        <f>IF(OR($A48="",AG$10=""),"",IF(IFERROR(MATCH(BBC_4!AG$10,Infor!$A$13:$A$30,0),0)&gt;0,"L",IF(WEEKDAY(AG$10)=1,"","X")))</f>
        <v>L</v>
      </c>
      <c r="AH48" s="61" t="str">
        <f>IF(OR($A48="",AH$10=""),"",IF(IFERROR(MATCH(BBC_4!AH$10,Infor!$A$13:$A$30,0),0)&gt;0,"L",IF(WEEKDAY(AH$10)=1,"","X")))</f>
        <v/>
      </c>
      <c r="AI48" s="61" t="str">
        <f>IF(OR($A48="",AI$10=""),"",IF(IFERROR(MATCH(BBC_4!AI$10,Infor!$A$13:$A$30,0),0)&gt;0,"L",IF(WEEKDAY(AI$10)=1,"","X")))</f>
        <v/>
      </c>
      <c r="AJ48" s="62"/>
      <c r="AK48" s="62">
        <f t="shared" si="6"/>
        <v>23</v>
      </c>
      <c r="AL48" s="62">
        <f t="shared" si="7"/>
        <v>2</v>
      </c>
      <c r="AM48" s="62"/>
      <c r="AN48" s="63"/>
      <c r="AO48" s="44">
        <f t="shared" si="0"/>
        <v>4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IF(OR($A49="",E$10=""),"",IF(IFERROR(MATCH(BBC_4!E$10,Infor!$A$13:$A$30,0),0)&gt;0,"L",IF(WEEKDAY(E$10)=1,"","X")))</f>
        <v>X</v>
      </c>
      <c r="F49" s="61" t="str">
        <f>IF(OR($A49="",F$10=""),"",IF(IFERROR(MATCH(BBC_4!F$10,Infor!$A$13:$A$30,0),0)&gt;0,"L",IF(WEEKDAY(F$10)=1,"","X")))</f>
        <v/>
      </c>
      <c r="G49" s="61" t="str">
        <f>IF(OR($A49="",G$10=""),"",IF(IFERROR(MATCH(BBC_4!G$10,Infor!$A$13:$A$30,0),0)&gt;0,"L",IF(WEEKDAY(G$10)=1,"","X")))</f>
        <v>X</v>
      </c>
      <c r="H49" s="61" t="str">
        <f>IF(OR($A49="",H$10=""),"",IF(IFERROR(MATCH(BBC_4!H$10,Infor!$A$13:$A$30,0),0)&gt;0,"L",IF(WEEKDAY(H$10)=1,"","X")))</f>
        <v>X</v>
      </c>
      <c r="I49" s="61" t="str">
        <f>IF(OR($A49="",I$10=""),"",IF(IFERROR(MATCH(BBC_4!I$10,Infor!$A$13:$A$30,0),0)&gt;0,"L",IF(WEEKDAY(I$10)=1,"","X")))</f>
        <v>X</v>
      </c>
      <c r="J49" s="61" t="str">
        <f>IF(OR($A49="",J$10=""),"",IF(IFERROR(MATCH(BBC_4!J$10,Infor!$A$13:$A$30,0),0)&gt;0,"L",IF(WEEKDAY(J$10)=1,"","X")))</f>
        <v>L</v>
      </c>
      <c r="K49" s="61" t="str">
        <f>IF(OR($A49="",K$10=""),"",IF(IFERROR(MATCH(BBC_4!K$10,Infor!$A$13:$A$30,0),0)&gt;0,"L",IF(WEEKDAY(K$10)=1,"","X")))</f>
        <v>X</v>
      </c>
      <c r="L49" s="61" t="str">
        <f>IF(OR($A49="",L$10=""),"",IF(IFERROR(MATCH(BBC_4!L$10,Infor!$A$13:$A$30,0),0)&gt;0,"L",IF(WEEKDAY(L$10)=1,"","X")))</f>
        <v>X</v>
      </c>
      <c r="M49" s="61" t="str">
        <f>IF(OR($A49="",M$10=""),"",IF(IFERROR(MATCH(BBC_4!M$10,Infor!$A$13:$A$30,0),0)&gt;0,"L",IF(WEEKDAY(M$10)=1,"","X")))</f>
        <v/>
      </c>
      <c r="N49" s="61" t="str">
        <f>IF(OR($A49="",N$10=""),"",IF(IFERROR(MATCH(BBC_4!N$10,Infor!$A$13:$A$30,0),0)&gt;0,"L",IF(WEEKDAY(N$10)=1,"","X")))</f>
        <v>X</v>
      </c>
      <c r="O49" s="61" t="str">
        <f>IF(OR($A49="",O$10=""),"",IF(IFERROR(MATCH(BBC_4!O$10,Infor!$A$13:$A$30,0),0)&gt;0,"L",IF(WEEKDAY(O$10)=1,"","X")))</f>
        <v>X</v>
      </c>
      <c r="P49" s="61" t="str">
        <f>IF(OR($A49="",P$10=""),"",IF(IFERROR(MATCH(BBC_4!P$10,Infor!$A$13:$A$30,0),0)&gt;0,"L",IF(WEEKDAY(P$10)=1,"","X")))</f>
        <v>X</v>
      </c>
      <c r="Q49" s="61" t="str">
        <f>IF(OR($A49="",Q$10=""),"",IF(IFERROR(MATCH(BBC_4!Q$10,Infor!$A$13:$A$30,0),0)&gt;0,"L",IF(WEEKDAY(Q$10)=1,"","X")))</f>
        <v>X</v>
      </c>
      <c r="R49" s="61" t="str">
        <f>IF(OR($A49="",R$10=""),"",IF(IFERROR(MATCH(BBC_4!R$10,Infor!$A$13:$A$30,0),0)&gt;0,"L",IF(WEEKDAY(R$10)=1,"","X")))</f>
        <v>X</v>
      </c>
      <c r="S49" s="61" t="str">
        <f>IF(OR($A49="",S$10=""),"",IF(IFERROR(MATCH(BBC_4!S$10,Infor!$A$13:$A$30,0),0)&gt;0,"L",IF(WEEKDAY(S$10)=1,"","X")))</f>
        <v>X</v>
      </c>
      <c r="T49" s="61" t="str">
        <f>IF(OR($A49="",T$10=""),"",IF(IFERROR(MATCH(BBC_4!T$10,Infor!$A$13:$A$30,0),0)&gt;0,"L",IF(WEEKDAY(T$10)=1,"","X")))</f>
        <v/>
      </c>
      <c r="U49" s="61" t="str">
        <f>IF(OR($A49="",U$10=""),"",IF(IFERROR(MATCH(BBC_4!U$10,Infor!$A$13:$A$30,0),0)&gt;0,"L",IF(WEEKDAY(U$10)=1,"","X")))</f>
        <v>X</v>
      </c>
      <c r="V49" s="61" t="str">
        <f>IF(OR($A49="",V$10=""),"",IF(IFERROR(MATCH(BBC_4!V$10,Infor!$A$13:$A$30,0),0)&gt;0,"L",IF(WEEKDAY(V$10)=1,"","X")))</f>
        <v>X</v>
      </c>
      <c r="W49" s="61" t="str">
        <f>IF(OR($A49="",W$10=""),"",IF(IFERROR(MATCH(BBC_4!W$10,Infor!$A$13:$A$30,0),0)&gt;0,"L",IF(WEEKDAY(W$10)=1,"","X")))</f>
        <v>X</v>
      </c>
      <c r="X49" s="61" t="str">
        <f>IF(OR($A49="",X$10=""),"",IF(IFERROR(MATCH(BBC_4!X$10,Infor!$A$13:$A$30,0),0)&gt;0,"L",IF(WEEKDAY(X$10)=1,"","X")))</f>
        <v>X</v>
      </c>
      <c r="Y49" s="61" t="str">
        <f>IF(OR($A49="",Y$10=""),"",IF(IFERROR(MATCH(BBC_4!Y$10,Infor!$A$13:$A$30,0),0)&gt;0,"L",IF(WEEKDAY(Y$10)=1,"","X")))</f>
        <v>X</v>
      </c>
      <c r="Z49" s="61" t="str">
        <f>IF(OR($A49="",Z$10=""),"",IF(IFERROR(MATCH(BBC_4!Z$10,Infor!$A$13:$A$30,0),0)&gt;0,"L",IF(WEEKDAY(Z$10)=1,"","X")))</f>
        <v>X</v>
      </c>
      <c r="AA49" s="61" t="str">
        <f>IF(OR($A49="",AA$10=""),"",IF(IFERROR(MATCH(BBC_4!AA$10,Infor!$A$13:$A$30,0),0)&gt;0,"L",IF(WEEKDAY(AA$10)=1,"","X")))</f>
        <v/>
      </c>
      <c r="AB49" s="61" t="str">
        <f>IF(OR($A49="",AB$10=""),"",IF(IFERROR(MATCH(BBC_4!AB$10,Infor!$A$13:$A$30,0),0)&gt;0,"L",IF(WEEKDAY(AB$10)=1,"","X")))</f>
        <v>X</v>
      </c>
      <c r="AC49" s="61" t="str">
        <f>IF(OR($A49="",AC$10=""),"",IF(IFERROR(MATCH(BBC_4!AC$10,Infor!$A$13:$A$30,0),0)&gt;0,"L",IF(WEEKDAY(AC$10)=1,"","X")))</f>
        <v>X</v>
      </c>
      <c r="AD49" s="61" t="str">
        <f>IF(OR($A49="",AD$10=""),"",IF(IFERROR(MATCH(BBC_4!AD$10,Infor!$A$13:$A$30,0),0)&gt;0,"L",IF(WEEKDAY(AD$10)=1,"","X")))</f>
        <v>X</v>
      </c>
      <c r="AE49" s="61" t="str">
        <f>IF(OR($A49="",AE$10=""),"",IF(IFERROR(MATCH(BBC_4!AE$10,Infor!$A$13:$A$30,0),0)&gt;0,"L",IF(WEEKDAY(AE$10)=1,"","X")))</f>
        <v>X</v>
      </c>
      <c r="AF49" s="61" t="str">
        <f>IF(OR($A49="",AF$10=""),"",IF(IFERROR(MATCH(BBC_4!AF$10,Infor!$A$13:$A$30,0),0)&gt;0,"L",IF(WEEKDAY(AF$10)=1,"","X")))</f>
        <v>X</v>
      </c>
      <c r="AG49" s="61" t="str">
        <f>IF(OR($A49="",AG$10=""),"",IF(IFERROR(MATCH(BBC_4!AG$10,Infor!$A$13:$A$30,0),0)&gt;0,"L",IF(WEEKDAY(AG$10)=1,"","X")))</f>
        <v>L</v>
      </c>
      <c r="AH49" s="61" t="str">
        <f>IF(OR($A49="",AH$10=""),"",IF(IFERROR(MATCH(BBC_4!AH$10,Infor!$A$13:$A$30,0),0)&gt;0,"L",IF(WEEKDAY(AH$10)=1,"","X")))</f>
        <v/>
      </c>
      <c r="AI49" s="61" t="str">
        <f>IF(OR($A49="",AI$10=""),"",IF(IFERROR(MATCH(BBC_4!AI$10,Infor!$A$13:$A$30,0),0)&gt;0,"L",IF(WEEKDAY(AI$10)=1,"","X")))</f>
        <v/>
      </c>
      <c r="AJ49" s="62"/>
      <c r="AK49" s="62">
        <f t="shared" si="6"/>
        <v>23</v>
      </c>
      <c r="AL49" s="62">
        <f t="shared" si="7"/>
        <v>2</v>
      </c>
      <c r="AM49" s="62"/>
      <c r="AN49" s="63"/>
      <c r="AO49" s="44">
        <f t="shared" si="0"/>
        <v>4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IF(OR($A50="",E$10=""),"",IF(IFERROR(MATCH(BBC_4!E$10,Infor!$A$13:$A$30,0),0)&gt;0,"L",IF(WEEKDAY(E$10)=1,"","X")))</f>
        <v>X</v>
      </c>
      <c r="F50" s="61" t="str">
        <f>IF(OR($A50="",F$10=""),"",IF(IFERROR(MATCH(BBC_4!F$10,Infor!$A$13:$A$30,0),0)&gt;0,"L",IF(WEEKDAY(F$10)=1,"","X")))</f>
        <v/>
      </c>
      <c r="G50" s="61" t="str">
        <f>IF(OR($A50="",G$10=""),"",IF(IFERROR(MATCH(BBC_4!G$10,Infor!$A$13:$A$30,0),0)&gt;0,"L",IF(WEEKDAY(G$10)=1,"","X")))</f>
        <v>X</v>
      </c>
      <c r="H50" s="61" t="str">
        <f>IF(OR($A50="",H$10=""),"",IF(IFERROR(MATCH(BBC_4!H$10,Infor!$A$13:$A$30,0),0)&gt;0,"L",IF(WEEKDAY(H$10)=1,"","X")))</f>
        <v>X</v>
      </c>
      <c r="I50" s="61" t="str">
        <f>IF(OR($A50="",I$10=""),"",IF(IFERROR(MATCH(BBC_4!I$10,Infor!$A$13:$A$30,0),0)&gt;0,"L",IF(WEEKDAY(I$10)=1,"","X")))</f>
        <v>X</v>
      </c>
      <c r="J50" s="61" t="str">
        <f>IF(OR($A50="",J$10=""),"",IF(IFERROR(MATCH(BBC_4!J$10,Infor!$A$13:$A$30,0),0)&gt;0,"L",IF(WEEKDAY(J$10)=1,"","X")))</f>
        <v>L</v>
      </c>
      <c r="K50" s="61" t="str">
        <f>IF(OR($A50="",K$10=""),"",IF(IFERROR(MATCH(BBC_4!K$10,Infor!$A$13:$A$30,0),0)&gt;0,"L",IF(WEEKDAY(K$10)=1,"","X")))</f>
        <v>X</v>
      </c>
      <c r="L50" s="61" t="str">
        <f>IF(OR($A50="",L$10=""),"",IF(IFERROR(MATCH(BBC_4!L$10,Infor!$A$13:$A$30,0),0)&gt;0,"L",IF(WEEKDAY(L$10)=1,"","X")))</f>
        <v>X</v>
      </c>
      <c r="M50" s="61" t="str">
        <f>IF(OR($A50="",M$10=""),"",IF(IFERROR(MATCH(BBC_4!M$10,Infor!$A$13:$A$30,0),0)&gt;0,"L",IF(WEEKDAY(M$10)=1,"","X")))</f>
        <v/>
      </c>
      <c r="N50" s="61" t="str">
        <f>IF(OR($A50="",N$10=""),"",IF(IFERROR(MATCH(BBC_4!N$10,Infor!$A$13:$A$30,0),0)&gt;0,"L",IF(WEEKDAY(N$10)=1,"","X")))</f>
        <v>X</v>
      </c>
      <c r="O50" s="61" t="str">
        <f>IF(OR($A50="",O$10=""),"",IF(IFERROR(MATCH(BBC_4!O$10,Infor!$A$13:$A$30,0),0)&gt;0,"L",IF(WEEKDAY(O$10)=1,"","X")))</f>
        <v>X</v>
      </c>
      <c r="P50" s="61" t="str">
        <f>IF(OR($A50="",P$10=""),"",IF(IFERROR(MATCH(BBC_4!P$10,Infor!$A$13:$A$30,0),0)&gt;0,"L",IF(WEEKDAY(P$10)=1,"","X")))</f>
        <v>X</v>
      </c>
      <c r="Q50" s="61" t="str">
        <f>IF(OR($A50="",Q$10=""),"",IF(IFERROR(MATCH(BBC_4!Q$10,Infor!$A$13:$A$30,0),0)&gt;0,"L",IF(WEEKDAY(Q$10)=1,"","X")))</f>
        <v>X</v>
      </c>
      <c r="R50" s="61" t="str">
        <f>IF(OR($A50="",R$10=""),"",IF(IFERROR(MATCH(BBC_4!R$10,Infor!$A$13:$A$30,0),0)&gt;0,"L",IF(WEEKDAY(R$10)=1,"","X")))</f>
        <v>X</v>
      </c>
      <c r="S50" s="61" t="str">
        <f>IF(OR($A50="",S$10=""),"",IF(IFERROR(MATCH(BBC_4!S$10,Infor!$A$13:$A$30,0),0)&gt;0,"L",IF(WEEKDAY(S$10)=1,"","X")))</f>
        <v>X</v>
      </c>
      <c r="T50" s="61" t="str">
        <f>IF(OR($A50="",T$10=""),"",IF(IFERROR(MATCH(BBC_4!T$10,Infor!$A$13:$A$30,0),0)&gt;0,"L",IF(WEEKDAY(T$10)=1,"","X")))</f>
        <v/>
      </c>
      <c r="U50" s="61" t="str">
        <f>IF(OR($A50="",U$10=""),"",IF(IFERROR(MATCH(BBC_4!U$10,Infor!$A$13:$A$30,0),0)&gt;0,"L",IF(WEEKDAY(U$10)=1,"","X")))</f>
        <v>X</v>
      </c>
      <c r="V50" s="61" t="str">
        <f>IF(OR($A50="",V$10=""),"",IF(IFERROR(MATCH(BBC_4!V$10,Infor!$A$13:$A$30,0),0)&gt;0,"L",IF(WEEKDAY(V$10)=1,"","X")))</f>
        <v>X</v>
      </c>
      <c r="W50" s="61" t="str">
        <f>IF(OR($A50="",W$10=""),"",IF(IFERROR(MATCH(BBC_4!W$10,Infor!$A$13:$A$30,0),0)&gt;0,"L",IF(WEEKDAY(W$10)=1,"","X")))</f>
        <v>X</v>
      </c>
      <c r="X50" s="61" t="str">
        <f>IF(OR($A50="",X$10=""),"",IF(IFERROR(MATCH(BBC_4!X$10,Infor!$A$13:$A$30,0),0)&gt;0,"L",IF(WEEKDAY(X$10)=1,"","X")))</f>
        <v>X</v>
      </c>
      <c r="Y50" s="61" t="str">
        <f>IF(OR($A50="",Y$10=""),"",IF(IFERROR(MATCH(BBC_4!Y$10,Infor!$A$13:$A$30,0),0)&gt;0,"L",IF(WEEKDAY(Y$10)=1,"","X")))</f>
        <v>X</v>
      </c>
      <c r="Z50" s="61" t="str">
        <f>IF(OR($A50="",Z$10=""),"",IF(IFERROR(MATCH(BBC_4!Z$10,Infor!$A$13:$A$30,0),0)&gt;0,"L",IF(WEEKDAY(Z$10)=1,"","X")))</f>
        <v>X</v>
      </c>
      <c r="AA50" s="61" t="str">
        <f>IF(OR($A50="",AA$10=""),"",IF(IFERROR(MATCH(BBC_4!AA$10,Infor!$A$13:$A$30,0),0)&gt;0,"L",IF(WEEKDAY(AA$10)=1,"","X")))</f>
        <v/>
      </c>
      <c r="AB50" s="61" t="str">
        <f>IF(OR($A50="",AB$10=""),"",IF(IFERROR(MATCH(BBC_4!AB$10,Infor!$A$13:$A$30,0),0)&gt;0,"L",IF(WEEKDAY(AB$10)=1,"","X")))</f>
        <v>X</v>
      </c>
      <c r="AC50" s="61" t="str">
        <f>IF(OR($A50="",AC$10=""),"",IF(IFERROR(MATCH(BBC_4!AC$10,Infor!$A$13:$A$30,0),0)&gt;0,"L",IF(WEEKDAY(AC$10)=1,"","X")))</f>
        <v>X</v>
      </c>
      <c r="AD50" s="61" t="str">
        <f>IF(OR($A50="",AD$10=""),"",IF(IFERROR(MATCH(BBC_4!AD$10,Infor!$A$13:$A$30,0),0)&gt;0,"L",IF(WEEKDAY(AD$10)=1,"","X")))</f>
        <v>X</v>
      </c>
      <c r="AE50" s="61" t="str">
        <f>IF(OR($A50="",AE$10=""),"",IF(IFERROR(MATCH(BBC_4!AE$10,Infor!$A$13:$A$30,0),0)&gt;0,"L",IF(WEEKDAY(AE$10)=1,"","X")))</f>
        <v>X</v>
      </c>
      <c r="AF50" s="61" t="str">
        <f>IF(OR($A50="",AF$10=""),"",IF(IFERROR(MATCH(BBC_4!AF$10,Infor!$A$13:$A$30,0),0)&gt;0,"L",IF(WEEKDAY(AF$10)=1,"","X")))</f>
        <v>X</v>
      </c>
      <c r="AG50" s="61" t="str">
        <f>IF(OR($A50="",AG$10=""),"",IF(IFERROR(MATCH(BBC_4!AG$10,Infor!$A$13:$A$30,0),0)&gt;0,"L",IF(WEEKDAY(AG$10)=1,"","X")))</f>
        <v>L</v>
      </c>
      <c r="AH50" s="61" t="str">
        <f>IF(OR($A50="",AH$10=""),"",IF(IFERROR(MATCH(BBC_4!AH$10,Infor!$A$13:$A$30,0),0)&gt;0,"L",IF(WEEKDAY(AH$10)=1,"","X")))</f>
        <v/>
      </c>
      <c r="AI50" s="61" t="str">
        <f>IF(OR($A50="",AI$10=""),"",IF(IFERROR(MATCH(BBC_4!AI$10,Infor!$A$13:$A$30,0),0)&gt;0,"L",IF(WEEKDAY(AI$10)=1,"","X")))</f>
        <v/>
      </c>
      <c r="AJ50" s="62"/>
      <c r="AK50" s="62">
        <f t="shared" si="6"/>
        <v>23</v>
      </c>
      <c r="AL50" s="62">
        <f t="shared" si="7"/>
        <v>2</v>
      </c>
      <c r="AM50" s="62"/>
      <c r="AN50" s="63"/>
      <c r="AO50" s="44">
        <f t="shared" si="0"/>
        <v>4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IF(OR($A51="",E$10=""),"",IF(IFERROR(MATCH(BBC_4!E$10,Infor!$A$13:$A$30,0),0)&gt;0,"L",IF(WEEKDAY(E$10)=1,"","X")))</f>
        <v>X</v>
      </c>
      <c r="F51" s="61" t="str">
        <f>IF(OR($A51="",F$10=""),"",IF(IFERROR(MATCH(BBC_4!F$10,Infor!$A$13:$A$30,0),0)&gt;0,"L",IF(WEEKDAY(F$10)=1,"","X")))</f>
        <v/>
      </c>
      <c r="G51" s="61" t="str">
        <f>IF(OR($A51="",G$10=""),"",IF(IFERROR(MATCH(BBC_4!G$10,Infor!$A$13:$A$30,0),0)&gt;0,"L",IF(WEEKDAY(G$10)=1,"","X")))</f>
        <v>X</v>
      </c>
      <c r="H51" s="61" t="str">
        <f>IF(OR($A51="",H$10=""),"",IF(IFERROR(MATCH(BBC_4!H$10,Infor!$A$13:$A$30,0),0)&gt;0,"L",IF(WEEKDAY(H$10)=1,"","X")))</f>
        <v>X</v>
      </c>
      <c r="I51" s="61" t="str">
        <f>IF(OR($A51="",I$10=""),"",IF(IFERROR(MATCH(BBC_4!I$10,Infor!$A$13:$A$30,0),0)&gt;0,"L",IF(WEEKDAY(I$10)=1,"","X")))</f>
        <v>X</v>
      </c>
      <c r="J51" s="61" t="str">
        <f>IF(OR($A51="",J$10=""),"",IF(IFERROR(MATCH(BBC_4!J$10,Infor!$A$13:$A$30,0),0)&gt;0,"L",IF(WEEKDAY(J$10)=1,"","X")))</f>
        <v>L</v>
      </c>
      <c r="K51" s="61" t="str">
        <f>IF(OR($A51="",K$10=""),"",IF(IFERROR(MATCH(BBC_4!K$10,Infor!$A$13:$A$30,0),0)&gt;0,"L",IF(WEEKDAY(K$10)=1,"","X")))</f>
        <v>X</v>
      </c>
      <c r="L51" s="61" t="str">
        <f>IF(OR($A51="",L$10=""),"",IF(IFERROR(MATCH(BBC_4!L$10,Infor!$A$13:$A$30,0),0)&gt;0,"L",IF(WEEKDAY(L$10)=1,"","X")))</f>
        <v>X</v>
      </c>
      <c r="M51" s="61" t="str">
        <f>IF(OR($A51="",M$10=""),"",IF(IFERROR(MATCH(BBC_4!M$10,Infor!$A$13:$A$30,0),0)&gt;0,"L",IF(WEEKDAY(M$10)=1,"","X")))</f>
        <v/>
      </c>
      <c r="N51" s="61" t="str">
        <f>IF(OR($A51="",N$10=""),"",IF(IFERROR(MATCH(BBC_4!N$10,Infor!$A$13:$A$30,0),0)&gt;0,"L",IF(WEEKDAY(N$10)=1,"","X")))</f>
        <v>X</v>
      </c>
      <c r="O51" s="61" t="str">
        <f>IF(OR($A51="",O$10=""),"",IF(IFERROR(MATCH(BBC_4!O$10,Infor!$A$13:$A$30,0),0)&gt;0,"L",IF(WEEKDAY(O$10)=1,"","X")))</f>
        <v>X</v>
      </c>
      <c r="P51" s="61" t="str">
        <f>IF(OR($A51="",P$10=""),"",IF(IFERROR(MATCH(BBC_4!P$10,Infor!$A$13:$A$30,0),0)&gt;0,"L",IF(WEEKDAY(P$10)=1,"","X")))</f>
        <v>X</v>
      </c>
      <c r="Q51" s="61" t="str">
        <f>IF(OR($A51="",Q$10=""),"",IF(IFERROR(MATCH(BBC_4!Q$10,Infor!$A$13:$A$30,0),0)&gt;0,"L",IF(WEEKDAY(Q$10)=1,"","X")))</f>
        <v>X</v>
      </c>
      <c r="R51" s="61" t="str">
        <f>IF(OR($A51="",R$10=""),"",IF(IFERROR(MATCH(BBC_4!R$10,Infor!$A$13:$A$30,0),0)&gt;0,"L",IF(WEEKDAY(R$10)=1,"","X")))</f>
        <v>X</v>
      </c>
      <c r="S51" s="61" t="str">
        <f>IF(OR($A51="",S$10=""),"",IF(IFERROR(MATCH(BBC_4!S$10,Infor!$A$13:$A$30,0),0)&gt;0,"L",IF(WEEKDAY(S$10)=1,"","X")))</f>
        <v>X</v>
      </c>
      <c r="T51" s="61" t="str">
        <f>IF(OR($A51="",T$10=""),"",IF(IFERROR(MATCH(BBC_4!T$10,Infor!$A$13:$A$30,0),0)&gt;0,"L",IF(WEEKDAY(T$10)=1,"","X")))</f>
        <v/>
      </c>
      <c r="U51" s="61" t="str">
        <f>IF(OR($A51="",U$10=""),"",IF(IFERROR(MATCH(BBC_4!U$10,Infor!$A$13:$A$30,0),0)&gt;0,"L",IF(WEEKDAY(U$10)=1,"","X")))</f>
        <v>X</v>
      </c>
      <c r="V51" s="61" t="str">
        <f>IF(OR($A51="",V$10=""),"",IF(IFERROR(MATCH(BBC_4!V$10,Infor!$A$13:$A$30,0),0)&gt;0,"L",IF(WEEKDAY(V$10)=1,"","X")))</f>
        <v>X</v>
      </c>
      <c r="W51" s="61" t="str">
        <f>IF(OR($A51="",W$10=""),"",IF(IFERROR(MATCH(BBC_4!W$10,Infor!$A$13:$A$30,0),0)&gt;0,"L",IF(WEEKDAY(W$10)=1,"","X")))</f>
        <v>X</v>
      </c>
      <c r="X51" s="61" t="str">
        <f>IF(OR($A51="",X$10=""),"",IF(IFERROR(MATCH(BBC_4!X$10,Infor!$A$13:$A$30,0),0)&gt;0,"L",IF(WEEKDAY(X$10)=1,"","X")))</f>
        <v>X</v>
      </c>
      <c r="Y51" s="61" t="str">
        <f>IF(OR($A51="",Y$10=""),"",IF(IFERROR(MATCH(BBC_4!Y$10,Infor!$A$13:$A$30,0),0)&gt;0,"L",IF(WEEKDAY(Y$10)=1,"","X")))</f>
        <v>X</v>
      </c>
      <c r="Z51" s="61" t="str">
        <f>IF(OR($A51="",Z$10=""),"",IF(IFERROR(MATCH(BBC_4!Z$10,Infor!$A$13:$A$30,0),0)&gt;0,"L",IF(WEEKDAY(Z$10)=1,"","X")))</f>
        <v>X</v>
      </c>
      <c r="AA51" s="61" t="str">
        <f>IF(OR($A51="",AA$10=""),"",IF(IFERROR(MATCH(BBC_4!AA$10,Infor!$A$13:$A$30,0),0)&gt;0,"L",IF(WEEKDAY(AA$10)=1,"","X")))</f>
        <v/>
      </c>
      <c r="AB51" s="61" t="str">
        <f>IF(OR($A51="",AB$10=""),"",IF(IFERROR(MATCH(BBC_4!AB$10,Infor!$A$13:$A$30,0),0)&gt;0,"L",IF(WEEKDAY(AB$10)=1,"","X")))</f>
        <v>X</v>
      </c>
      <c r="AC51" s="61" t="str">
        <f>IF(OR($A51="",AC$10=""),"",IF(IFERROR(MATCH(BBC_4!AC$10,Infor!$A$13:$A$30,0),0)&gt;0,"L",IF(WEEKDAY(AC$10)=1,"","X")))</f>
        <v>X</v>
      </c>
      <c r="AD51" s="61" t="str">
        <f>IF(OR($A51="",AD$10=""),"",IF(IFERROR(MATCH(BBC_4!AD$10,Infor!$A$13:$A$30,0),0)&gt;0,"L",IF(WEEKDAY(AD$10)=1,"","X")))</f>
        <v>X</v>
      </c>
      <c r="AE51" s="61" t="str">
        <f>IF(OR($A51="",AE$10=""),"",IF(IFERROR(MATCH(BBC_4!AE$10,Infor!$A$13:$A$30,0),0)&gt;0,"L",IF(WEEKDAY(AE$10)=1,"","X")))</f>
        <v>X</v>
      </c>
      <c r="AF51" s="61" t="str">
        <f>IF(OR($A51="",AF$10=""),"",IF(IFERROR(MATCH(BBC_4!AF$10,Infor!$A$13:$A$30,0),0)&gt;0,"L",IF(WEEKDAY(AF$10)=1,"","X")))</f>
        <v>X</v>
      </c>
      <c r="AG51" s="61" t="str">
        <f>IF(OR($A51="",AG$10=""),"",IF(IFERROR(MATCH(BBC_4!AG$10,Infor!$A$13:$A$30,0),0)&gt;0,"L",IF(WEEKDAY(AG$10)=1,"","X")))</f>
        <v>L</v>
      </c>
      <c r="AH51" s="61" t="str">
        <f>IF(OR($A51="",AH$10=""),"",IF(IFERROR(MATCH(BBC_4!AH$10,Infor!$A$13:$A$30,0),0)&gt;0,"L",IF(WEEKDAY(AH$10)=1,"","X")))</f>
        <v/>
      </c>
      <c r="AI51" s="61" t="str">
        <f>IF(OR($A51="",AI$10=""),"",IF(IFERROR(MATCH(BBC_4!AI$10,Infor!$A$13:$A$30,0),0)&gt;0,"L",IF(WEEKDAY(AI$10)=1,"","X")))</f>
        <v/>
      </c>
      <c r="AJ51" s="62"/>
      <c r="AK51" s="62">
        <f t="shared" si="6"/>
        <v>23</v>
      </c>
      <c r="AL51" s="62">
        <f t="shared" si="7"/>
        <v>2</v>
      </c>
      <c r="AM51" s="62"/>
      <c r="AN51" s="63"/>
      <c r="AO51" s="44">
        <f t="shared" si="0"/>
        <v>4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IF(OR($A52="",E$10=""),"",IF(IFERROR(MATCH(BBC_4!E$10,Infor!$A$13:$A$30,0),0)&gt;0,"L",IF(WEEKDAY(E$10)=1,"","X")))</f>
        <v>X</v>
      </c>
      <c r="F52" s="61" t="str">
        <f>IF(OR($A52="",F$10=""),"",IF(IFERROR(MATCH(BBC_4!F$10,Infor!$A$13:$A$30,0),0)&gt;0,"L",IF(WEEKDAY(F$10)=1,"","X")))</f>
        <v/>
      </c>
      <c r="G52" s="61" t="str">
        <f>IF(OR($A52="",G$10=""),"",IF(IFERROR(MATCH(BBC_4!G$10,Infor!$A$13:$A$30,0),0)&gt;0,"L",IF(WEEKDAY(G$10)=1,"","X")))</f>
        <v>X</v>
      </c>
      <c r="H52" s="61" t="str">
        <f>IF(OR($A52="",H$10=""),"",IF(IFERROR(MATCH(BBC_4!H$10,Infor!$A$13:$A$30,0),0)&gt;0,"L",IF(WEEKDAY(H$10)=1,"","X")))</f>
        <v>X</v>
      </c>
      <c r="I52" s="61" t="str">
        <f>IF(OR($A52="",I$10=""),"",IF(IFERROR(MATCH(BBC_4!I$10,Infor!$A$13:$A$30,0),0)&gt;0,"L",IF(WEEKDAY(I$10)=1,"","X")))</f>
        <v>X</v>
      </c>
      <c r="J52" s="61" t="str">
        <f>IF(OR($A52="",J$10=""),"",IF(IFERROR(MATCH(BBC_4!J$10,Infor!$A$13:$A$30,0),0)&gt;0,"L",IF(WEEKDAY(J$10)=1,"","X")))</f>
        <v>L</v>
      </c>
      <c r="K52" s="61" t="str">
        <f>IF(OR($A52="",K$10=""),"",IF(IFERROR(MATCH(BBC_4!K$10,Infor!$A$13:$A$30,0),0)&gt;0,"L",IF(WEEKDAY(K$10)=1,"","X")))</f>
        <v>X</v>
      </c>
      <c r="L52" s="61" t="str">
        <f>IF(OR($A52="",L$10=""),"",IF(IFERROR(MATCH(BBC_4!L$10,Infor!$A$13:$A$30,0),0)&gt;0,"L",IF(WEEKDAY(L$10)=1,"","X")))</f>
        <v>X</v>
      </c>
      <c r="M52" s="61" t="str">
        <f>IF(OR($A52="",M$10=""),"",IF(IFERROR(MATCH(BBC_4!M$10,Infor!$A$13:$A$30,0),0)&gt;0,"L",IF(WEEKDAY(M$10)=1,"","X")))</f>
        <v/>
      </c>
      <c r="N52" s="61" t="str">
        <f>IF(OR($A52="",N$10=""),"",IF(IFERROR(MATCH(BBC_4!N$10,Infor!$A$13:$A$30,0),0)&gt;0,"L",IF(WEEKDAY(N$10)=1,"","X")))</f>
        <v>X</v>
      </c>
      <c r="O52" s="61" t="str">
        <f>IF(OR($A52="",O$10=""),"",IF(IFERROR(MATCH(BBC_4!O$10,Infor!$A$13:$A$30,0),0)&gt;0,"L",IF(WEEKDAY(O$10)=1,"","X")))</f>
        <v>X</v>
      </c>
      <c r="P52" s="61" t="str">
        <f>IF(OR($A52="",P$10=""),"",IF(IFERROR(MATCH(BBC_4!P$10,Infor!$A$13:$A$30,0),0)&gt;0,"L",IF(WEEKDAY(P$10)=1,"","X")))</f>
        <v>X</v>
      </c>
      <c r="Q52" s="61" t="str">
        <f>IF(OR($A52="",Q$10=""),"",IF(IFERROR(MATCH(BBC_4!Q$10,Infor!$A$13:$A$30,0),0)&gt;0,"L",IF(WEEKDAY(Q$10)=1,"","X")))</f>
        <v>X</v>
      </c>
      <c r="R52" s="61" t="str">
        <f>IF(OR($A52="",R$10=""),"",IF(IFERROR(MATCH(BBC_4!R$10,Infor!$A$13:$A$30,0),0)&gt;0,"L",IF(WEEKDAY(R$10)=1,"","X")))</f>
        <v>X</v>
      </c>
      <c r="S52" s="61" t="str">
        <f>IF(OR($A52="",S$10=""),"",IF(IFERROR(MATCH(BBC_4!S$10,Infor!$A$13:$A$30,0),0)&gt;0,"L",IF(WEEKDAY(S$10)=1,"","X")))</f>
        <v>X</v>
      </c>
      <c r="T52" s="61" t="str">
        <f>IF(OR($A52="",T$10=""),"",IF(IFERROR(MATCH(BBC_4!T$10,Infor!$A$13:$A$30,0),0)&gt;0,"L",IF(WEEKDAY(T$10)=1,"","X")))</f>
        <v/>
      </c>
      <c r="U52" s="61" t="str">
        <f>IF(OR($A52="",U$10=""),"",IF(IFERROR(MATCH(BBC_4!U$10,Infor!$A$13:$A$30,0),0)&gt;0,"L",IF(WEEKDAY(U$10)=1,"","X")))</f>
        <v>X</v>
      </c>
      <c r="V52" s="61" t="str">
        <f>IF(OR($A52="",V$10=""),"",IF(IFERROR(MATCH(BBC_4!V$10,Infor!$A$13:$A$30,0),0)&gt;0,"L",IF(WEEKDAY(V$10)=1,"","X")))</f>
        <v>X</v>
      </c>
      <c r="W52" s="61" t="str">
        <f>IF(OR($A52="",W$10=""),"",IF(IFERROR(MATCH(BBC_4!W$10,Infor!$A$13:$A$30,0),0)&gt;0,"L",IF(WEEKDAY(W$10)=1,"","X")))</f>
        <v>X</v>
      </c>
      <c r="X52" s="61" t="str">
        <f>IF(OR($A52="",X$10=""),"",IF(IFERROR(MATCH(BBC_4!X$10,Infor!$A$13:$A$30,0),0)&gt;0,"L",IF(WEEKDAY(X$10)=1,"","X")))</f>
        <v>X</v>
      </c>
      <c r="Y52" s="61" t="str">
        <f>IF(OR($A52="",Y$10=""),"",IF(IFERROR(MATCH(BBC_4!Y$10,Infor!$A$13:$A$30,0),0)&gt;0,"L",IF(WEEKDAY(Y$10)=1,"","X")))</f>
        <v>X</v>
      </c>
      <c r="Z52" s="61" t="str">
        <f>IF(OR($A52="",Z$10=""),"",IF(IFERROR(MATCH(BBC_4!Z$10,Infor!$A$13:$A$30,0),0)&gt;0,"L",IF(WEEKDAY(Z$10)=1,"","X")))</f>
        <v>X</v>
      </c>
      <c r="AA52" s="61" t="str">
        <f>IF(OR($A52="",AA$10=""),"",IF(IFERROR(MATCH(BBC_4!AA$10,Infor!$A$13:$A$30,0),0)&gt;0,"L",IF(WEEKDAY(AA$10)=1,"","X")))</f>
        <v/>
      </c>
      <c r="AB52" s="61" t="str">
        <f>IF(OR($A52="",AB$10=""),"",IF(IFERROR(MATCH(BBC_4!AB$10,Infor!$A$13:$A$30,0),0)&gt;0,"L",IF(WEEKDAY(AB$10)=1,"","X")))</f>
        <v>X</v>
      </c>
      <c r="AC52" s="61" t="str">
        <f>IF(OR($A52="",AC$10=""),"",IF(IFERROR(MATCH(BBC_4!AC$10,Infor!$A$13:$A$30,0),0)&gt;0,"L",IF(WEEKDAY(AC$10)=1,"","X")))</f>
        <v>X</v>
      </c>
      <c r="AD52" s="61" t="str">
        <f>IF(OR($A52="",AD$10=""),"",IF(IFERROR(MATCH(BBC_4!AD$10,Infor!$A$13:$A$30,0),0)&gt;0,"L",IF(WEEKDAY(AD$10)=1,"","X")))</f>
        <v>X</v>
      </c>
      <c r="AE52" s="61" t="str">
        <f>IF(OR($A52="",AE$10=""),"",IF(IFERROR(MATCH(BBC_4!AE$10,Infor!$A$13:$A$30,0),0)&gt;0,"L",IF(WEEKDAY(AE$10)=1,"","X")))</f>
        <v>X</v>
      </c>
      <c r="AF52" s="61" t="str">
        <f>IF(OR($A52="",AF$10=""),"",IF(IFERROR(MATCH(BBC_4!AF$10,Infor!$A$13:$A$30,0),0)&gt;0,"L",IF(WEEKDAY(AF$10)=1,"","X")))</f>
        <v>X</v>
      </c>
      <c r="AG52" s="61" t="str">
        <f>IF(OR($A52="",AG$10=""),"",IF(IFERROR(MATCH(BBC_4!AG$10,Infor!$A$13:$A$30,0),0)&gt;0,"L",IF(WEEKDAY(AG$10)=1,"","X")))</f>
        <v>L</v>
      </c>
      <c r="AH52" s="61" t="str">
        <f>IF(OR($A52="",AH$10=""),"",IF(IFERROR(MATCH(BBC_4!AH$10,Infor!$A$13:$A$30,0),0)&gt;0,"L",IF(WEEKDAY(AH$10)=1,"","X")))</f>
        <v/>
      </c>
      <c r="AI52" s="61" t="str">
        <f>IF(OR($A52="",AI$10=""),"",IF(IFERROR(MATCH(BBC_4!AI$10,Infor!$A$13:$A$30,0),0)&gt;0,"L",IF(WEEKDAY(AI$10)=1,"","X")))</f>
        <v/>
      </c>
      <c r="AJ52" s="62"/>
      <c r="AK52" s="62">
        <f t="shared" si="6"/>
        <v>23</v>
      </c>
      <c r="AL52" s="62">
        <f t="shared" si="7"/>
        <v>2</v>
      </c>
      <c r="AM52" s="62"/>
      <c r="AN52" s="63"/>
      <c r="AO52" s="44">
        <f t="shared" si="0"/>
        <v>4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IF(OR($A53="",E$10=""),"",IF(IFERROR(MATCH(BBC_4!E$10,Infor!$A$13:$A$30,0),0)&gt;0,"L",IF(WEEKDAY(E$10)=1,"","X")))</f>
        <v>X</v>
      </c>
      <c r="F53" s="61" t="str">
        <f>IF(OR($A53="",F$10=""),"",IF(IFERROR(MATCH(BBC_4!F$10,Infor!$A$13:$A$30,0),0)&gt;0,"L",IF(WEEKDAY(F$10)=1,"","X")))</f>
        <v/>
      </c>
      <c r="G53" s="61" t="str">
        <f>IF(OR($A53="",G$10=""),"",IF(IFERROR(MATCH(BBC_4!G$10,Infor!$A$13:$A$30,0),0)&gt;0,"L",IF(WEEKDAY(G$10)=1,"","X")))</f>
        <v>X</v>
      </c>
      <c r="H53" s="61" t="str">
        <f>IF(OR($A53="",H$10=""),"",IF(IFERROR(MATCH(BBC_4!H$10,Infor!$A$13:$A$30,0),0)&gt;0,"L",IF(WEEKDAY(H$10)=1,"","X")))</f>
        <v>X</v>
      </c>
      <c r="I53" s="61" t="str">
        <f>IF(OR($A53="",I$10=""),"",IF(IFERROR(MATCH(BBC_4!I$10,Infor!$A$13:$A$30,0),0)&gt;0,"L",IF(WEEKDAY(I$10)=1,"","X")))</f>
        <v>X</v>
      </c>
      <c r="J53" s="61" t="str">
        <f>IF(OR($A53="",J$10=""),"",IF(IFERROR(MATCH(BBC_4!J$10,Infor!$A$13:$A$30,0),0)&gt;0,"L",IF(WEEKDAY(J$10)=1,"","X")))</f>
        <v>L</v>
      </c>
      <c r="K53" s="61" t="str">
        <f>IF(OR($A53="",K$10=""),"",IF(IFERROR(MATCH(BBC_4!K$10,Infor!$A$13:$A$30,0),0)&gt;0,"L",IF(WEEKDAY(K$10)=1,"","X")))</f>
        <v>X</v>
      </c>
      <c r="L53" s="61" t="str">
        <f>IF(OR($A53="",L$10=""),"",IF(IFERROR(MATCH(BBC_4!L$10,Infor!$A$13:$A$30,0),0)&gt;0,"L",IF(WEEKDAY(L$10)=1,"","X")))</f>
        <v>X</v>
      </c>
      <c r="M53" s="61" t="str">
        <f>IF(OR($A53="",M$10=""),"",IF(IFERROR(MATCH(BBC_4!M$10,Infor!$A$13:$A$30,0),0)&gt;0,"L",IF(WEEKDAY(M$10)=1,"","X")))</f>
        <v/>
      </c>
      <c r="N53" s="61" t="str">
        <f>IF(OR($A53="",N$10=""),"",IF(IFERROR(MATCH(BBC_4!N$10,Infor!$A$13:$A$30,0),0)&gt;0,"L",IF(WEEKDAY(N$10)=1,"","X")))</f>
        <v>X</v>
      </c>
      <c r="O53" s="61" t="str">
        <f>IF(OR($A53="",O$10=""),"",IF(IFERROR(MATCH(BBC_4!O$10,Infor!$A$13:$A$30,0),0)&gt;0,"L",IF(WEEKDAY(O$10)=1,"","X")))</f>
        <v>X</v>
      </c>
      <c r="P53" s="61" t="str">
        <f>IF(OR($A53="",P$10=""),"",IF(IFERROR(MATCH(BBC_4!P$10,Infor!$A$13:$A$30,0),0)&gt;0,"L",IF(WEEKDAY(P$10)=1,"","X")))</f>
        <v>X</v>
      </c>
      <c r="Q53" s="61" t="str">
        <f>IF(OR($A53="",Q$10=""),"",IF(IFERROR(MATCH(BBC_4!Q$10,Infor!$A$13:$A$30,0),0)&gt;0,"L",IF(WEEKDAY(Q$10)=1,"","X")))</f>
        <v>X</v>
      </c>
      <c r="R53" s="61" t="str">
        <f>IF(OR($A53="",R$10=""),"",IF(IFERROR(MATCH(BBC_4!R$10,Infor!$A$13:$A$30,0),0)&gt;0,"L",IF(WEEKDAY(R$10)=1,"","X")))</f>
        <v>X</v>
      </c>
      <c r="S53" s="61" t="str">
        <f>IF(OR($A53="",S$10=""),"",IF(IFERROR(MATCH(BBC_4!S$10,Infor!$A$13:$A$30,0),0)&gt;0,"L",IF(WEEKDAY(S$10)=1,"","X")))</f>
        <v>X</v>
      </c>
      <c r="T53" s="61" t="str">
        <f>IF(OR($A53="",T$10=""),"",IF(IFERROR(MATCH(BBC_4!T$10,Infor!$A$13:$A$30,0),0)&gt;0,"L",IF(WEEKDAY(T$10)=1,"","X")))</f>
        <v/>
      </c>
      <c r="U53" s="61" t="str">
        <f>IF(OR($A53="",U$10=""),"",IF(IFERROR(MATCH(BBC_4!U$10,Infor!$A$13:$A$30,0),0)&gt;0,"L",IF(WEEKDAY(U$10)=1,"","X")))</f>
        <v>X</v>
      </c>
      <c r="V53" s="61" t="str">
        <f>IF(OR($A53="",V$10=""),"",IF(IFERROR(MATCH(BBC_4!V$10,Infor!$A$13:$A$30,0),0)&gt;0,"L",IF(WEEKDAY(V$10)=1,"","X")))</f>
        <v>X</v>
      </c>
      <c r="W53" s="61" t="str">
        <f>IF(OR($A53="",W$10=""),"",IF(IFERROR(MATCH(BBC_4!W$10,Infor!$A$13:$A$30,0),0)&gt;0,"L",IF(WEEKDAY(W$10)=1,"","X")))</f>
        <v>X</v>
      </c>
      <c r="X53" s="61" t="str">
        <f>IF(OR($A53="",X$10=""),"",IF(IFERROR(MATCH(BBC_4!X$10,Infor!$A$13:$A$30,0),0)&gt;0,"L",IF(WEEKDAY(X$10)=1,"","X")))</f>
        <v>X</v>
      </c>
      <c r="Y53" s="61" t="str">
        <f>IF(OR($A53="",Y$10=""),"",IF(IFERROR(MATCH(BBC_4!Y$10,Infor!$A$13:$A$30,0),0)&gt;0,"L",IF(WEEKDAY(Y$10)=1,"","X")))</f>
        <v>X</v>
      </c>
      <c r="Z53" s="61" t="str">
        <f>IF(OR($A53="",Z$10=""),"",IF(IFERROR(MATCH(BBC_4!Z$10,Infor!$A$13:$A$30,0),0)&gt;0,"L",IF(WEEKDAY(Z$10)=1,"","X")))</f>
        <v>X</v>
      </c>
      <c r="AA53" s="61" t="str">
        <f>IF(OR($A53="",AA$10=""),"",IF(IFERROR(MATCH(BBC_4!AA$10,Infor!$A$13:$A$30,0),0)&gt;0,"L",IF(WEEKDAY(AA$10)=1,"","X")))</f>
        <v/>
      </c>
      <c r="AB53" s="61" t="str">
        <f>IF(OR($A53="",AB$10=""),"",IF(IFERROR(MATCH(BBC_4!AB$10,Infor!$A$13:$A$30,0),0)&gt;0,"L",IF(WEEKDAY(AB$10)=1,"","X")))</f>
        <v>X</v>
      </c>
      <c r="AC53" s="61" t="str">
        <f>IF(OR($A53="",AC$10=""),"",IF(IFERROR(MATCH(BBC_4!AC$10,Infor!$A$13:$A$30,0),0)&gt;0,"L",IF(WEEKDAY(AC$10)=1,"","X")))</f>
        <v>X</v>
      </c>
      <c r="AD53" s="61" t="str">
        <f>IF(OR($A53="",AD$10=""),"",IF(IFERROR(MATCH(BBC_4!AD$10,Infor!$A$13:$A$30,0),0)&gt;0,"L",IF(WEEKDAY(AD$10)=1,"","X")))</f>
        <v>X</v>
      </c>
      <c r="AE53" s="61" t="str">
        <f>IF(OR($A53="",AE$10=""),"",IF(IFERROR(MATCH(BBC_4!AE$10,Infor!$A$13:$A$30,0),0)&gt;0,"L",IF(WEEKDAY(AE$10)=1,"","X")))</f>
        <v>X</v>
      </c>
      <c r="AF53" s="61" t="str">
        <f>IF(OR($A53="",AF$10=""),"",IF(IFERROR(MATCH(BBC_4!AF$10,Infor!$A$13:$A$30,0),0)&gt;0,"L",IF(WEEKDAY(AF$10)=1,"","X")))</f>
        <v>X</v>
      </c>
      <c r="AG53" s="61" t="str">
        <f>IF(OR($A53="",AG$10=""),"",IF(IFERROR(MATCH(BBC_4!AG$10,Infor!$A$13:$A$30,0),0)&gt;0,"L",IF(WEEKDAY(AG$10)=1,"","X")))</f>
        <v>L</v>
      </c>
      <c r="AH53" s="61" t="str">
        <f>IF(OR($A53="",AH$10=""),"",IF(IFERROR(MATCH(BBC_4!AH$10,Infor!$A$13:$A$30,0),0)&gt;0,"L",IF(WEEKDAY(AH$10)=1,"","X")))</f>
        <v/>
      </c>
      <c r="AI53" s="61" t="str">
        <f>IF(OR($A53="",AI$10=""),"",IF(IFERROR(MATCH(BBC_4!AI$10,Infor!$A$13:$A$30,0),0)&gt;0,"L",IF(WEEKDAY(AI$10)=1,"","X")))</f>
        <v/>
      </c>
      <c r="AJ53" s="62"/>
      <c r="AK53" s="62">
        <f t="shared" si="6"/>
        <v>23</v>
      </c>
      <c r="AL53" s="62">
        <f t="shared" si="7"/>
        <v>2</v>
      </c>
      <c r="AM53" s="62"/>
      <c r="AN53" s="63"/>
      <c r="AO53" s="44">
        <f t="shared" si="0"/>
        <v>4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IF(OR($A54="",E$10=""),"",IF(IFERROR(MATCH(BBC_4!E$10,Infor!$A$13:$A$30,0),0)&gt;0,"L",IF(WEEKDAY(E$10)=1,"","X")))</f>
        <v>X</v>
      </c>
      <c r="F54" s="61" t="str">
        <f>IF(OR($A54="",F$10=""),"",IF(IFERROR(MATCH(BBC_4!F$10,Infor!$A$13:$A$30,0),0)&gt;0,"L",IF(WEEKDAY(F$10)=1,"","X")))</f>
        <v/>
      </c>
      <c r="G54" s="61" t="str">
        <f>IF(OR($A54="",G$10=""),"",IF(IFERROR(MATCH(BBC_4!G$10,Infor!$A$13:$A$30,0),0)&gt;0,"L",IF(WEEKDAY(G$10)=1,"","X")))</f>
        <v>X</v>
      </c>
      <c r="H54" s="61" t="str">
        <f>IF(OR($A54="",H$10=""),"",IF(IFERROR(MATCH(BBC_4!H$10,Infor!$A$13:$A$30,0),0)&gt;0,"L",IF(WEEKDAY(H$10)=1,"","X")))</f>
        <v>X</v>
      </c>
      <c r="I54" s="61" t="str">
        <f>IF(OR($A54="",I$10=""),"",IF(IFERROR(MATCH(BBC_4!I$10,Infor!$A$13:$A$30,0),0)&gt;0,"L",IF(WEEKDAY(I$10)=1,"","X")))</f>
        <v>X</v>
      </c>
      <c r="J54" s="61" t="str">
        <f>IF(OR($A54="",J$10=""),"",IF(IFERROR(MATCH(BBC_4!J$10,Infor!$A$13:$A$30,0),0)&gt;0,"L",IF(WEEKDAY(J$10)=1,"","X")))</f>
        <v>L</v>
      </c>
      <c r="K54" s="61" t="str">
        <f>IF(OR($A54="",K$10=""),"",IF(IFERROR(MATCH(BBC_4!K$10,Infor!$A$13:$A$30,0),0)&gt;0,"L",IF(WEEKDAY(K$10)=1,"","X")))</f>
        <v>X</v>
      </c>
      <c r="L54" s="61" t="str">
        <f>IF(OR($A54="",L$10=""),"",IF(IFERROR(MATCH(BBC_4!L$10,Infor!$A$13:$A$30,0),0)&gt;0,"L",IF(WEEKDAY(L$10)=1,"","X")))</f>
        <v>X</v>
      </c>
      <c r="M54" s="61" t="str">
        <f>IF(OR($A54="",M$10=""),"",IF(IFERROR(MATCH(BBC_4!M$10,Infor!$A$13:$A$30,0),0)&gt;0,"L",IF(WEEKDAY(M$10)=1,"","X")))</f>
        <v/>
      </c>
      <c r="N54" s="61" t="str">
        <f>IF(OR($A54="",N$10=""),"",IF(IFERROR(MATCH(BBC_4!N$10,Infor!$A$13:$A$30,0),0)&gt;0,"L",IF(WEEKDAY(N$10)=1,"","X")))</f>
        <v>X</v>
      </c>
      <c r="O54" s="61" t="str">
        <f>IF(OR($A54="",O$10=""),"",IF(IFERROR(MATCH(BBC_4!O$10,Infor!$A$13:$A$30,0),0)&gt;0,"L",IF(WEEKDAY(O$10)=1,"","X")))</f>
        <v>X</v>
      </c>
      <c r="P54" s="61" t="str">
        <f>IF(OR($A54="",P$10=""),"",IF(IFERROR(MATCH(BBC_4!P$10,Infor!$A$13:$A$30,0),0)&gt;0,"L",IF(WEEKDAY(P$10)=1,"","X")))</f>
        <v>X</v>
      </c>
      <c r="Q54" s="61" t="str">
        <f>IF(OR($A54="",Q$10=""),"",IF(IFERROR(MATCH(BBC_4!Q$10,Infor!$A$13:$A$30,0),0)&gt;0,"L",IF(WEEKDAY(Q$10)=1,"","X")))</f>
        <v>X</v>
      </c>
      <c r="R54" s="61" t="str">
        <f>IF(OR($A54="",R$10=""),"",IF(IFERROR(MATCH(BBC_4!R$10,Infor!$A$13:$A$30,0),0)&gt;0,"L",IF(WEEKDAY(R$10)=1,"","X")))</f>
        <v>X</v>
      </c>
      <c r="S54" s="61" t="str">
        <f>IF(OR($A54="",S$10=""),"",IF(IFERROR(MATCH(BBC_4!S$10,Infor!$A$13:$A$30,0),0)&gt;0,"L",IF(WEEKDAY(S$10)=1,"","X")))</f>
        <v>X</v>
      </c>
      <c r="T54" s="61" t="str">
        <f>IF(OR($A54="",T$10=""),"",IF(IFERROR(MATCH(BBC_4!T$10,Infor!$A$13:$A$30,0),0)&gt;0,"L",IF(WEEKDAY(T$10)=1,"","X")))</f>
        <v/>
      </c>
      <c r="U54" s="61" t="str">
        <f>IF(OR($A54="",U$10=""),"",IF(IFERROR(MATCH(BBC_4!U$10,Infor!$A$13:$A$30,0),0)&gt;0,"L",IF(WEEKDAY(U$10)=1,"","X")))</f>
        <v>X</v>
      </c>
      <c r="V54" s="61" t="str">
        <f>IF(OR($A54="",V$10=""),"",IF(IFERROR(MATCH(BBC_4!V$10,Infor!$A$13:$A$30,0),0)&gt;0,"L",IF(WEEKDAY(V$10)=1,"","X")))</f>
        <v>X</v>
      </c>
      <c r="W54" s="61" t="str">
        <f>IF(OR($A54="",W$10=""),"",IF(IFERROR(MATCH(BBC_4!W$10,Infor!$A$13:$A$30,0),0)&gt;0,"L",IF(WEEKDAY(W$10)=1,"","X")))</f>
        <v>X</v>
      </c>
      <c r="X54" s="61" t="str">
        <f>IF(OR($A54="",X$10=""),"",IF(IFERROR(MATCH(BBC_4!X$10,Infor!$A$13:$A$30,0),0)&gt;0,"L",IF(WEEKDAY(X$10)=1,"","X")))</f>
        <v>X</v>
      </c>
      <c r="Y54" s="61" t="str">
        <f>IF(OR($A54="",Y$10=""),"",IF(IFERROR(MATCH(BBC_4!Y$10,Infor!$A$13:$A$30,0),0)&gt;0,"L",IF(WEEKDAY(Y$10)=1,"","X")))</f>
        <v>X</v>
      </c>
      <c r="Z54" s="61" t="str">
        <f>IF(OR($A54="",Z$10=""),"",IF(IFERROR(MATCH(BBC_4!Z$10,Infor!$A$13:$A$30,0),0)&gt;0,"L",IF(WEEKDAY(Z$10)=1,"","X")))</f>
        <v>X</v>
      </c>
      <c r="AA54" s="61" t="str">
        <f>IF(OR($A54="",AA$10=""),"",IF(IFERROR(MATCH(BBC_4!AA$10,Infor!$A$13:$A$30,0),0)&gt;0,"L",IF(WEEKDAY(AA$10)=1,"","X")))</f>
        <v/>
      </c>
      <c r="AB54" s="61" t="str">
        <f>IF(OR($A54="",AB$10=""),"",IF(IFERROR(MATCH(BBC_4!AB$10,Infor!$A$13:$A$30,0),0)&gt;0,"L",IF(WEEKDAY(AB$10)=1,"","X")))</f>
        <v>X</v>
      </c>
      <c r="AC54" s="61" t="str">
        <f>IF(OR($A54="",AC$10=""),"",IF(IFERROR(MATCH(BBC_4!AC$10,Infor!$A$13:$A$30,0),0)&gt;0,"L",IF(WEEKDAY(AC$10)=1,"","X")))</f>
        <v>X</v>
      </c>
      <c r="AD54" s="61" t="str">
        <f>IF(OR($A54="",AD$10=""),"",IF(IFERROR(MATCH(BBC_4!AD$10,Infor!$A$13:$A$30,0),0)&gt;0,"L",IF(WEEKDAY(AD$10)=1,"","X")))</f>
        <v>X</v>
      </c>
      <c r="AE54" s="61" t="str">
        <f>IF(OR($A54="",AE$10=""),"",IF(IFERROR(MATCH(BBC_4!AE$10,Infor!$A$13:$A$30,0),0)&gt;0,"L",IF(WEEKDAY(AE$10)=1,"","X")))</f>
        <v>X</v>
      </c>
      <c r="AF54" s="61" t="str">
        <f>IF(OR($A54="",AF$10=""),"",IF(IFERROR(MATCH(BBC_4!AF$10,Infor!$A$13:$A$30,0),0)&gt;0,"L",IF(WEEKDAY(AF$10)=1,"","X")))</f>
        <v>X</v>
      </c>
      <c r="AG54" s="61" t="str">
        <f>IF(OR($A54="",AG$10=""),"",IF(IFERROR(MATCH(BBC_4!AG$10,Infor!$A$13:$A$30,0),0)&gt;0,"L",IF(WEEKDAY(AG$10)=1,"","X")))</f>
        <v>L</v>
      </c>
      <c r="AH54" s="61" t="str">
        <f>IF(OR($A54="",AH$10=""),"",IF(IFERROR(MATCH(BBC_4!AH$10,Infor!$A$13:$A$30,0),0)&gt;0,"L",IF(WEEKDAY(AH$10)=1,"","X")))</f>
        <v/>
      </c>
      <c r="AI54" s="61" t="str">
        <f>IF(OR($A54="",AI$10=""),"",IF(IFERROR(MATCH(BBC_4!AI$10,Infor!$A$13:$A$30,0),0)&gt;0,"L",IF(WEEKDAY(AI$10)=1,"","X")))</f>
        <v/>
      </c>
      <c r="AJ54" s="62"/>
      <c r="AK54" s="62">
        <f t="shared" si="6"/>
        <v>23</v>
      </c>
      <c r="AL54" s="62">
        <f t="shared" si="7"/>
        <v>2</v>
      </c>
      <c r="AM54" s="62"/>
      <c r="AN54" s="63"/>
      <c r="AO54" s="44">
        <f t="shared" si="0"/>
        <v>4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IF(OR($A55="",E$10=""),"",IF(IFERROR(MATCH(BBC_4!E$10,Infor!$A$13:$A$30,0),0)&gt;0,"L",IF(WEEKDAY(E$10)=1,"","X")))</f>
        <v>X</v>
      </c>
      <c r="F55" s="61" t="str">
        <f>IF(OR($A55="",F$10=""),"",IF(IFERROR(MATCH(BBC_4!F$10,Infor!$A$13:$A$30,0),0)&gt;0,"L",IF(WEEKDAY(F$10)=1,"","X")))</f>
        <v/>
      </c>
      <c r="G55" s="61" t="str">
        <f>IF(OR($A55="",G$10=""),"",IF(IFERROR(MATCH(BBC_4!G$10,Infor!$A$13:$A$30,0),0)&gt;0,"L",IF(WEEKDAY(G$10)=1,"","X")))</f>
        <v>X</v>
      </c>
      <c r="H55" s="61" t="str">
        <f>IF(OR($A55="",H$10=""),"",IF(IFERROR(MATCH(BBC_4!H$10,Infor!$A$13:$A$30,0),0)&gt;0,"L",IF(WEEKDAY(H$10)=1,"","X")))</f>
        <v>X</v>
      </c>
      <c r="I55" s="61" t="str">
        <f>IF(OR($A55="",I$10=""),"",IF(IFERROR(MATCH(BBC_4!I$10,Infor!$A$13:$A$30,0),0)&gt;0,"L",IF(WEEKDAY(I$10)=1,"","X")))</f>
        <v>X</v>
      </c>
      <c r="J55" s="61" t="str">
        <f>IF(OR($A55="",J$10=""),"",IF(IFERROR(MATCH(BBC_4!J$10,Infor!$A$13:$A$30,0),0)&gt;0,"L",IF(WEEKDAY(J$10)=1,"","X")))</f>
        <v>L</v>
      </c>
      <c r="K55" s="61" t="str">
        <f>IF(OR($A55="",K$10=""),"",IF(IFERROR(MATCH(BBC_4!K$10,Infor!$A$13:$A$30,0),0)&gt;0,"L",IF(WEEKDAY(K$10)=1,"","X")))</f>
        <v>X</v>
      </c>
      <c r="L55" s="61" t="str">
        <f>IF(OR($A55="",L$10=""),"",IF(IFERROR(MATCH(BBC_4!L$10,Infor!$A$13:$A$30,0),0)&gt;0,"L",IF(WEEKDAY(L$10)=1,"","X")))</f>
        <v>X</v>
      </c>
      <c r="M55" s="61" t="str">
        <f>IF(OR($A55="",M$10=""),"",IF(IFERROR(MATCH(BBC_4!M$10,Infor!$A$13:$A$30,0),0)&gt;0,"L",IF(WEEKDAY(M$10)=1,"","X")))</f>
        <v/>
      </c>
      <c r="N55" s="61" t="str">
        <f>IF(OR($A55="",N$10=""),"",IF(IFERROR(MATCH(BBC_4!N$10,Infor!$A$13:$A$30,0),0)&gt;0,"L",IF(WEEKDAY(N$10)=1,"","X")))</f>
        <v>X</v>
      </c>
      <c r="O55" s="61" t="str">
        <f>IF(OR($A55="",O$10=""),"",IF(IFERROR(MATCH(BBC_4!O$10,Infor!$A$13:$A$30,0),0)&gt;0,"L",IF(WEEKDAY(O$10)=1,"","X")))</f>
        <v>X</v>
      </c>
      <c r="P55" s="61" t="str">
        <f>IF(OR($A55="",P$10=""),"",IF(IFERROR(MATCH(BBC_4!P$10,Infor!$A$13:$A$30,0),0)&gt;0,"L",IF(WEEKDAY(P$10)=1,"","X")))</f>
        <v>X</v>
      </c>
      <c r="Q55" s="61" t="str">
        <f>IF(OR($A55="",Q$10=""),"",IF(IFERROR(MATCH(BBC_4!Q$10,Infor!$A$13:$A$30,0),0)&gt;0,"L",IF(WEEKDAY(Q$10)=1,"","X")))</f>
        <v>X</v>
      </c>
      <c r="R55" s="61" t="str">
        <f>IF(OR($A55="",R$10=""),"",IF(IFERROR(MATCH(BBC_4!R$10,Infor!$A$13:$A$30,0),0)&gt;0,"L",IF(WEEKDAY(R$10)=1,"","X")))</f>
        <v>X</v>
      </c>
      <c r="S55" s="61" t="str">
        <f>IF(OR($A55="",S$10=""),"",IF(IFERROR(MATCH(BBC_4!S$10,Infor!$A$13:$A$30,0),0)&gt;0,"L",IF(WEEKDAY(S$10)=1,"","X")))</f>
        <v>X</v>
      </c>
      <c r="T55" s="61" t="str">
        <f>IF(OR($A55="",T$10=""),"",IF(IFERROR(MATCH(BBC_4!T$10,Infor!$A$13:$A$30,0),0)&gt;0,"L",IF(WEEKDAY(T$10)=1,"","X")))</f>
        <v/>
      </c>
      <c r="U55" s="61" t="str">
        <f>IF(OR($A55="",U$10=""),"",IF(IFERROR(MATCH(BBC_4!U$10,Infor!$A$13:$A$30,0),0)&gt;0,"L",IF(WEEKDAY(U$10)=1,"","X")))</f>
        <v>X</v>
      </c>
      <c r="V55" s="61" t="str">
        <f>IF(OR($A55="",V$10=""),"",IF(IFERROR(MATCH(BBC_4!V$10,Infor!$A$13:$A$30,0),0)&gt;0,"L",IF(WEEKDAY(V$10)=1,"","X")))</f>
        <v>X</v>
      </c>
      <c r="W55" s="61" t="str">
        <f>IF(OR($A55="",W$10=""),"",IF(IFERROR(MATCH(BBC_4!W$10,Infor!$A$13:$A$30,0),0)&gt;0,"L",IF(WEEKDAY(W$10)=1,"","X")))</f>
        <v>X</v>
      </c>
      <c r="X55" s="61" t="str">
        <f>IF(OR($A55="",X$10=""),"",IF(IFERROR(MATCH(BBC_4!X$10,Infor!$A$13:$A$30,0),0)&gt;0,"L",IF(WEEKDAY(X$10)=1,"","X")))</f>
        <v>X</v>
      </c>
      <c r="Y55" s="61" t="str">
        <f>IF(OR($A55="",Y$10=""),"",IF(IFERROR(MATCH(BBC_4!Y$10,Infor!$A$13:$A$30,0),0)&gt;0,"L",IF(WEEKDAY(Y$10)=1,"","X")))</f>
        <v>X</v>
      </c>
      <c r="Z55" s="61" t="str">
        <f>IF(OR($A55="",Z$10=""),"",IF(IFERROR(MATCH(BBC_4!Z$10,Infor!$A$13:$A$30,0),0)&gt;0,"L",IF(WEEKDAY(Z$10)=1,"","X")))</f>
        <v>X</v>
      </c>
      <c r="AA55" s="61" t="str">
        <f>IF(OR($A55="",AA$10=""),"",IF(IFERROR(MATCH(BBC_4!AA$10,Infor!$A$13:$A$30,0),0)&gt;0,"L",IF(WEEKDAY(AA$10)=1,"","X")))</f>
        <v/>
      </c>
      <c r="AB55" s="61" t="str">
        <f>IF(OR($A55="",AB$10=""),"",IF(IFERROR(MATCH(BBC_4!AB$10,Infor!$A$13:$A$30,0),0)&gt;0,"L",IF(WEEKDAY(AB$10)=1,"","X")))</f>
        <v>X</v>
      </c>
      <c r="AC55" s="61" t="str">
        <f>IF(OR($A55="",AC$10=""),"",IF(IFERROR(MATCH(BBC_4!AC$10,Infor!$A$13:$A$30,0),0)&gt;0,"L",IF(WEEKDAY(AC$10)=1,"","X")))</f>
        <v>X</v>
      </c>
      <c r="AD55" s="61" t="str">
        <f>IF(OR($A55="",AD$10=""),"",IF(IFERROR(MATCH(BBC_4!AD$10,Infor!$A$13:$A$30,0),0)&gt;0,"L",IF(WEEKDAY(AD$10)=1,"","X")))</f>
        <v>X</v>
      </c>
      <c r="AE55" s="61" t="str">
        <f>IF(OR($A55="",AE$10=""),"",IF(IFERROR(MATCH(BBC_4!AE$10,Infor!$A$13:$A$30,0),0)&gt;0,"L",IF(WEEKDAY(AE$10)=1,"","X")))</f>
        <v>X</v>
      </c>
      <c r="AF55" s="61" t="str">
        <f>IF(OR($A55="",AF$10=""),"",IF(IFERROR(MATCH(BBC_4!AF$10,Infor!$A$13:$A$30,0),0)&gt;0,"L",IF(WEEKDAY(AF$10)=1,"","X")))</f>
        <v>X</v>
      </c>
      <c r="AG55" s="61" t="str">
        <f>IF(OR($A55="",AG$10=""),"",IF(IFERROR(MATCH(BBC_4!AG$10,Infor!$A$13:$A$30,0),0)&gt;0,"L",IF(WEEKDAY(AG$10)=1,"","X")))</f>
        <v>L</v>
      </c>
      <c r="AH55" s="61" t="str">
        <f>IF(OR($A55="",AH$10=""),"",IF(IFERROR(MATCH(BBC_4!AH$10,Infor!$A$13:$A$30,0),0)&gt;0,"L",IF(WEEKDAY(AH$10)=1,"","X")))</f>
        <v/>
      </c>
      <c r="AI55" s="61" t="str">
        <f>IF(OR($A55="",AI$10=""),"",IF(IFERROR(MATCH(BBC_4!AI$10,Infor!$A$13:$A$30,0),0)&gt;0,"L",IF(WEEKDAY(AI$10)=1,"","X")))</f>
        <v/>
      </c>
      <c r="AJ55" s="62"/>
      <c r="AK55" s="62">
        <f t="shared" si="6"/>
        <v>23</v>
      </c>
      <c r="AL55" s="62">
        <f t="shared" si="7"/>
        <v>2</v>
      </c>
      <c r="AM55" s="62"/>
      <c r="AN55" s="63"/>
      <c r="AO55" s="44">
        <f t="shared" si="0"/>
        <v>4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IF(OR($A56="",E$10=""),"",IF(IFERROR(MATCH(BBC_4!E$10,Infor!$A$13:$A$30,0),0)&gt;0,"L",IF(WEEKDAY(E$10)=1,"","X")))</f>
        <v>X</v>
      </c>
      <c r="F56" s="61" t="str">
        <f>IF(OR($A56="",F$10=""),"",IF(IFERROR(MATCH(BBC_4!F$10,Infor!$A$13:$A$30,0),0)&gt;0,"L",IF(WEEKDAY(F$10)=1,"","X")))</f>
        <v/>
      </c>
      <c r="G56" s="61" t="str">
        <f>IF(OR($A56="",G$10=""),"",IF(IFERROR(MATCH(BBC_4!G$10,Infor!$A$13:$A$30,0),0)&gt;0,"L",IF(WEEKDAY(G$10)=1,"","X")))</f>
        <v>X</v>
      </c>
      <c r="H56" s="61" t="str">
        <f>IF(OR($A56="",H$10=""),"",IF(IFERROR(MATCH(BBC_4!H$10,Infor!$A$13:$A$30,0),0)&gt;0,"L",IF(WEEKDAY(H$10)=1,"","X")))</f>
        <v>X</v>
      </c>
      <c r="I56" s="61" t="str">
        <f>IF(OR($A56="",I$10=""),"",IF(IFERROR(MATCH(BBC_4!I$10,Infor!$A$13:$A$30,0),0)&gt;0,"L",IF(WEEKDAY(I$10)=1,"","X")))</f>
        <v>X</v>
      </c>
      <c r="J56" s="61" t="str">
        <f>IF(OR($A56="",J$10=""),"",IF(IFERROR(MATCH(BBC_4!J$10,Infor!$A$13:$A$30,0),0)&gt;0,"L",IF(WEEKDAY(J$10)=1,"","X")))</f>
        <v>L</v>
      </c>
      <c r="K56" s="61" t="str">
        <f>IF(OR($A56="",K$10=""),"",IF(IFERROR(MATCH(BBC_4!K$10,Infor!$A$13:$A$30,0),0)&gt;0,"L",IF(WEEKDAY(K$10)=1,"","X")))</f>
        <v>X</v>
      </c>
      <c r="L56" s="61" t="str">
        <f>IF(OR($A56="",L$10=""),"",IF(IFERROR(MATCH(BBC_4!L$10,Infor!$A$13:$A$30,0),0)&gt;0,"L",IF(WEEKDAY(L$10)=1,"","X")))</f>
        <v>X</v>
      </c>
      <c r="M56" s="61" t="str">
        <f>IF(OR($A56="",M$10=""),"",IF(IFERROR(MATCH(BBC_4!M$10,Infor!$A$13:$A$30,0),0)&gt;0,"L",IF(WEEKDAY(M$10)=1,"","X")))</f>
        <v/>
      </c>
      <c r="N56" s="61" t="str">
        <f>IF(OR($A56="",N$10=""),"",IF(IFERROR(MATCH(BBC_4!N$10,Infor!$A$13:$A$30,0),0)&gt;0,"L",IF(WEEKDAY(N$10)=1,"","X")))</f>
        <v>X</v>
      </c>
      <c r="O56" s="61" t="str">
        <f>IF(OR($A56="",O$10=""),"",IF(IFERROR(MATCH(BBC_4!O$10,Infor!$A$13:$A$30,0),0)&gt;0,"L",IF(WEEKDAY(O$10)=1,"","X")))</f>
        <v>X</v>
      </c>
      <c r="P56" s="61" t="str">
        <f>IF(OR($A56="",P$10=""),"",IF(IFERROR(MATCH(BBC_4!P$10,Infor!$A$13:$A$30,0),0)&gt;0,"L",IF(WEEKDAY(P$10)=1,"","X")))</f>
        <v>X</v>
      </c>
      <c r="Q56" s="61" t="str">
        <f>IF(OR($A56="",Q$10=""),"",IF(IFERROR(MATCH(BBC_4!Q$10,Infor!$A$13:$A$30,0),0)&gt;0,"L",IF(WEEKDAY(Q$10)=1,"","X")))</f>
        <v>X</v>
      </c>
      <c r="R56" s="61" t="str">
        <f>IF(OR($A56="",R$10=""),"",IF(IFERROR(MATCH(BBC_4!R$10,Infor!$A$13:$A$30,0),0)&gt;0,"L",IF(WEEKDAY(R$10)=1,"","X")))</f>
        <v>X</v>
      </c>
      <c r="S56" s="61" t="str">
        <f>IF(OR($A56="",S$10=""),"",IF(IFERROR(MATCH(BBC_4!S$10,Infor!$A$13:$A$30,0),0)&gt;0,"L",IF(WEEKDAY(S$10)=1,"","X")))</f>
        <v>X</v>
      </c>
      <c r="T56" s="61" t="str">
        <f>IF(OR($A56="",T$10=""),"",IF(IFERROR(MATCH(BBC_4!T$10,Infor!$A$13:$A$30,0),0)&gt;0,"L",IF(WEEKDAY(T$10)=1,"","X")))</f>
        <v/>
      </c>
      <c r="U56" s="61" t="str">
        <f>IF(OR($A56="",U$10=""),"",IF(IFERROR(MATCH(BBC_4!U$10,Infor!$A$13:$A$30,0),0)&gt;0,"L",IF(WEEKDAY(U$10)=1,"","X")))</f>
        <v>X</v>
      </c>
      <c r="V56" s="61" t="str">
        <f>IF(OR($A56="",V$10=""),"",IF(IFERROR(MATCH(BBC_4!V$10,Infor!$A$13:$A$30,0),0)&gt;0,"L",IF(WEEKDAY(V$10)=1,"","X")))</f>
        <v>X</v>
      </c>
      <c r="W56" s="61" t="str">
        <f>IF(OR($A56="",W$10=""),"",IF(IFERROR(MATCH(BBC_4!W$10,Infor!$A$13:$A$30,0),0)&gt;0,"L",IF(WEEKDAY(W$10)=1,"","X")))</f>
        <v>X</v>
      </c>
      <c r="X56" s="61" t="str">
        <f>IF(OR($A56="",X$10=""),"",IF(IFERROR(MATCH(BBC_4!X$10,Infor!$A$13:$A$30,0),0)&gt;0,"L",IF(WEEKDAY(X$10)=1,"","X")))</f>
        <v>X</v>
      </c>
      <c r="Y56" s="61" t="str">
        <f>IF(OR($A56="",Y$10=""),"",IF(IFERROR(MATCH(BBC_4!Y$10,Infor!$A$13:$A$30,0),0)&gt;0,"L",IF(WEEKDAY(Y$10)=1,"","X")))</f>
        <v>X</v>
      </c>
      <c r="Z56" s="61" t="str">
        <f>IF(OR($A56="",Z$10=""),"",IF(IFERROR(MATCH(BBC_4!Z$10,Infor!$A$13:$A$30,0),0)&gt;0,"L",IF(WEEKDAY(Z$10)=1,"","X")))</f>
        <v>X</v>
      </c>
      <c r="AA56" s="61" t="str">
        <f>IF(OR($A56="",AA$10=""),"",IF(IFERROR(MATCH(BBC_4!AA$10,Infor!$A$13:$A$30,0),0)&gt;0,"L",IF(WEEKDAY(AA$10)=1,"","X")))</f>
        <v/>
      </c>
      <c r="AB56" s="61" t="str">
        <f>IF(OR($A56="",AB$10=""),"",IF(IFERROR(MATCH(BBC_4!AB$10,Infor!$A$13:$A$30,0),0)&gt;0,"L",IF(WEEKDAY(AB$10)=1,"","X")))</f>
        <v>X</v>
      </c>
      <c r="AC56" s="61" t="str">
        <f>IF(OR($A56="",AC$10=""),"",IF(IFERROR(MATCH(BBC_4!AC$10,Infor!$A$13:$A$30,0),0)&gt;0,"L",IF(WEEKDAY(AC$10)=1,"","X")))</f>
        <v>X</v>
      </c>
      <c r="AD56" s="61" t="str">
        <f>IF(OR($A56="",AD$10=""),"",IF(IFERROR(MATCH(BBC_4!AD$10,Infor!$A$13:$A$30,0),0)&gt;0,"L",IF(WEEKDAY(AD$10)=1,"","X")))</f>
        <v>X</v>
      </c>
      <c r="AE56" s="61" t="str">
        <f>IF(OR($A56="",AE$10=""),"",IF(IFERROR(MATCH(BBC_4!AE$10,Infor!$A$13:$A$30,0),0)&gt;0,"L",IF(WEEKDAY(AE$10)=1,"","X")))</f>
        <v>X</v>
      </c>
      <c r="AF56" s="61" t="str">
        <f>IF(OR($A56="",AF$10=""),"",IF(IFERROR(MATCH(BBC_4!AF$10,Infor!$A$13:$A$30,0),0)&gt;0,"L",IF(WEEKDAY(AF$10)=1,"","X")))</f>
        <v>X</v>
      </c>
      <c r="AG56" s="61" t="str">
        <f>IF(OR($A56="",AG$10=""),"",IF(IFERROR(MATCH(BBC_4!AG$10,Infor!$A$13:$A$30,0),0)&gt;0,"L",IF(WEEKDAY(AG$10)=1,"","X")))</f>
        <v>L</v>
      </c>
      <c r="AH56" s="61" t="str">
        <f>IF(OR($A56="",AH$10=""),"",IF(IFERROR(MATCH(BBC_4!AH$10,Infor!$A$13:$A$30,0),0)&gt;0,"L",IF(WEEKDAY(AH$10)=1,"","X")))</f>
        <v/>
      </c>
      <c r="AI56" s="61" t="str">
        <f>IF(OR($A56="",AI$10=""),"",IF(IFERROR(MATCH(BBC_4!AI$10,Infor!$A$13:$A$30,0),0)&gt;0,"L",IF(WEEKDAY(AI$10)=1,"","X")))</f>
        <v/>
      </c>
      <c r="AJ56" s="62"/>
      <c r="AK56" s="62">
        <f t="shared" si="6"/>
        <v>23</v>
      </c>
      <c r="AL56" s="62">
        <f t="shared" si="7"/>
        <v>2</v>
      </c>
      <c r="AM56" s="62"/>
      <c r="AN56" s="63"/>
      <c r="AO56" s="44">
        <f t="shared" si="0"/>
        <v>4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IF(OR($A57="",E$10=""),"",IF(IFERROR(MATCH(BBC_4!E$10,Infor!$A$13:$A$30,0),0)&gt;0,"L",IF(WEEKDAY(E$10)=1,"","X")))</f>
        <v>X</v>
      </c>
      <c r="F57" s="61" t="str">
        <f>IF(OR($A57="",F$10=""),"",IF(IFERROR(MATCH(BBC_4!F$10,Infor!$A$13:$A$30,0),0)&gt;0,"L",IF(WEEKDAY(F$10)=1,"","X")))</f>
        <v/>
      </c>
      <c r="G57" s="61" t="str">
        <f>IF(OR($A57="",G$10=""),"",IF(IFERROR(MATCH(BBC_4!G$10,Infor!$A$13:$A$30,0),0)&gt;0,"L",IF(WEEKDAY(G$10)=1,"","X")))</f>
        <v>X</v>
      </c>
      <c r="H57" s="61" t="str">
        <f>IF(OR($A57="",H$10=""),"",IF(IFERROR(MATCH(BBC_4!H$10,Infor!$A$13:$A$30,0),0)&gt;0,"L",IF(WEEKDAY(H$10)=1,"","X")))</f>
        <v>X</v>
      </c>
      <c r="I57" s="61" t="str">
        <f>IF(OR($A57="",I$10=""),"",IF(IFERROR(MATCH(BBC_4!I$10,Infor!$A$13:$A$30,0),0)&gt;0,"L",IF(WEEKDAY(I$10)=1,"","X")))</f>
        <v>X</v>
      </c>
      <c r="J57" s="61" t="str">
        <f>IF(OR($A57="",J$10=""),"",IF(IFERROR(MATCH(BBC_4!J$10,Infor!$A$13:$A$30,0),0)&gt;0,"L",IF(WEEKDAY(J$10)=1,"","X")))</f>
        <v>L</v>
      </c>
      <c r="K57" s="61" t="str">
        <f>IF(OR($A57="",K$10=""),"",IF(IFERROR(MATCH(BBC_4!K$10,Infor!$A$13:$A$30,0),0)&gt;0,"L",IF(WEEKDAY(K$10)=1,"","X")))</f>
        <v>X</v>
      </c>
      <c r="L57" s="61" t="str">
        <f>IF(OR($A57="",L$10=""),"",IF(IFERROR(MATCH(BBC_4!L$10,Infor!$A$13:$A$30,0),0)&gt;0,"L",IF(WEEKDAY(L$10)=1,"","X")))</f>
        <v>X</v>
      </c>
      <c r="M57" s="61" t="str">
        <f>IF(OR($A57="",M$10=""),"",IF(IFERROR(MATCH(BBC_4!M$10,Infor!$A$13:$A$30,0),0)&gt;0,"L",IF(WEEKDAY(M$10)=1,"","X")))</f>
        <v/>
      </c>
      <c r="N57" s="61" t="str">
        <f>IF(OR($A57="",N$10=""),"",IF(IFERROR(MATCH(BBC_4!N$10,Infor!$A$13:$A$30,0),0)&gt;0,"L",IF(WEEKDAY(N$10)=1,"","X")))</f>
        <v>X</v>
      </c>
      <c r="O57" s="61" t="str">
        <f>IF(OR($A57="",O$10=""),"",IF(IFERROR(MATCH(BBC_4!O$10,Infor!$A$13:$A$30,0),0)&gt;0,"L",IF(WEEKDAY(O$10)=1,"","X")))</f>
        <v>X</v>
      </c>
      <c r="P57" s="61" t="str">
        <f>IF(OR($A57="",P$10=""),"",IF(IFERROR(MATCH(BBC_4!P$10,Infor!$A$13:$A$30,0),0)&gt;0,"L",IF(WEEKDAY(P$10)=1,"","X")))</f>
        <v>X</v>
      </c>
      <c r="Q57" s="61" t="str">
        <f>IF(OR($A57="",Q$10=""),"",IF(IFERROR(MATCH(BBC_4!Q$10,Infor!$A$13:$A$30,0),0)&gt;0,"L",IF(WEEKDAY(Q$10)=1,"","X")))</f>
        <v>X</v>
      </c>
      <c r="R57" s="61" t="str">
        <f>IF(OR($A57="",R$10=""),"",IF(IFERROR(MATCH(BBC_4!R$10,Infor!$A$13:$A$30,0),0)&gt;0,"L",IF(WEEKDAY(R$10)=1,"","X")))</f>
        <v>X</v>
      </c>
      <c r="S57" s="61" t="str">
        <f>IF(OR($A57="",S$10=""),"",IF(IFERROR(MATCH(BBC_4!S$10,Infor!$A$13:$A$30,0),0)&gt;0,"L",IF(WEEKDAY(S$10)=1,"","X")))</f>
        <v>X</v>
      </c>
      <c r="T57" s="61" t="str">
        <f>IF(OR($A57="",T$10=""),"",IF(IFERROR(MATCH(BBC_4!T$10,Infor!$A$13:$A$30,0),0)&gt;0,"L",IF(WEEKDAY(T$10)=1,"","X")))</f>
        <v/>
      </c>
      <c r="U57" s="61" t="str">
        <f>IF(OR($A57="",U$10=""),"",IF(IFERROR(MATCH(BBC_4!U$10,Infor!$A$13:$A$30,0),0)&gt;0,"L",IF(WEEKDAY(U$10)=1,"","X")))</f>
        <v>X</v>
      </c>
      <c r="V57" s="61" t="str">
        <f>IF(OR($A57="",V$10=""),"",IF(IFERROR(MATCH(BBC_4!V$10,Infor!$A$13:$A$30,0),0)&gt;0,"L",IF(WEEKDAY(V$10)=1,"","X")))</f>
        <v>X</v>
      </c>
      <c r="W57" s="61" t="str">
        <f>IF(OR($A57="",W$10=""),"",IF(IFERROR(MATCH(BBC_4!W$10,Infor!$A$13:$A$30,0),0)&gt;0,"L",IF(WEEKDAY(W$10)=1,"","X")))</f>
        <v>X</v>
      </c>
      <c r="X57" s="61" t="str">
        <f>IF(OR($A57="",X$10=""),"",IF(IFERROR(MATCH(BBC_4!X$10,Infor!$A$13:$A$30,0),0)&gt;0,"L",IF(WEEKDAY(X$10)=1,"","X")))</f>
        <v>X</v>
      </c>
      <c r="Y57" s="61" t="str">
        <f>IF(OR($A57="",Y$10=""),"",IF(IFERROR(MATCH(BBC_4!Y$10,Infor!$A$13:$A$30,0),0)&gt;0,"L",IF(WEEKDAY(Y$10)=1,"","X")))</f>
        <v>X</v>
      </c>
      <c r="Z57" s="61" t="str">
        <f>IF(OR($A57="",Z$10=""),"",IF(IFERROR(MATCH(BBC_4!Z$10,Infor!$A$13:$A$30,0),0)&gt;0,"L",IF(WEEKDAY(Z$10)=1,"","X")))</f>
        <v>X</v>
      </c>
      <c r="AA57" s="61" t="str">
        <f>IF(OR($A57="",AA$10=""),"",IF(IFERROR(MATCH(BBC_4!AA$10,Infor!$A$13:$A$30,0),0)&gt;0,"L",IF(WEEKDAY(AA$10)=1,"","X")))</f>
        <v/>
      </c>
      <c r="AB57" s="61" t="str">
        <f>IF(OR($A57="",AB$10=""),"",IF(IFERROR(MATCH(BBC_4!AB$10,Infor!$A$13:$A$30,0),0)&gt;0,"L",IF(WEEKDAY(AB$10)=1,"","X")))</f>
        <v>X</v>
      </c>
      <c r="AC57" s="61" t="str">
        <f>IF(OR($A57="",AC$10=""),"",IF(IFERROR(MATCH(BBC_4!AC$10,Infor!$A$13:$A$30,0),0)&gt;0,"L",IF(WEEKDAY(AC$10)=1,"","X")))</f>
        <v>X</v>
      </c>
      <c r="AD57" s="61" t="str">
        <f>IF(OR($A57="",AD$10=""),"",IF(IFERROR(MATCH(BBC_4!AD$10,Infor!$A$13:$A$30,0),0)&gt;0,"L",IF(WEEKDAY(AD$10)=1,"","X")))</f>
        <v>X</v>
      </c>
      <c r="AE57" s="61" t="str">
        <f>IF(OR($A57="",AE$10=""),"",IF(IFERROR(MATCH(BBC_4!AE$10,Infor!$A$13:$A$30,0),0)&gt;0,"L",IF(WEEKDAY(AE$10)=1,"","X")))</f>
        <v>X</v>
      </c>
      <c r="AF57" s="61" t="str">
        <f>IF(OR($A57="",AF$10=""),"",IF(IFERROR(MATCH(BBC_4!AF$10,Infor!$A$13:$A$30,0),0)&gt;0,"L",IF(WEEKDAY(AF$10)=1,"","X")))</f>
        <v>X</v>
      </c>
      <c r="AG57" s="61" t="str">
        <f>IF(OR($A57="",AG$10=""),"",IF(IFERROR(MATCH(BBC_4!AG$10,Infor!$A$13:$A$30,0),0)&gt;0,"L",IF(WEEKDAY(AG$10)=1,"","X")))</f>
        <v>L</v>
      </c>
      <c r="AH57" s="61" t="str">
        <f>IF(OR($A57="",AH$10=""),"",IF(IFERROR(MATCH(BBC_4!AH$10,Infor!$A$13:$A$30,0),0)&gt;0,"L",IF(WEEKDAY(AH$10)=1,"","X")))</f>
        <v/>
      </c>
      <c r="AI57" s="61" t="str">
        <f>IF(OR($A57="",AI$10=""),"",IF(IFERROR(MATCH(BBC_4!AI$10,Infor!$A$13:$A$30,0),0)&gt;0,"L",IF(WEEKDAY(AI$10)=1,"","X")))</f>
        <v/>
      </c>
      <c r="AJ57" s="62"/>
      <c r="AK57" s="62">
        <f t="shared" si="6"/>
        <v>23</v>
      </c>
      <c r="AL57" s="62">
        <f t="shared" si="7"/>
        <v>2</v>
      </c>
      <c r="AM57" s="62"/>
      <c r="AN57" s="63"/>
      <c r="AO57" s="44">
        <f t="shared" si="0"/>
        <v>4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IF(OR($A58="",E$10=""),"",IF(IFERROR(MATCH(BBC_4!E$10,Infor!$A$13:$A$30,0),0)&gt;0,"L",IF(WEEKDAY(E$10)=1,"","X")))</f>
        <v>X</v>
      </c>
      <c r="F58" s="61" t="str">
        <f>IF(OR($A58="",F$10=""),"",IF(IFERROR(MATCH(BBC_4!F$10,Infor!$A$13:$A$30,0),0)&gt;0,"L",IF(WEEKDAY(F$10)=1,"","X")))</f>
        <v/>
      </c>
      <c r="G58" s="61" t="str">
        <f>IF(OR($A58="",G$10=""),"",IF(IFERROR(MATCH(BBC_4!G$10,Infor!$A$13:$A$30,0),0)&gt;0,"L",IF(WEEKDAY(G$10)=1,"","X")))</f>
        <v>X</v>
      </c>
      <c r="H58" s="61" t="str">
        <f>IF(OR($A58="",H$10=""),"",IF(IFERROR(MATCH(BBC_4!H$10,Infor!$A$13:$A$30,0),0)&gt;0,"L",IF(WEEKDAY(H$10)=1,"","X")))</f>
        <v>X</v>
      </c>
      <c r="I58" s="61" t="str">
        <f>IF(OR($A58="",I$10=""),"",IF(IFERROR(MATCH(BBC_4!I$10,Infor!$A$13:$A$30,0),0)&gt;0,"L",IF(WEEKDAY(I$10)=1,"","X")))</f>
        <v>X</v>
      </c>
      <c r="J58" s="61" t="str">
        <f>IF(OR($A58="",J$10=""),"",IF(IFERROR(MATCH(BBC_4!J$10,Infor!$A$13:$A$30,0),0)&gt;0,"L",IF(WEEKDAY(J$10)=1,"","X")))</f>
        <v>L</v>
      </c>
      <c r="K58" s="61" t="str">
        <f>IF(OR($A58="",K$10=""),"",IF(IFERROR(MATCH(BBC_4!K$10,Infor!$A$13:$A$30,0),0)&gt;0,"L",IF(WEEKDAY(K$10)=1,"","X")))</f>
        <v>X</v>
      </c>
      <c r="L58" s="61" t="str">
        <f>IF(OR($A58="",L$10=""),"",IF(IFERROR(MATCH(BBC_4!L$10,Infor!$A$13:$A$30,0),0)&gt;0,"L",IF(WEEKDAY(L$10)=1,"","X")))</f>
        <v>X</v>
      </c>
      <c r="M58" s="61" t="str">
        <f>IF(OR($A58="",M$10=""),"",IF(IFERROR(MATCH(BBC_4!M$10,Infor!$A$13:$A$30,0),0)&gt;0,"L",IF(WEEKDAY(M$10)=1,"","X")))</f>
        <v/>
      </c>
      <c r="N58" s="61" t="str">
        <f>IF(OR($A58="",N$10=""),"",IF(IFERROR(MATCH(BBC_4!N$10,Infor!$A$13:$A$30,0),0)&gt;0,"L",IF(WEEKDAY(N$10)=1,"","X")))</f>
        <v>X</v>
      </c>
      <c r="O58" s="61" t="str">
        <f>IF(OR($A58="",O$10=""),"",IF(IFERROR(MATCH(BBC_4!O$10,Infor!$A$13:$A$30,0),0)&gt;0,"L",IF(WEEKDAY(O$10)=1,"","X")))</f>
        <v>X</v>
      </c>
      <c r="P58" s="61" t="str">
        <f>IF(OR($A58="",P$10=""),"",IF(IFERROR(MATCH(BBC_4!P$10,Infor!$A$13:$A$30,0),0)&gt;0,"L",IF(WEEKDAY(P$10)=1,"","X")))</f>
        <v>X</v>
      </c>
      <c r="Q58" s="61" t="str">
        <f>IF(OR($A58="",Q$10=""),"",IF(IFERROR(MATCH(BBC_4!Q$10,Infor!$A$13:$A$30,0),0)&gt;0,"L",IF(WEEKDAY(Q$10)=1,"","X")))</f>
        <v>X</v>
      </c>
      <c r="R58" s="61" t="str">
        <f>IF(OR($A58="",R$10=""),"",IF(IFERROR(MATCH(BBC_4!R$10,Infor!$A$13:$A$30,0),0)&gt;0,"L",IF(WEEKDAY(R$10)=1,"","X")))</f>
        <v>X</v>
      </c>
      <c r="S58" s="61" t="str">
        <f>IF(OR($A58="",S$10=""),"",IF(IFERROR(MATCH(BBC_4!S$10,Infor!$A$13:$A$30,0),0)&gt;0,"L",IF(WEEKDAY(S$10)=1,"","X")))</f>
        <v>X</v>
      </c>
      <c r="T58" s="61" t="str">
        <f>IF(OR($A58="",T$10=""),"",IF(IFERROR(MATCH(BBC_4!T$10,Infor!$A$13:$A$30,0),0)&gt;0,"L",IF(WEEKDAY(T$10)=1,"","X")))</f>
        <v/>
      </c>
      <c r="U58" s="61" t="str">
        <f>IF(OR($A58="",U$10=""),"",IF(IFERROR(MATCH(BBC_4!U$10,Infor!$A$13:$A$30,0),0)&gt;0,"L",IF(WEEKDAY(U$10)=1,"","X")))</f>
        <v>X</v>
      </c>
      <c r="V58" s="61" t="str">
        <f>IF(OR($A58="",V$10=""),"",IF(IFERROR(MATCH(BBC_4!V$10,Infor!$A$13:$A$30,0),0)&gt;0,"L",IF(WEEKDAY(V$10)=1,"","X")))</f>
        <v>X</v>
      </c>
      <c r="W58" s="61" t="str">
        <f>IF(OR($A58="",W$10=""),"",IF(IFERROR(MATCH(BBC_4!W$10,Infor!$A$13:$A$30,0),0)&gt;0,"L",IF(WEEKDAY(W$10)=1,"","X")))</f>
        <v>X</v>
      </c>
      <c r="X58" s="61" t="str">
        <f>IF(OR($A58="",X$10=""),"",IF(IFERROR(MATCH(BBC_4!X$10,Infor!$A$13:$A$30,0),0)&gt;0,"L",IF(WEEKDAY(X$10)=1,"","X")))</f>
        <v>X</v>
      </c>
      <c r="Y58" s="61" t="str">
        <f>IF(OR($A58="",Y$10=""),"",IF(IFERROR(MATCH(BBC_4!Y$10,Infor!$A$13:$A$30,0),0)&gt;0,"L",IF(WEEKDAY(Y$10)=1,"","X")))</f>
        <v>X</v>
      </c>
      <c r="Z58" s="61" t="str">
        <f>IF(OR($A58="",Z$10=""),"",IF(IFERROR(MATCH(BBC_4!Z$10,Infor!$A$13:$A$30,0),0)&gt;0,"L",IF(WEEKDAY(Z$10)=1,"","X")))</f>
        <v>X</v>
      </c>
      <c r="AA58" s="61" t="str">
        <f>IF(OR($A58="",AA$10=""),"",IF(IFERROR(MATCH(BBC_4!AA$10,Infor!$A$13:$A$30,0),0)&gt;0,"L",IF(WEEKDAY(AA$10)=1,"","X")))</f>
        <v/>
      </c>
      <c r="AB58" s="61" t="str">
        <f>IF(OR($A58="",AB$10=""),"",IF(IFERROR(MATCH(BBC_4!AB$10,Infor!$A$13:$A$30,0),0)&gt;0,"L",IF(WEEKDAY(AB$10)=1,"","X")))</f>
        <v>X</v>
      </c>
      <c r="AC58" s="61" t="str">
        <f>IF(OR($A58="",AC$10=""),"",IF(IFERROR(MATCH(BBC_4!AC$10,Infor!$A$13:$A$30,0),0)&gt;0,"L",IF(WEEKDAY(AC$10)=1,"","X")))</f>
        <v>X</v>
      </c>
      <c r="AD58" s="61" t="str">
        <f>IF(OR($A58="",AD$10=""),"",IF(IFERROR(MATCH(BBC_4!AD$10,Infor!$A$13:$A$30,0),0)&gt;0,"L",IF(WEEKDAY(AD$10)=1,"","X")))</f>
        <v>X</v>
      </c>
      <c r="AE58" s="61" t="str">
        <f>IF(OR($A58="",AE$10=""),"",IF(IFERROR(MATCH(BBC_4!AE$10,Infor!$A$13:$A$30,0),0)&gt;0,"L",IF(WEEKDAY(AE$10)=1,"","X")))</f>
        <v>X</v>
      </c>
      <c r="AF58" s="61" t="str">
        <f>IF(OR($A58="",AF$10=""),"",IF(IFERROR(MATCH(BBC_4!AF$10,Infor!$A$13:$A$30,0),0)&gt;0,"L",IF(WEEKDAY(AF$10)=1,"","X")))</f>
        <v>X</v>
      </c>
      <c r="AG58" s="61" t="str">
        <f>IF(OR($A58="",AG$10=""),"",IF(IFERROR(MATCH(BBC_4!AG$10,Infor!$A$13:$A$30,0),0)&gt;0,"L",IF(WEEKDAY(AG$10)=1,"","X")))</f>
        <v>L</v>
      </c>
      <c r="AH58" s="61" t="str">
        <f>IF(OR($A58="",AH$10=""),"",IF(IFERROR(MATCH(BBC_4!AH$10,Infor!$A$13:$A$30,0),0)&gt;0,"L",IF(WEEKDAY(AH$10)=1,"","X")))</f>
        <v/>
      </c>
      <c r="AI58" s="61" t="str">
        <f>IF(OR($A58="",AI$10=""),"",IF(IFERROR(MATCH(BBC_4!AI$10,Infor!$A$13:$A$30,0),0)&gt;0,"L",IF(WEEKDAY(AI$10)=1,"","X")))</f>
        <v/>
      </c>
      <c r="AJ58" s="62"/>
      <c r="AK58" s="62">
        <f t="shared" si="6"/>
        <v>23</v>
      </c>
      <c r="AL58" s="62">
        <f t="shared" si="7"/>
        <v>2</v>
      </c>
      <c r="AM58" s="62"/>
      <c r="AN58" s="63"/>
      <c r="AO58" s="44">
        <f t="shared" si="0"/>
        <v>4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IF(OR($A59="",E$10=""),"",IF(IFERROR(MATCH(BBC_4!E$10,Infor!$A$13:$A$30,0),0)&gt;0,"L",IF(WEEKDAY(E$10)=1,"","X")))</f>
        <v>X</v>
      </c>
      <c r="F59" s="61" t="str">
        <f>IF(OR($A59="",F$10=""),"",IF(IFERROR(MATCH(BBC_4!F$10,Infor!$A$13:$A$30,0),0)&gt;0,"L",IF(WEEKDAY(F$10)=1,"","X")))</f>
        <v/>
      </c>
      <c r="G59" s="61" t="str">
        <f>IF(OR($A59="",G$10=""),"",IF(IFERROR(MATCH(BBC_4!G$10,Infor!$A$13:$A$30,0),0)&gt;0,"L",IF(WEEKDAY(G$10)=1,"","X")))</f>
        <v>X</v>
      </c>
      <c r="H59" s="61" t="str">
        <f>IF(OR($A59="",H$10=""),"",IF(IFERROR(MATCH(BBC_4!H$10,Infor!$A$13:$A$30,0),0)&gt;0,"L",IF(WEEKDAY(H$10)=1,"","X")))</f>
        <v>X</v>
      </c>
      <c r="I59" s="61" t="str">
        <f>IF(OR($A59="",I$10=""),"",IF(IFERROR(MATCH(BBC_4!I$10,Infor!$A$13:$A$30,0),0)&gt;0,"L",IF(WEEKDAY(I$10)=1,"","X")))</f>
        <v>X</v>
      </c>
      <c r="J59" s="61" t="str">
        <f>IF(OR($A59="",J$10=""),"",IF(IFERROR(MATCH(BBC_4!J$10,Infor!$A$13:$A$30,0),0)&gt;0,"L",IF(WEEKDAY(J$10)=1,"","X")))</f>
        <v>L</v>
      </c>
      <c r="K59" s="61" t="str">
        <f>IF(OR($A59="",K$10=""),"",IF(IFERROR(MATCH(BBC_4!K$10,Infor!$A$13:$A$30,0),0)&gt;0,"L",IF(WEEKDAY(K$10)=1,"","X")))</f>
        <v>X</v>
      </c>
      <c r="L59" s="61" t="str">
        <f>IF(OR($A59="",L$10=""),"",IF(IFERROR(MATCH(BBC_4!L$10,Infor!$A$13:$A$30,0),0)&gt;0,"L",IF(WEEKDAY(L$10)=1,"","X")))</f>
        <v>X</v>
      </c>
      <c r="M59" s="61" t="str">
        <f>IF(OR($A59="",M$10=""),"",IF(IFERROR(MATCH(BBC_4!M$10,Infor!$A$13:$A$30,0),0)&gt;0,"L",IF(WEEKDAY(M$10)=1,"","X")))</f>
        <v/>
      </c>
      <c r="N59" s="61" t="str">
        <f>IF(OR($A59="",N$10=""),"",IF(IFERROR(MATCH(BBC_4!N$10,Infor!$A$13:$A$30,0),0)&gt;0,"L",IF(WEEKDAY(N$10)=1,"","X")))</f>
        <v>X</v>
      </c>
      <c r="O59" s="61" t="str">
        <f>IF(OR($A59="",O$10=""),"",IF(IFERROR(MATCH(BBC_4!O$10,Infor!$A$13:$A$30,0),0)&gt;0,"L",IF(WEEKDAY(O$10)=1,"","X")))</f>
        <v>X</v>
      </c>
      <c r="P59" s="61" t="str">
        <f>IF(OR($A59="",P$10=""),"",IF(IFERROR(MATCH(BBC_4!P$10,Infor!$A$13:$A$30,0),0)&gt;0,"L",IF(WEEKDAY(P$10)=1,"","X")))</f>
        <v>X</v>
      </c>
      <c r="Q59" s="61" t="str">
        <f>IF(OR($A59="",Q$10=""),"",IF(IFERROR(MATCH(BBC_4!Q$10,Infor!$A$13:$A$30,0),0)&gt;0,"L",IF(WEEKDAY(Q$10)=1,"","X")))</f>
        <v>X</v>
      </c>
      <c r="R59" s="61" t="str">
        <f>IF(OR($A59="",R$10=""),"",IF(IFERROR(MATCH(BBC_4!R$10,Infor!$A$13:$A$30,0),0)&gt;0,"L",IF(WEEKDAY(R$10)=1,"","X")))</f>
        <v>X</v>
      </c>
      <c r="S59" s="61" t="str">
        <f>IF(OR($A59="",S$10=""),"",IF(IFERROR(MATCH(BBC_4!S$10,Infor!$A$13:$A$30,0),0)&gt;0,"L",IF(WEEKDAY(S$10)=1,"","X")))</f>
        <v>X</v>
      </c>
      <c r="T59" s="61" t="str">
        <f>IF(OR($A59="",T$10=""),"",IF(IFERROR(MATCH(BBC_4!T$10,Infor!$A$13:$A$30,0),0)&gt;0,"L",IF(WEEKDAY(T$10)=1,"","X")))</f>
        <v/>
      </c>
      <c r="U59" s="61" t="str">
        <f>IF(OR($A59="",U$10=""),"",IF(IFERROR(MATCH(BBC_4!U$10,Infor!$A$13:$A$30,0),0)&gt;0,"L",IF(WEEKDAY(U$10)=1,"","X")))</f>
        <v>X</v>
      </c>
      <c r="V59" s="61" t="str">
        <f>IF(OR($A59="",V$10=""),"",IF(IFERROR(MATCH(BBC_4!V$10,Infor!$A$13:$A$30,0),0)&gt;0,"L",IF(WEEKDAY(V$10)=1,"","X")))</f>
        <v>X</v>
      </c>
      <c r="W59" s="61" t="str">
        <f>IF(OR($A59="",W$10=""),"",IF(IFERROR(MATCH(BBC_4!W$10,Infor!$A$13:$A$30,0),0)&gt;0,"L",IF(WEEKDAY(W$10)=1,"","X")))</f>
        <v>X</v>
      </c>
      <c r="X59" s="61" t="str">
        <f>IF(OR($A59="",X$10=""),"",IF(IFERROR(MATCH(BBC_4!X$10,Infor!$A$13:$A$30,0),0)&gt;0,"L",IF(WEEKDAY(X$10)=1,"","X")))</f>
        <v>X</v>
      </c>
      <c r="Y59" s="61" t="str">
        <f>IF(OR($A59="",Y$10=""),"",IF(IFERROR(MATCH(BBC_4!Y$10,Infor!$A$13:$A$30,0),0)&gt;0,"L",IF(WEEKDAY(Y$10)=1,"","X")))</f>
        <v>X</v>
      </c>
      <c r="Z59" s="61" t="str">
        <f>IF(OR($A59="",Z$10=""),"",IF(IFERROR(MATCH(BBC_4!Z$10,Infor!$A$13:$A$30,0),0)&gt;0,"L",IF(WEEKDAY(Z$10)=1,"","X")))</f>
        <v>X</v>
      </c>
      <c r="AA59" s="61" t="str">
        <f>IF(OR($A59="",AA$10=""),"",IF(IFERROR(MATCH(BBC_4!AA$10,Infor!$A$13:$A$30,0),0)&gt;0,"L",IF(WEEKDAY(AA$10)=1,"","X")))</f>
        <v/>
      </c>
      <c r="AB59" s="61" t="str">
        <f>IF(OR($A59="",AB$10=""),"",IF(IFERROR(MATCH(BBC_4!AB$10,Infor!$A$13:$A$30,0),0)&gt;0,"L",IF(WEEKDAY(AB$10)=1,"","X")))</f>
        <v>X</v>
      </c>
      <c r="AC59" s="61" t="str">
        <f>IF(OR($A59="",AC$10=""),"",IF(IFERROR(MATCH(BBC_4!AC$10,Infor!$A$13:$A$30,0),0)&gt;0,"L",IF(WEEKDAY(AC$10)=1,"","X")))</f>
        <v>X</v>
      </c>
      <c r="AD59" s="61" t="str">
        <f>IF(OR($A59="",AD$10=""),"",IF(IFERROR(MATCH(BBC_4!AD$10,Infor!$A$13:$A$30,0),0)&gt;0,"L",IF(WEEKDAY(AD$10)=1,"","X")))</f>
        <v>X</v>
      </c>
      <c r="AE59" s="61" t="str">
        <f>IF(OR($A59="",AE$10=""),"",IF(IFERROR(MATCH(BBC_4!AE$10,Infor!$A$13:$A$30,0),0)&gt;0,"L",IF(WEEKDAY(AE$10)=1,"","X")))</f>
        <v>X</v>
      </c>
      <c r="AF59" s="61" t="str">
        <f>IF(OR($A59="",AF$10=""),"",IF(IFERROR(MATCH(BBC_4!AF$10,Infor!$A$13:$A$30,0),0)&gt;0,"L",IF(WEEKDAY(AF$10)=1,"","X")))</f>
        <v>X</v>
      </c>
      <c r="AG59" s="61" t="str">
        <f>IF(OR($A59="",AG$10=""),"",IF(IFERROR(MATCH(BBC_4!AG$10,Infor!$A$13:$A$30,0),0)&gt;0,"L",IF(WEEKDAY(AG$10)=1,"","X")))</f>
        <v>L</v>
      </c>
      <c r="AH59" s="61" t="str">
        <f>IF(OR($A59="",AH$10=""),"",IF(IFERROR(MATCH(BBC_4!AH$10,Infor!$A$13:$A$30,0),0)&gt;0,"L",IF(WEEKDAY(AH$10)=1,"","X")))</f>
        <v/>
      </c>
      <c r="AI59" s="61" t="str">
        <f>IF(OR($A59="",AI$10=""),"",IF(IFERROR(MATCH(BBC_4!AI$10,Infor!$A$13:$A$30,0),0)&gt;0,"L",IF(WEEKDAY(AI$10)=1,"","X")))</f>
        <v/>
      </c>
      <c r="AJ59" s="62"/>
      <c r="AK59" s="62">
        <f t="shared" si="6"/>
        <v>23</v>
      </c>
      <c r="AL59" s="62">
        <f t="shared" si="7"/>
        <v>2</v>
      </c>
      <c r="AM59" s="62"/>
      <c r="AN59" s="63"/>
      <c r="AO59" s="44">
        <f t="shared" si="0"/>
        <v>4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IF(OR($A60="",E$10=""),"",IF(IFERROR(MATCH(BBC_4!E$10,Infor!$A$13:$A$30,0),0)&gt;0,"L",IF(WEEKDAY(E$10)=1,"","X")))</f>
        <v>X</v>
      </c>
      <c r="F60" s="61" t="str">
        <f>IF(OR($A60="",F$10=""),"",IF(IFERROR(MATCH(BBC_4!F$10,Infor!$A$13:$A$30,0),0)&gt;0,"L",IF(WEEKDAY(F$10)=1,"","X")))</f>
        <v/>
      </c>
      <c r="G60" s="61" t="str">
        <f>IF(OR($A60="",G$10=""),"",IF(IFERROR(MATCH(BBC_4!G$10,Infor!$A$13:$A$30,0),0)&gt;0,"L",IF(WEEKDAY(G$10)=1,"","X")))</f>
        <v>X</v>
      </c>
      <c r="H60" s="61" t="str">
        <f>IF(OR($A60="",H$10=""),"",IF(IFERROR(MATCH(BBC_4!H$10,Infor!$A$13:$A$30,0),0)&gt;0,"L",IF(WEEKDAY(H$10)=1,"","X")))</f>
        <v>X</v>
      </c>
      <c r="I60" s="61" t="str">
        <f>IF(OR($A60="",I$10=""),"",IF(IFERROR(MATCH(BBC_4!I$10,Infor!$A$13:$A$30,0),0)&gt;0,"L",IF(WEEKDAY(I$10)=1,"","X")))</f>
        <v>X</v>
      </c>
      <c r="J60" s="61" t="str">
        <f>IF(OR($A60="",J$10=""),"",IF(IFERROR(MATCH(BBC_4!J$10,Infor!$A$13:$A$30,0),0)&gt;0,"L",IF(WEEKDAY(J$10)=1,"","X")))</f>
        <v>L</v>
      </c>
      <c r="K60" s="61" t="str">
        <f>IF(OR($A60="",K$10=""),"",IF(IFERROR(MATCH(BBC_4!K$10,Infor!$A$13:$A$30,0),0)&gt;0,"L",IF(WEEKDAY(K$10)=1,"","X")))</f>
        <v>X</v>
      </c>
      <c r="L60" s="61" t="str">
        <f>IF(OR($A60="",L$10=""),"",IF(IFERROR(MATCH(BBC_4!L$10,Infor!$A$13:$A$30,0),0)&gt;0,"L",IF(WEEKDAY(L$10)=1,"","X")))</f>
        <v>X</v>
      </c>
      <c r="M60" s="61" t="str">
        <f>IF(OR($A60="",M$10=""),"",IF(IFERROR(MATCH(BBC_4!M$10,Infor!$A$13:$A$30,0),0)&gt;0,"L",IF(WEEKDAY(M$10)=1,"","X")))</f>
        <v/>
      </c>
      <c r="N60" s="61" t="str">
        <f>IF(OR($A60="",N$10=""),"",IF(IFERROR(MATCH(BBC_4!N$10,Infor!$A$13:$A$30,0),0)&gt;0,"L",IF(WEEKDAY(N$10)=1,"","X")))</f>
        <v>X</v>
      </c>
      <c r="O60" s="61" t="str">
        <f>IF(OR($A60="",O$10=""),"",IF(IFERROR(MATCH(BBC_4!O$10,Infor!$A$13:$A$30,0),0)&gt;0,"L",IF(WEEKDAY(O$10)=1,"","X")))</f>
        <v>X</v>
      </c>
      <c r="P60" s="61" t="str">
        <f>IF(OR($A60="",P$10=""),"",IF(IFERROR(MATCH(BBC_4!P$10,Infor!$A$13:$A$30,0),0)&gt;0,"L",IF(WEEKDAY(P$10)=1,"","X")))</f>
        <v>X</v>
      </c>
      <c r="Q60" s="61" t="str">
        <f>IF(OR($A60="",Q$10=""),"",IF(IFERROR(MATCH(BBC_4!Q$10,Infor!$A$13:$A$30,0),0)&gt;0,"L",IF(WEEKDAY(Q$10)=1,"","X")))</f>
        <v>X</v>
      </c>
      <c r="R60" s="61" t="str">
        <f>IF(OR($A60="",R$10=""),"",IF(IFERROR(MATCH(BBC_4!R$10,Infor!$A$13:$A$30,0),0)&gt;0,"L",IF(WEEKDAY(R$10)=1,"","X")))</f>
        <v>X</v>
      </c>
      <c r="S60" s="61" t="str">
        <f>IF(OR($A60="",S$10=""),"",IF(IFERROR(MATCH(BBC_4!S$10,Infor!$A$13:$A$30,0),0)&gt;0,"L",IF(WEEKDAY(S$10)=1,"","X")))</f>
        <v>X</v>
      </c>
      <c r="T60" s="61" t="str">
        <f>IF(OR($A60="",T$10=""),"",IF(IFERROR(MATCH(BBC_4!T$10,Infor!$A$13:$A$30,0),0)&gt;0,"L",IF(WEEKDAY(T$10)=1,"","X")))</f>
        <v/>
      </c>
      <c r="U60" s="61" t="str">
        <f>IF(OR($A60="",U$10=""),"",IF(IFERROR(MATCH(BBC_4!U$10,Infor!$A$13:$A$30,0),0)&gt;0,"L",IF(WEEKDAY(U$10)=1,"","X")))</f>
        <v>X</v>
      </c>
      <c r="V60" s="61" t="str">
        <f>IF(OR($A60="",V$10=""),"",IF(IFERROR(MATCH(BBC_4!V$10,Infor!$A$13:$A$30,0),0)&gt;0,"L",IF(WEEKDAY(V$10)=1,"","X")))</f>
        <v>X</v>
      </c>
      <c r="W60" s="61" t="str">
        <f>IF(OR($A60="",W$10=""),"",IF(IFERROR(MATCH(BBC_4!W$10,Infor!$A$13:$A$30,0),0)&gt;0,"L",IF(WEEKDAY(W$10)=1,"","X")))</f>
        <v>X</v>
      </c>
      <c r="X60" s="61" t="str">
        <f>IF(OR($A60="",X$10=""),"",IF(IFERROR(MATCH(BBC_4!X$10,Infor!$A$13:$A$30,0),0)&gt;0,"L",IF(WEEKDAY(X$10)=1,"","X")))</f>
        <v>X</v>
      </c>
      <c r="Y60" s="61" t="str">
        <f>IF(OR($A60="",Y$10=""),"",IF(IFERROR(MATCH(BBC_4!Y$10,Infor!$A$13:$A$30,0),0)&gt;0,"L",IF(WEEKDAY(Y$10)=1,"","X")))</f>
        <v>X</v>
      </c>
      <c r="Z60" s="61" t="str">
        <f>IF(OR($A60="",Z$10=""),"",IF(IFERROR(MATCH(BBC_4!Z$10,Infor!$A$13:$A$30,0),0)&gt;0,"L",IF(WEEKDAY(Z$10)=1,"","X")))</f>
        <v>X</v>
      </c>
      <c r="AA60" s="61" t="str">
        <f>IF(OR($A60="",AA$10=""),"",IF(IFERROR(MATCH(BBC_4!AA$10,Infor!$A$13:$A$30,0),0)&gt;0,"L",IF(WEEKDAY(AA$10)=1,"","X")))</f>
        <v/>
      </c>
      <c r="AB60" s="61" t="str">
        <f>IF(OR($A60="",AB$10=""),"",IF(IFERROR(MATCH(BBC_4!AB$10,Infor!$A$13:$A$30,0),0)&gt;0,"L",IF(WEEKDAY(AB$10)=1,"","X")))</f>
        <v>X</v>
      </c>
      <c r="AC60" s="61" t="str">
        <f>IF(OR($A60="",AC$10=""),"",IF(IFERROR(MATCH(BBC_4!AC$10,Infor!$A$13:$A$30,0),0)&gt;0,"L",IF(WEEKDAY(AC$10)=1,"","X")))</f>
        <v>X</v>
      </c>
      <c r="AD60" s="61" t="str">
        <f>IF(OR($A60="",AD$10=""),"",IF(IFERROR(MATCH(BBC_4!AD$10,Infor!$A$13:$A$30,0),0)&gt;0,"L",IF(WEEKDAY(AD$10)=1,"","X")))</f>
        <v>X</v>
      </c>
      <c r="AE60" s="61" t="str">
        <f>IF(OR($A60="",AE$10=""),"",IF(IFERROR(MATCH(BBC_4!AE$10,Infor!$A$13:$A$30,0),0)&gt;0,"L",IF(WEEKDAY(AE$10)=1,"","X")))</f>
        <v>X</v>
      </c>
      <c r="AF60" s="61" t="str">
        <f>IF(OR($A60="",AF$10=""),"",IF(IFERROR(MATCH(BBC_4!AF$10,Infor!$A$13:$A$30,0),0)&gt;0,"L",IF(WEEKDAY(AF$10)=1,"","X")))</f>
        <v>X</v>
      </c>
      <c r="AG60" s="61" t="str">
        <f>IF(OR($A60="",AG$10=""),"",IF(IFERROR(MATCH(BBC_4!AG$10,Infor!$A$13:$A$30,0),0)&gt;0,"L",IF(WEEKDAY(AG$10)=1,"","X")))</f>
        <v>L</v>
      </c>
      <c r="AH60" s="61" t="str">
        <f>IF(OR($A60="",AH$10=""),"",IF(IFERROR(MATCH(BBC_4!AH$10,Infor!$A$13:$A$30,0),0)&gt;0,"L",IF(WEEKDAY(AH$10)=1,"","X")))</f>
        <v/>
      </c>
      <c r="AI60" s="61" t="str">
        <f>IF(OR($A60="",AI$10=""),"",IF(IFERROR(MATCH(BBC_4!AI$10,Infor!$A$13:$A$30,0),0)&gt;0,"L",IF(WEEKDAY(AI$10)=1,"","X")))</f>
        <v/>
      </c>
      <c r="AJ60" s="62"/>
      <c r="AK60" s="62">
        <f t="shared" si="6"/>
        <v>23</v>
      </c>
      <c r="AL60" s="62">
        <f t="shared" si="7"/>
        <v>2</v>
      </c>
      <c r="AM60" s="62"/>
      <c r="AN60" s="63"/>
      <c r="AO60" s="44">
        <f t="shared" si="0"/>
        <v>4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IF(OR($A61="",E$10=""),"",IF(IFERROR(MATCH(BBC_4!E$10,Infor!$A$13:$A$30,0),0)&gt;0,"L",IF(WEEKDAY(E$10)=1,"","X")))</f>
        <v>X</v>
      </c>
      <c r="F61" s="61" t="str">
        <f>IF(OR($A61="",F$10=""),"",IF(IFERROR(MATCH(BBC_4!F$10,Infor!$A$13:$A$30,0),0)&gt;0,"L",IF(WEEKDAY(F$10)=1,"","X")))</f>
        <v/>
      </c>
      <c r="G61" s="61" t="str">
        <f>IF(OR($A61="",G$10=""),"",IF(IFERROR(MATCH(BBC_4!G$10,Infor!$A$13:$A$30,0),0)&gt;0,"L",IF(WEEKDAY(G$10)=1,"","X")))</f>
        <v>X</v>
      </c>
      <c r="H61" s="61" t="str">
        <f>IF(OR($A61="",H$10=""),"",IF(IFERROR(MATCH(BBC_4!H$10,Infor!$A$13:$A$30,0),0)&gt;0,"L",IF(WEEKDAY(H$10)=1,"","X")))</f>
        <v>X</v>
      </c>
      <c r="I61" s="61" t="str">
        <f>IF(OR($A61="",I$10=""),"",IF(IFERROR(MATCH(BBC_4!I$10,Infor!$A$13:$A$30,0),0)&gt;0,"L",IF(WEEKDAY(I$10)=1,"","X")))</f>
        <v>X</v>
      </c>
      <c r="J61" s="61" t="str">
        <f>IF(OR($A61="",J$10=""),"",IF(IFERROR(MATCH(BBC_4!J$10,Infor!$A$13:$A$30,0),0)&gt;0,"L",IF(WEEKDAY(J$10)=1,"","X")))</f>
        <v>L</v>
      </c>
      <c r="K61" s="61" t="str">
        <f>IF(OR($A61="",K$10=""),"",IF(IFERROR(MATCH(BBC_4!K$10,Infor!$A$13:$A$30,0),0)&gt;0,"L",IF(WEEKDAY(K$10)=1,"","X")))</f>
        <v>X</v>
      </c>
      <c r="L61" s="61" t="str">
        <f>IF(OR($A61="",L$10=""),"",IF(IFERROR(MATCH(BBC_4!L$10,Infor!$A$13:$A$30,0),0)&gt;0,"L",IF(WEEKDAY(L$10)=1,"","X")))</f>
        <v>X</v>
      </c>
      <c r="M61" s="61" t="str">
        <f>IF(OR($A61="",M$10=""),"",IF(IFERROR(MATCH(BBC_4!M$10,Infor!$A$13:$A$30,0),0)&gt;0,"L",IF(WEEKDAY(M$10)=1,"","X")))</f>
        <v/>
      </c>
      <c r="N61" s="61" t="str">
        <f>IF(OR($A61="",N$10=""),"",IF(IFERROR(MATCH(BBC_4!N$10,Infor!$A$13:$A$30,0),0)&gt;0,"L",IF(WEEKDAY(N$10)=1,"","X")))</f>
        <v>X</v>
      </c>
      <c r="O61" s="61" t="str">
        <f>IF(OR($A61="",O$10=""),"",IF(IFERROR(MATCH(BBC_4!O$10,Infor!$A$13:$A$30,0),0)&gt;0,"L",IF(WEEKDAY(O$10)=1,"","X")))</f>
        <v>X</v>
      </c>
      <c r="P61" s="61" t="str">
        <f>IF(OR($A61="",P$10=""),"",IF(IFERROR(MATCH(BBC_4!P$10,Infor!$A$13:$A$30,0),0)&gt;0,"L",IF(WEEKDAY(P$10)=1,"","X")))</f>
        <v>X</v>
      </c>
      <c r="Q61" s="61" t="str">
        <f>IF(OR($A61="",Q$10=""),"",IF(IFERROR(MATCH(BBC_4!Q$10,Infor!$A$13:$A$30,0),0)&gt;0,"L",IF(WEEKDAY(Q$10)=1,"","X")))</f>
        <v>X</v>
      </c>
      <c r="R61" s="61" t="str">
        <f>IF(OR($A61="",R$10=""),"",IF(IFERROR(MATCH(BBC_4!R$10,Infor!$A$13:$A$30,0),0)&gt;0,"L",IF(WEEKDAY(R$10)=1,"","X")))</f>
        <v>X</v>
      </c>
      <c r="S61" s="61" t="str">
        <f>IF(OR($A61="",S$10=""),"",IF(IFERROR(MATCH(BBC_4!S$10,Infor!$A$13:$A$30,0),0)&gt;0,"L",IF(WEEKDAY(S$10)=1,"","X")))</f>
        <v>X</v>
      </c>
      <c r="T61" s="61" t="str">
        <f>IF(OR($A61="",T$10=""),"",IF(IFERROR(MATCH(BBC_4!T$10,Infor!$A$13:$A$30,0),0)&gt;0,"L",IF(WEEKDAY(T$10)=1,"","X")))</f>
        <v/>
      </c>
      <c r="U61" s="61" t="str">
        <f>IF(OR($A61="",U$10=""),"",IF(IFERROR(MATCH(BBC_4!U$10,Infor!$A$13:$A$30,0),0)&gt;0,"L",IF(WEEKDAY(U$10)=1,"","X")))</f>
        <v>X</v>
      </c>
      <c r="V61" s="61" t="str">
        <f>IF(OR($A61="",V$10=""),"",IF(IFERROR(MATCH(BBC_4!V$10,Infor!$A$13:$A$30,0),0)&gt;0,"L",IF(WEEKDAY(V$10)=1,"","X")))</f>
        <v>X</v>
      </c>
      <c r="W61" s="61" t="str">
        <f>IF(OR($A61="",W$10=""),"",IF(IFERROR(MATCH(BBC_4!W$10,Infor!$A$13:$A$30,0),0)&gt;0,"L",IF(WEEKDAY(W$10)=1,"","X")))</f>
        <v>X</v>
      </c>
      <c r="X61" s="61" t="str">
        <f>IF(OR($A61="",X$10=""),"",IF(IFERROR(MATCH(BBC_4!X$10,Infor!$A$13:$A$30,0),0)&gt;0,"L",IF(WEEKDAY(X$10)=1,"","X")))</f>
        <v>X</v>
      </c>
      <c r="Y61" s="61" t="str">
        <f>IF(OR($A61="",Y$10=""),"",IF(IFERROR(MATCH(BBC_4!Y$10,Infor!$A$13:$A$30,0),0)&gt;0,"L",IF(WEEKDAY(Y$10)=1,"","X")))</f>
        <v>X</v>
      </c>
      <c r="Z61" s="61" t="str">
        <f>IF(OR($A61="",Z$10=""),"",IF(IFERROR(MATCH(BBC_4!Z$10,Infor!$A$13:$A$30,0),0)&gt;0,"L",IF(WEEKDAY(Z$10)=1,"","X")))</f>
        <v>X</v>
      </c>
      <c r="AA61" s="61" t="str">
        <f>IF(OR($A61="",AA$10=""),"",IF(IFERROR(MATCH(BBC_4!AA$10,Infor!$A$13:$A$30,0),0)&gt;0,"L",IF(WEEKDAY(AA$10)=1,"","X")))</f>
        <v/>
      </c>
      <c r="AB61" s="61" t="str">
        <f>IF(OR($A61="",AB$10=""),"",IF(IFERROR(MATCH(BBC_4!AB$10,Infor!$A$13:$A$30,0),0)&gt;0,"L",IF(WEEKDAY(AB$10)=1,"","X")))</f>
        <v>X</v>
      </c>
      <c r="AC61" s="61" t="str">
        <f>IF(OR($A61="",AC$10=""),"",IF(IFERROR(MATCH(BBC_4!AC$10,Infor!$A$13:$A$30,0),0)&gt;0,"L",IF(WEEKDAY(AC$10)=1,"","X")))</f>
        <v>X</v>
      </c>
      <c r="AD61" s="61" t="str">
        <f>IF(OR($A61="",AD$10=""),"",IF(IFERROR(MATCH(BBC_4!AD$10,Infor!$A$13:$A$30,0),0)&gt;0,"L",IF(WEEKDAY(AD$10)=1,"","X")))</f>
        <v>X</v>
      </c>
      <c r="AE61" s="61" t="str">
        <f>IF(OR($A61="",AE$10=""),"",IF(IFERROR(MATCH(BBC_4!AE$10,Infor!$A$13:$A$30,0),0)&gt;0,"L",IF(WEEKDAY(AE$10)=1,"","X")))</f>
        <v>X</v>
      </c>
      <c r="AF61" s="61" t="str">
        <f>IF(OR($A61="",AF$10=""),"",IF(IFERROR(MATCH(BBC_4!AF$10,Infor!$A$13:$A$30,0),0)&gt;0,"L",IF(WEEKDAY(AF$10)=1,"","X")))</f>
        <v>X</v>
      </c>
      <c r="AG61" s="61" t="str">
        <f>IF(OR($A61="",AG$10=""),"",IF(IFERROR(MATCH(BBC_4!AG$10,Infor!$A$13:$A$30,0),0)&gt;0,"L",IF(WEEKDAY(AG$10)=1,"","X")))</f>
        <v>L</v>
      </c>
      <c r="AH61" s="61" t="str">
        <f>IF(OR($A61="",AH$10=""),"",IF(IFERROR(MATCH(BBC_4!AH$10,Infor!$A$13:$A$30,0),0)&gt;0,"L",IF(WEEKDAY(AH$10)=1,"","X")))</f>
        <v/>
      </c>
      <c r="AI61" s="61" t="str">
        <f>IF(OR($A61="",AI$10=""),"",IF(IFERROR(MATCH(BBC_4!AI$10,Infor!$A$13:$A$30,0),0)&gt;0,"L",IF(WEEKDAY(AI$10)=1,"","X")))</f>
        <v/>
      </c>
      <c r="AJ61" s="62"/>
      <c r="AK61" s="62">
        <f t="shared" si="6"/>
        <v>23</v>
      </c>
      <c r="AL61" s="62">
        <f t="shared" si="7"/>
        <v>2</v>
      </c>
      <c r="AM61" s="62"/>
      <c r="AN61" s="63"/>
      <c r="AO61" s="44">
        <f t="shared" si="0"/>
        <v>4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4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0</v>
      </c>
      <c r="G63" s="52">
        <f t="shared" ref="G63:AI63" si="9">COUNTIF(G12:G62,"L")+COUNTIF(G12:G62,"X")+COUNTIF(G12:G62,"\")/2</f>
        <v>50</v>
      </c>
      <c r="H63" s="52">
        <f t="shared" si="9"/>
        <v>50</v>
      </c>
      <c r="I63" s="52">
        <f t="shared" si="9"/>
        <v>50</v>
      </c>
      <c r="J63" s="52">
        <f t="shared" si="9"/>
        <v>50</v>
      </c>
      <c r="K63" s="52">
        <f t="shared" si="9"/>
        <v>50</v>
      </c>
      <c r="L63" s="52">
        <f t="shared" si="9"/>
        <v>50</v>
      </c>
      <c r="M63" s="52">
        <f t="shared" si="9"/>
        <v>0</v>
      </c>
      <c r="N63" s="52">
        <f t="shared" si="9"/>
        <v>50</v>
      </c>
      <c r="O63" s="52">
        <f t="shared" si="9"/>
        <v>50</v>
      </c>
      <c r="P63" s="52">
        <f t="shared" si="9"/>
        <v>50</v>
      </c>
      <c r="Q63" s="52">
        <f t="shared" si="9"/>
        <v>50</v>
      </c>
      <c r="R63" s="52">
        <f t="shared" si="9"/>
        <v>50</v>
      </c>
      <c r="S63" s="52">
        <f t="shared" si="9"/>
        <v>50</v>
      </c>
      <c r="T63" s="52">
        <f t="shared" si="9"/>
        <v>0</v>
      </c>
      <c r="U63" s="52">
        <f t="shared" si="9"/>
        <v>50</v>
      </c>
      <c r="V63" s="52">
        <f t="shared" si="9"/>
        <v>50</v>
      </c>
      <c r="W63" s="52">
        <f t="shared" si="9"/>
        <v>50</v>
      </c>
      <c r="X63" s="52">
        <f t="shared" si="9"/>
        <v>50</v>
      </c>
      <c r="Y63" s="52">
        <f t="shared" si="9"/>
        <v>50</v>
      </c>
      <c r="Z63" s="52">
        <f t="shared" si="9"/>
        <v>50</v>
      </c>
      <c r="AA63" s="52">
        <f t="shared" si="9"/>
        <v>0</v>
      </c>
      <c r="AB63" s="52">
        <f t="shared" si="9"/>
        <v>50</v>
      </c>
      <c r="AC63" s="52">
        <f t="shared" si="9"/>
        <v>50</v>
      </c>
      <c r="AD63" s="52">
        <f t="shared" si="9"/>
        <v>50</v>
      </c>
      <c r="AE63" s="52">
        <f t="shared" si="9"/>
        <v>50</v>
      </c>
      <c r="AF63" s="52">
        <f t="shared" si="9"/>
        <v>50</v>
      </c>
      <c r="AG63" s="52">
        <f t="shared" si="9"/>
        <v>50</v>
      </c>
      <c r="AH63" s="52">
        <f t="shared" si="9"/>
        <v>0</v>
      </c>
      <c r="AI63" s="52">
        <f t="shared" si="9"/>
        <v>0</v>
      </c>
      <c r="AJ63" s="52">
        <f>SUM(AJ12:AJ62)</f>
        <v>0</v>
      </c>
      <c r="AK63" s="52">
        <f t="shared" ref="AK63:AN63" si="10">SUM(AK12:AK62)</f>
        <v>1150</v>
      </c>
      <c r="AL63" s="52">
        <f t="shared" si="10"/>
        <v>100</v>
      </c>
      <c r="AM63" s="52">
        <f t="shared" si="10"/>
        <v>0</v>
      </c>
      <c r="AN63" s="53">
        <f t="shared" si="10"/>
        <v>0</v>
      </c>
      <c r="AO63" s="44">
        <f t="shared" si="0"/>
        <v>4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42855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35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55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4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4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197353851</v>
      </c>
      <c r="AJ3" s="90" t="s">
        <v>174</v>
      </c>
      <c r="AK3" s="91">
        <v>334</v>
      </c>
      <c r="AL3" s="86">
        <f>SUM(AL4:AL8)</f>
        <v>12501759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4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89126156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4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65714232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42826</v>
      </c>
      <c r="S6" s="92"/>
      <c r="V6" s="79">
        <f t="shared" si="0"/>
        <v>4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352194239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164259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4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164259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BBC_4!B7</f>
        <v>42826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4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4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4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4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4</v>
      </c>
      <c r="W12" s="79">
        <v>15</v>
      </c>
      <c r="X12" s="44" t="s">
        <v>143</v>
      </c>
    </row>
    <row r="13" spans="1:49" ht="15" customHeight="1" x14ac:dyDescent="0.3">
      <c r="A13" s="44">
        <f>IF(BBC_4!A12="","",BBC_4!A12)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IF(A13="","",VLOOKUP(A13,BCC_4,37,0)+VLOOKUP(A13,BCC_4,38,0))</f>
        <v>25</v>
      </c>
      <c r="I13" s="119">
        <f>IF(A13="","",ROUND(D13*E13*H13/26,0))</f>
        <v>14423077</v>
      </c>
      <c r="J13" s="118"/>
      <c r="K13" s="118"/>
      <c r="L13" s="119">
        <f>IF(A13="","",VLOOKUP(A13,BCC_4,37,0)*Infor!$E$16)</f>
        <v>920000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19143077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84404</v>
      </c>
      <c r="T13" s="119">
        <f>IF(A13="","",SUM(P13:S13))</f>
        <v>609404</v>
      </c>
      <c r="U13" s="121">
        <f>IF(A13="","",N13-O13-T13)</f>
        <v>18533673</v>
      </c>
      <c r="V13" s="79">
        <f t="shared" si="0"/>
        <v>4</v>
      </c>
      <c r="W13" s="79">
        <v>15</v>
      </c>
      <c r="X13" s="79" t="str">
        <f>IF(A13="","","Print")</f>
        <v>Print</v>
      </c>
      <c r="Y13" s="78">
        <f>IF(A13="","",N13-IF(L13&gt;Infor!$E$15,Infor!$E$15,TTL_4!L13))</f>
        <v>18413077</v>
      </c>
      <c r="Z13" s="78">
        <f t="shared" ref="Z13:Z62" si="8">IF(A13="","",VLOOKUP(A13,DANH_SACH,11,0))</f>
        <v>2</v>
      </c>
      <c r="AA13" s="78">
        <f>IF(A13="","",Infor!$E$13+Infor!$E$14*TTL_4!Z13)</f>
        <v>16200000</v>
      </c>
      <c r="AB13" s="78">
        <f>SUM(P13:R13)</f>
        <v>525000</v>
      </c>
      <c r="AC13" s="78">
        <f>IF(A13="","",IF(Y13-AA13-AB13&gt;0,Y13-AA13-AB13,0))</f>
        <v>1688077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IF(BBC_4!A13="","",BBC_4!A13)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25</v>
      </c>
      <c r="I14" s="124">
        <f t="shared" ref="I14:I62" si="11">IF(A14="","",ROUND(D14*E14*H14/26,0))</f>
        <v>10817308</v>
      </c>
      <c r="J14" s="123"/>
      <c r="K14" s="123"/>
      <c r="L14" s="124">
        <f>IF(A14="","",VLOOKUP(A14,BCC_4,37,0)*Infor!$E$16)</f>
        <v>920000</v>
      </c>
      <c r="M14" s="124">
        <f t="shared" si="7"/>
        <v>3000000</v>
      </c>
      <c r="N14" s="124">
        <f t="shared" ref="N14:N62" si="12">IF(A14="","",G14+I14+K14+L14+M14)</f>
        <v>14737308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46740</v>
      </c>
      <c r="T14" s="124">
        <f t="shared" ref="T14:T62" si="13">IF(A14="","",SUM(P14:S14))</f>
        <v>519240</v>
      </c>
      <c r="U14" s="126">
        <f t="shared" ref="U14:U62" si="14">IF(A14="","",N14-O14-T14)</f>
        <v>14218068</v>
      </c>
      <c r="V14" s="79">
        <f t="shared" si="0"/>
        <v>4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IF(A14="","",N14-IF(L14&gt;Infor!$E$15,Infor!$E$15,TTL_4!L14))</f>
        <v>14007308</v>
      </c>
      <c r="Z14" s="78">
        <f t="shared" si="8"/>
        <v>1</v>
      </c>
      <c r="AA14" s="78">
        <f>IF(A14="","",Infor!$E$13+Infor!$E$14*TTL_4!Z14)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934808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IF(BBC_4!A14="","",BBC_4!A14)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25</v>
      </c>
      <c r="I15" s="124">
        <f t="shared" si="11"/>
        <v>7692308</v>
      </c>
      <c r="J15" s="123"/>
      <c r="K15" s="123"/>
      <c r="L15" s="124">
        <f>IF(A15="","",VLOOKUP(A15,BCC_4,37,0)*Infor!$E$16)</f>
        <v>920000</v>
      </c>
      <c r="M15" s="124">
        <f t="shared" si="7"/>
        <v>2200000</v>
      </c>
      <c r="N15" s="124">
        <f t="shared" si="12"/>
        <v>10812308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33115</v>
      </c>
      <c r="T15" s="124">
        <f t="shared" si="13"/>
        <v>453115</v>
      </c>
      <c r="U15" s="126">
        <f t="shared" si="14"/>
        <v>10359193</v>
      </c>
      <c r="V15" s="79">
        <f t="shared" si="0"/>
        <v>4</v>
      </c>
      <c r="W15" s="79">
        <v>15</v>
      </c>
      <c r="X15" s="79" t="str">
        <f t="shared" si="15"/>
        <v>Print</v>
      </c>
      <c r="Y15" s="78">
        <f>IF(A15="","",N15-IF(L15&gt;Infor!$E$15,Infor!$E$15,TTL_4!L15))</f>
        <v>10082308</v>
      </c>
      <c r="Z15" s="78">
        <f t="shared" si="8"/>
        <v>0</v>
      </c>
      <c r="AA15" s="78">
        <f>IF(A15="","",Infor!$E$13+Infor!$E$14*TTL_4!Z15)</f>
        <v>9000000</v>
      </c>
      <c r="AB15" s="78">
        <f t="shared" si="16"/>
        <v>420000</v>
      </c>
      <c r="AC15" s="78">
        <f t="shared" si="17"/>
        <v>662308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IF(BBC_4!A15="","",BBC_4!A15)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25</v>
      </c>
      <c r="I16" s="124">
        <f t="shared" si="11"/>
        <v>7692308</v>
      </c>
      <c r="J16" s="123"/>
      <c r="K16" s="123"/>
      <c r="L16" s="124">
        <f>IF(A16="","",VLOOKUP(A16,BCC_4,37,0)*Infor!$E$16)</f>
        <v>920000</v>
      </c>
      <c r="M16" s="124">
        <f t="shared" si="7"/>
        <v>2200000</v>
      </c>
      <c r="N16" s="124">
        <f t="shared" si="12"/>
        <v>10812308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10392308</v>
      </c>
      <c r="V16" s="79">
        <f t="shared" si="0"/>
        <v>4</v>
      </c>
      <c r="W16" s="79">
        <v>15</v>
      </c>
      <c r="X16" s="79" t="str">
        <f t="shared" si="15"/>
        <v>Print</v>
      </c>
      <c r="Y16" s="78">
        <f>IF(A16="","",N16-IF(L16&gt;Infor!$E$15,Infor!$E$15,TTL_4!L16))</f>
        <v>10082308</v>
      </c>
      <c r="Z16" s="78">
        <f t="shared" si="8"/>
        <v>2</v>
      </c>
      <c r="AA16" s="78">
        <f>IF(A16="","",Infor!$E$13+Infor!$E$14*TTL_4!Z16)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IF(BBC_4!A16="","",BBC_4!A16)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25</v>
      </c>
      <c r="I17" s="124">
        <f t="shared" si="11"/>
        <v>5769231</v>
      </c>
      <c r="J17" s="123"/>
      <c r="K17" s="123"/>
      <c r="L17" s="124">
        <f>IF(A17="","",VLOOKUP(A17,BCC_4,37,0)*Infor!$E$16)</f>
        <v>920000</v>
      </c>
      <c r="M17" s="124">
        <f t="shared" si="7"/>
        <v>1600000</v>
      </c>
      <c r="N17" s="124">
        <f t="shared" si="12"/>
        <v>8289231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7869231</v>
      </c>
      <c r="V17" s="79">
        <f t="shared" si="0"/>
        <v>4</v>
      </c>
      <c r="W17" s="79">
        <v>15</v>
      </c>
      <c r="X17" s="79" t="str">
        <f t="shared" si="15"/>
        <v>Print</v>
      </c>
      <c r="Y17" s="78">
        <f>IF(A17="","",N17-IF(L17&gt;Infor!$E$15,Infor!$E$15,TTL_4!L17))</f>
        <v>7559231</v>
      </c>
      <c r="Z17" s="78">
        <f t="shared" si="8"/>
        <v>1</v>
      </c>
      <c r="AA17" s="78">
        <f>IF(A17="","",Infor!$E$13+Infor!$E$14*TTL_4!Z17)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IF(BBC_4!A17="","",BBC_4!A17)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25</v>
      </c>
      <c r="I18" s="124">
        <f t="shared" si="11"/>
        <v>5769231</v>
      </c>
      <c r="J18" s="123"/>
      <c r="K18" s="123"/>
      <c r="L18" s="124">
        <f>IF(A18="","",VLOOKUP(A18,BCC_4,37,0)*Infor!$E$16)</f>
        <v>920000</v>
      </c>
      <c r="M18" s="124">
        <f t="shared" si="7"/>
        <v>1600000</v>
      </c>
      <c r="N18" s="124">
        <f t="shared" si="12"/>
        <v>8289231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8289231</v>
      </c>
      <c r="V18" s="79">
        <f t="shared" si="0"/>
        <v>4</v>
      </c>
      <c r="W18" s="79">
        <v>15</v>
      </c>
      <c r="X18" s="79" t="str">
        <f t="shared" si="15"/>
        <v>Print</v>
      </c>
      <c r="Y18" s="78">
        <f>IF(A18="","",N18-IF(L18&gt;Infor!$E$15,Infor!$E$15,TTL_4!L18))</f>
        <v>7559231</v>
      </c>
      <c r="Z18" s="78">
        <f t="shared" si="8"/>
        <v>1</v>
      </c>
      <c r="AA18" s="78">
        <f>IF(A18="","",Infor!$E$13+Infor!$E$14*TTL_4!Z18)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IF(BBC_4!A18="","",BBC_4!A18)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25</v>
      </c>
      <c r="I19" s="124">
        <f t="shared" si="11"/>
        <v>3846154</v>
      </c>
      <c r="J19" s="123"/>
      <c r="K19" s="123"/>
      <c r="L19" s="124">
        <f>IF(A19="","",VLOOKUP(A19,BCC_4,37,0)*Infor!$E$16)</f>
        <v>920000</v>
      </c>
      <c r="M19" s="124">
        <f t="shared" si="7"/>
        <v>1600000</v>
      </c>
      <c r="N19" s="124">
        <f t="shared" si="12"/>
        <v>6366154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6366154</v>
      </c>
      <c r="V19" s="79">
        <f t="shared" si="0"/>
        <v>4</v>
      </c>
      <c r="W19" s="79">
        <v>15</v>
      </c>
      <c r="X19" s="79" t="str">
        <f t="shared" si="15"/>
        <v>Print</v>
      </c>
      <c r="Y19" s="78">
        <f>IF(A19="","",N19-IF(L19&gt;Infor!$E$15,Infor!$E$15,TTL_4!L19))</f>
        <v>5636154</v>
      </c>
      <c r="Z19" s="78">
        <f t="shared" si="8"/>
        <v>2</v>
      </c>
      <c r="AA19" s="78">
        <f>IF(A19="","",Infor!$E$13+Infor!$E$14*TTL_4!Z19)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IF(BBC_4!A19="","",BBC_4!A19)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25</v>
      </c>
      <c r="I20" s="124">
        <f t="shared" si="11"/>
        <v>3846154</v>
      </c>
      <c r="J20" s="123"/>
      <c r="K20" s="123"/>
      <c r="L20" s="124">
        <f>IF(A20="","",VLOOKUP(A20,BCC_4,37,0)*Infor!$E$16)</f>
        <v>920000</v>
      </c>
      <c r="M20" s="124">
        <f t="shared" si="7"/>
        <v>1600000</v>
      </c>
      <c r="N20" s="124">
        <f t="shared" si="12"/>
        <v>6366154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6366154</v>
      </c>
      <c r="V20" s="79">
        <f t="shared" si="0"/>
        <v>4</v>
      </c>
      <c r="W20" s="79">
        <v>15</v>
      </c>
      <c r="X20" s="79" t="str">
        <f t="shared" si="15"/>
        <v>Print</v>
      </c>
      <c r="Y20" s="78">
        <f>IF(A20="","",N20-IF(L20&gt;Infor!$E$15,Infor!$E$15,TTL_4!L20))</f>
        <v>5636154</v>
      </c>
      <c r="Z20" s="78">
        <f t="shared" si="8"/>
        <v>0</v>
      </c>
      <c r="AA20" s="78">
        <f>IF(A20="","",Infor!$E$13+Infor!$E$14*TTL_4!Z20)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IF(BBC_4!A20="","",BBC_4!A20)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25</v>
      </c>
      <c r="I21" s="124">
        <f t="shared" si="11"/>
        <v>3846154</v>
      </c>
      <c r="J21" s="123"/>
      <c r="K21" s="123"/>
      <c r="L21" s="124">
        <f>IF(A21="","",VLOOKUP(A21,BCC_4,37,0)*Infor!$E$16)</f>
        <v>920000</v>
      </c>
      <c r="M21" s="124">
        <f t="shared" si="7"/>
        <v>1600000</v>
      </c>
      <c r="N21" s="124">
        <f t="shared" si="12"/>
        <v>6366154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6366154</v>
      </c>
      <c r="V21" s="79">
        <f t="shared" si="0"/>
        <v>4</v>
      </c>
      <c r="W21" s="79">
        <v>15</v>
      </c>
      <c r="X21" s="79" t="str">
        <f t="shared" si="15"/>
        <v>Print</v>
      </c>
      <c r="Y21" s="78">
        <f>IF(A21="","",N21-IF(L21&gt;Infor!$E$15,Infor!$E$15,TTL_4!L21))</f>
        <v>5636154</v>
      </c>
      <c r="Z21" s="78">
        <f t="shared" si="8"/>
        <v>2</v>
      </c>
      <c r="AA21" s="78">
        <f>IF(A21="","",Infor!$E$13+Infor!$E$14*TTL_4!Z21)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IF(BBC_4!A21="","",BBC_4!A21)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25</v>
      </c>
      <c r="I22" s="124">
        <f t="shared" si="11"/>
        <v>3846154</v>
      </c>
      <c r="J22" s="123"/>
      <c r="K22" s="123"/>
      <c r="L22" s="124">
        <f>IF(A22="","",VLOOKUP(A22,BCC_4,37,0)*Infor!$E$16)</f>
        <v>920000</v>
      </c>
      <c r="M22" s="124">
        <f t="shared" si="7"/>
        <v>1600000</v>
      </c>
      <c r="N22" s="124">
        <f t="shared" si="12"/>
        <v>6366154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6366154</v>
      </c>
      <c r="V22" s="79">
        <f t="shared" si="0"/>
        <v>4</v>
      </c>
      <c r="W22" s="79">
        <v>15</v>
      </c>
      <c r="X22" s="79" t="str">
        <f t="shared" si="15"/>
        <v>Print</v>
      </c>
      <c r="Y22" s="78">
        <f>IF(A22="","",N22-IF(L22&gt;Infor!$E$15,Infor!$E$15,TTL_4!L22))</f>
        <v>5636154</v>
      </c>
      <c r="Z22" s="78">
        <f t="shared" si="8"/>
        <v>1</v>
      </c>
      <c r="AA22" s="78">
        <f>IF(A22="","",Infor!$E$13+Infor!$E$14*TTL_4!Z22)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IF(BBC_4!A22="","",BBC_4!A22)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25</v>
      </c>
      <c r="I23" s="124">
        <f t="shared" si="11"/>
        <v>3846154</v>
      </c>
      <c r="J23" s="123"/>
      <c r="K23" s="123"/>
      <c r="L23" s="124">
        <f>IF(A23="","",VLOOKUP(A23,BCC_4,37,0)*Infor!$E$16)</f>
        <v>920000</v>
      </c>
      <c r="M23" s="124">
        <f t="shared" si="7"/>
        <v>1600000</v>
      </c>
      <c r="N23" s="124">
        <f t="shared" si="12"/>
        <v>6366154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6366154</v>
      </c>
      <c r="V23" s="79">
        <f t="shared" si="0"/>
        <v>4</v>
      </c>
      <c r="W23" s="79">
        <v>15</v>
      </c>
      <c r="X23" s="79" t="str">
        <f t="shared" si="15"/>
        <v>Print</v>
      </c>
      <c r="Y23" s="78">
        <f>IF(A23="","",N23-IF(L23&gt;Infor!$E$15,Infor!$E$15,TTL_4!L23))</f>
        <v>5636154</v>
      </c>
      <c r="Z23" s="78">
        <f t="shared" si="8"/>
        <v>0</v>
      </c>
      <c r="AA23" s="78">
        <f>IF(A23="","",Infor!$E$13+Infor!$E$14*TTL_4!Z23)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IF(BBC_4!A23="","",BBC_4!A23)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25</v>
      </c>
      <c r="I24" s="124">
        <f t="shared" si="11"/>
        <v>3846154</v>
      </c>
      <c r="J24" s="123"/>
      <c r="K24" s="123"/>
      <c r="L24" s="124">
        <f>IF(A24="","",VLOOKUP(A24,BCC_4,37,0)*Infor!$E$16)</f>
        <v>920000</v>
      </c>
      <c r="M24" s="124">
        <f t="shared" si="7"/>
        <v>1600000</v>
      </c>
      <c r="N24" s="124">
        <f t="shared" si="12"/>
        <v>6366154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5946154</v>
      </c>
      <c r="V24" s="79">
        <f t="shared" si="0"/>
        <v>4</v>
      </c>
      <c r="W24" s="79">
        <v>15</v>
      </c>
      <c r="X24" s="79" t="str">
        <f t="shared" si="15"/>
        <v>Print</v>
      </c>
      <c r="Y24" s="78">
        <f>IF(A24="","",N24-IF(L24&gt;Infor!$E$15,Infor!$E$15,TTL_4!L24))</f>
        <v>5636154</v>
      </c>
      <c r="Z24" s="78">
        <f t="shared" si="8"/>
        <v>2</v>
      </c>
      <c r="AA24" s="78">
        <f>IF(A24="","",Infor!$E$13+Infor!$E$14*TTL_4!Z24)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IF(BBC_4!A24="","",BBC_4!A24)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25</v>
      </c>
      <c r="I25" s="124">
        <f t="shared" si="11"/>
        <v>3846154</v>
      </c>
      <c r="J25" s="123"/>
      <c r="K25" s="123"/>
      <c r="L25" s="124">
        <f>IF(A25="","",VLOOKUP(A25,BCC_4,37,0)*Infor!$E$16)</f>
        <v>920000</v>
      </c>
      <c r="M25" s="124">
        <f t="shared" si="7"/>
        <v>1600000</v>
      </c>
      <c r="N25" s="124">
        <f t="shared" si="12"/>
        <v>6366154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6366154</v>
      </c>
      <c r="V25" s="79">
        <f t="shared" si="0"/>
        <v>4</v>
      </c>
      <c r="W25" s="79">
        <v>15</v>
      </c>
      <c r="X25" s="79" t="str">
        <f t="shared" si="15"/>
        <v>Print</v>
      </c>
      <c r="Y25" s="78">
        <f>IF(A25="","",N25-IF(L25&gt;Infor!$E$15,Infor!$E$15,TTL_4!L25))</f>
        <v>5636154</v>
      </c>
      <c r="Z25" s="78">
        <f t="shared" si="8"/>
        <v>1</v>
      </c>
      <c r="AA25" s="78">
        <f>IF(A25="","",Infor!$E$13+Infor!$E$14*TTL_4!Z25)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IF(BBC_4!A25="","",BBC_4!A25)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25</v>
      </c>
      <c r="I26" s="124">
        <f t="shared" si="11"/>
        <v>3846154</v>
      </c>
      <c r="J26" s="123"/>
      <c r="K26" s="123"/>
      <c r="L26" s="124">
        <f>IF(A26="","",VLOOKUP(A26,BCC_4,37,0)*Infor!$E$16)</f>
        <v>920000</v>
      </c>
      <c r="M26" s="124">
        <f t="shared" si="7"/>
        <v>1600000</v>
      </c>
      <c r="N26" s="124">
        <f t="shared" si="12"/>
        <v>6366154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6366154</v>
      </c>
      <c r="V26" s="79">
        <f t="shared" si="0"/>
        <v>4</v>
      </c>
      <c r="W26" s="79">
        <v>15</v>
      </c>
      <c r="X26" s="79" t="str">
        <f t="shared" si="15"/>
        <v>Print</v>
      </c>
      <c r="Y26" s="78">
        <f>IF(A26="","",N26-IF(L26&gt;Infor!$E$15,Infor!$E$15,TTL_4!L26))</f>
        <v>5636154</v>
      </c>
      <c r="Z26" s="78">
        <f t="shared" si="8"/>
        <v>1</v>
      </c>
      <c r="AA26" s="78">
        <f>IF(A26="","",Infor!$E$13+Infor!$E$14*TTL_4!Z26)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IF(BBC_4!A26="","",BBC_4!A26)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25</v>
      </c>
      <c r="I27" s="124">
        <f t="shared" si="11"/>
        <v>3846154</v>
      </c>
      <c r="J27" s="123"/>
      <c r="K27" s="123"/>
      <c r="L27" s="124">
        <f>IF(A27="","",VLOOKUP(A27,BCC_4,37,0)*Infor!$E$16)</f>
        <v>920000</v>
      </c>
      <c r="M27" s="124">
        <f t="shared" si="7"/>
        <v>1600000</v>
      </c>
      <c r="N27" s="124">
        <f t="shared" si="12"/>
        <v>6366154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5946154</v>
      </c>
      <c r="V27" s="79">
        <f t="shared" si="0"/>
        <v>4</v>
      </c>
      <c r="W27" s="79">
        <v>15</v>
      </c>
      <c r="X27" s="79" t="str">
        <f t="shared" si="15"/>
        <v>Print</v>
      </c>
      <c r="Y27" s="78">
        <f>IF(A27="","",N27-IF(L27&gt;Infor!$E$15,Infor!$E$15,TTL_4!L27))</f>
        <v>5636154</v>
      </c>
      <c r="Z27" s="78">
        <f t="shared" si="8"/>
        <v>2</v>
      </c>
      <c r="AA27" s="78">
        <f>IF(A27="","",Infor!$E$13+Infor!$E$14*TTL_4!Z27)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IF(BBC_4!A27="","",BBC_4!A27)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25</v>
      </c>
      <c r="I28" s="124">
        <f t="shared" si="11"/>
        <v>3846154</v>
      </c>
      <c r="J28" s="123"/>
      <c r="K28" s="123"/>
      <c r="L28" s="124">
        <f>IF(A28="","",VLOOKUP(A28,BCC_4,37,0)*Infor!$E$16)</f>
        <v>920000</v>
      </c>
      <c r="M28" s="124">
        <f t="shared" si="7"/>
        <v>1600000</v>
      </c>
      <c r="N28" s="124">
        <f t="shared" si="12"/>
        <v>6366154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5946154</v>
      </c>
      <c r="V28" s="79">
        <f t="shared" si="0"/>
        <v>4</v>
      </c>
      <c r="W28" s="79">
        <v>15</v>
      </c>
      <c r="X28" s="79" t="str">
        <f t="shared" si="15"/>
        <v>Print</v>
      </c>
      <c r="Y28" s="78">
        <f>IF(A28="","",N28-IF(L28&gt;Infor!$E$15,Infor!$E$15,TTL_4!L28))</f>
        <v>5636154</v>
      </c>
      <c r="Z28" s="78">
        <f t="shared" si="8"/>
        <v>0</v>
      </c>
      <c r="AA28" s="78">
        <f>IF(A28="","",Infor!$E$13+Infor!$E$14*TTL_4!Z28)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IF(BBC_4!A28="","",BBC_4!A28)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25</v>
      </c>
      <c r="I29" s="124">
        <f t="shared" si="11"/>
        <v>3846154</v>
      </c>
      <c r="J29" s="123"/>
      <c r="K29" s="123"/>
      <c r="L29" s="124">
        <f>IF(A29="","",VLOOKUP(A29,BCC_4,37,0)*Infor!$E$16)</f>
        <v>920000</v>
      </c>
      <c r="M29" s="124">
        <f t="shared" si="7"/>
        <v>1600000</v>
      </c>
      <c r="N29" s="124">
        <f t="shared" si="12"/>
        <v>6366154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5946154</v>
      </c>
      <c r="V29" s="79">
        <f t="shared" si="0"/>
        <v>4</v>
      </c>
      <c r="W29" s="79">
        <v>15</v>
      </c>
      <c r="X29" s="79" t="str">
        <f t="shared" si="15"/>
        <v>Print</v>
      </c>
      <c r="Y29" s="78">
        <f>IF(A29="","",N29-IF(L29&gt;Infor!$E$15,Infor!$E$15,TTL_4!L29))</f>
        <v>5636154</v>
      </c>
      <c r="Z29" s="78">
        <f t="shared" si="8"/>
        <v>2</v>
      </c>
      <c r="AA29" s="78">
        <f>IF(A29="","",Infor!$E$13+Infor!$E$14*TTL_4!Z29)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IF(BBC_4!A29="","",BBC_4!A29)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25</v>
      </c>
      <c r="I30" s="124">
        <f t="shared" si="11"/>
        <v>3846154</v>
      </c>
      <c r="J30" s="123"/>
      <c r="K30" s="123"/>
      <c r="L30" s="124">
        <f>IF(A30="","",VLOOKUP(A30,BCC_4,37,0)*Infor!$E$16)</f>
        <v>920000</v>
      </c>
      <c r="M30" s="124">
        <f t="shared" si="7"/>
        <v>1600000</v>
      </c>
      <c r="N30" s="124">
        <f t="shared" si="12"/>
        <v>6366154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5946154</v>
      </c>
      <c r="V30" s="79">
        <f t="shared" si="0"/>
        <v>4</v>
      </c>
      <c r="W30" s="79">
        <v>15</v>
      </c>
      <c r="X30" s="79" t="str">
        <f t="shared" si="15"/>
        <v>Print</v>
      </c>
      <c r="Y30" s="78">
        <f>IF(A30="","",N30-IF(L30&gt;Infor!$E$15,Infor!$E$15,TTL_4!L30))</f>
        <v>5636154</v>
      </c>
      <c r="Z30" s="78">
        <f t="shared" si="8"/>
        <v>1</v>
      </c>
      <c r="AA30" s="78">
        <f>IF(A30="","",Infor!$E$13+Infor!$E$14*TTL_4!Z30)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IF(BBC_4!A30="","",BBC_4!A30)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25</v>
      </c>
      <c r="I31" s="124">
        <f t="shared" si="11"/>
        <v>3846154</v>
      </c>
      <c r="J31" s="123"/>
      <c r="K31" s="123"/>
      <c r="L31" s="124">
        <f>IF(A31="","",VLOOKUP(A31,BCC_4,37,0)*Infor!$E$16)</f>
        <v>920000</v>
      </c>
      <c r="M31" s="124">
        <f t="shared" si="7"/>
        <v>1600000</v>
      </c>
      <c r="N31" s="124">
        <f t="shared" si="12"/>
        <v>6366154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5946154</v>
      </c>
      <c r="V31" s="79">
        <f t="shared" si="0"/>
        <v>4</v>
      </c>
      <c r="W31" s="79">
        <v>15</v>
      </c>
      <c r="X31" s="79" t="str">
        <f t="shared" si="15"/>
        <v>Print</v>
      </c>
      <c r="Y31" s="78">
        <f>IF(A31="","",N31-IF(L31&gt;Infor!$E$15,Infor!$E$15,TTL_4!L31))</f>
        <v>5636154</v>
      </c>
      <c r="Z31" s="78">
        <f t="shared" si="8"/>
        <v>0</v>
      </c>
      <c r="AA31" s="78">
        <f>IF(A31="","",Infor!$E$13+Infor!$E$14*TTL_4!Z31)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IF(BBC_4!A31="","",BBC_4!A31)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25</v>
      </c>
      <c r="I32" s="124">
        <f t="shared" si="11"/>
        <v>3846154</v>
      </c>
      <c r="J32" s="123"/>
      <c r="K32" s="123"/>
      <c r="L32" s="124">
        <f>IF(A32="","",VLOOKUP(A32,BCC_4,37,0)*Infor!$E$16)</f>
        <v>920000</v>
      </c>
      <c r="M32" s="124">
        <f t="shared" si="7"/>
        <v>1600000</v>
      </c>
      <c r="N32" s="124">
        <f t="shared" si="12"/>
        <v>6366154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5946154</v>
      </c>
      <c r="V32" s="79">
        <f t="shared" si="0"/>
        <v>4</v>
      </c>
      <c r="W32" s="79">
        <v>15</v>
      </c>
      <c r="X32" s="79" t="str">
        <f t="shared" si="15"/>
        <v>Print</v>
      </c>
      <c r="Y32" s="78">
        <f>IF(A32="","",N32-IF(L32&gt;Infor!$E$15,Infor!$E$15,TTL_4!L32))</f>
        <v>5636154</v>
      </c>
      <c r="Z32" s="78">
        <f t="shared" si="8"/>
        <v>2</v>
      </c>
      <c r="AA32" s="78">
        <f>IF(A32="","",Infor!$E$13+Infor!$E$14*TTL_4!Z32)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IF(BBC_4!A32="","",BBC_4!A32)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25</v>
      </c>
      <c r="I33" s="124">
        <f t="shared" si="11"/>
        <v>3846154</v>
      </c>
      <c r="J33" s="123"/>
      <c r="K33" s="123"/>
      <c r="L33" s="124">
        <f>IF(A33="","",VLOOKUP(A33,BCC_4,37,0)*Infor!$E$16)</f>
        <v>920000</v>
      </c>
      <c r="M33" s="124">
        <f t="shared" si="7"/>
        <v>1600000</v>
      </c>
      <c r="N33" s="124">
        <f t="shared" si="12"/>
        <v>6366154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5946154</v>
      </c>
      <c r="V33" s="79">
        <f t="shared" si="0"/>
        <v>4</v>
      </c>
      <c r="W33" s="79">
        <v>15</v>
      </c>
      <c r="X33" s="79" t="str">
        <f t="shared" si="15"/>
        <v>Print</v>
      </c>
      <c r="Y33" s="78">
        <f>IF(A33="","",N33-IF(L33&gt;Infor!$E$15,Infor!$E$15,TTL_4!L33))</f>
        <v>5636154</v>
      </c>
      <c r="Z33" s="78">
        <f t="shared" si="8"/>
        <v>1</v>
      </c>
      <c r="AA33" s="78">
        <f>IF(A33="","",Infor!$E$13+Infor!$E$14*TTL_4!Z33)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IF(BBC_4!A33="","",BBC_4!A33)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25</v>
      </c>
      <c r="I34" s="124">
        <f t="shared" si="11"/>
        <v>3846154</v>
      </c>
      <c r="J34" s="123"/>
      <c r="K34" s="123"/>
      <c r="L34" s="124">
        <f>IF(A34="","",VLOOKUP(A34,BCC_4,37,0)*Infor!$E$16)</f>
        <v>920000</v>
      </c>
      <c r="M34" s="124">
        <f t="shared" si="7"/>
        <v>1600000</v>
      </c>
      <c r="N34" s="124">
        <f t="shared" si="12"/>
        <v>6366154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5946154</v>
      </c>
      <c r="V34" s="79">
        <f t="shared" si="0"/>
        <v>4</v>
      </c>
      <c r="W34" s="79">
        <v>15</v>
      </c>
      <c r="X34" s="79" t="str">
        <f t="shared" si="15"/>
        <v>Print</v>
      </c>
      <c r="Y34" s="78">
        <f>IF(A34="","",N34-IF(L34&gt;Infor!$E$15,Infor!$E$15,TTL_4!L34))</f>
        <v>5636154</v>
      </c>
      <c r="Z34" s="78">
        <f t="shared" si="8"/>
        <v>1</v>
      </c>
      <c r="AA34" s="78">
        <f>IF(A34="","",Infor!$E$13+Infor!$E$14*TTL_4!Z34)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IF(BBC_4!A34="","",BBC_4!A34)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25</v>
      </c>
      <c r="I35" s="124">
        <f t="shared" si="11"/>
        <v>3846154</v>
      </c>
      <c r="J35" s="123"/>
      <c r="K35" s="123"/>
      <c r="L35" s="124">
        <f>IF(A35="","",VLOOKUP(A35,BCC_4,37,0)*Infor!$E$16)</f>
        <v>920000</v>
      </c>
      <c r="M35" s="124">
        <f t="shared" si="7"/>
        <v>1600000</v>
      </c>
      <c r="N35" s="124">
        <f t="shared" si="12"/>
        <v>6366154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5946154</v>
      </c>
      <c r="V35" s="79">
        <f t="shared" si="0"/>
        <v>4</v>
      </c>
      <c r="W35" s="79">
        <v>15</v>
      </c>
      <c r="X35" s="79" t="str">
        <f t="shared" si="15"/>
        <v>Print</v>
      </c>
      <c r="Y35" s="78">
        <f>IF(A35="","",N35-IF(L35&gt;Infor!$E$15,Infor!$E$15,TTL_4!L35))</f>
        <v>5636154</v>
      </c>
      <c r="Z35" s="78">
        <f t="shared" si="8"/>
        <v>2</v>
      </c>
      <c r="AA35" s="78">
        <f>IF(A35="","",Infor!$E$13+Infor!$E$14*TTL_4!Z35)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IF(BBC_4!A35="","",BBC_4!A35)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25</v>
      </c>
      <c r="I36" s="124">
        <f t="shared" si="11"/>
        <v>3846154</v>
      </c>
      <c r="J36" s="123"/>
      <c r="K36" s="123"/>
      <c r="L36" s="124">
        <f>IF(A36="","",VLOOKUP(A36,BCC_4,37,0)*Infor!$E$16)</f>
        <v>920000</v>
      </c>
      <c r="M36" s="124">
        <f t="shared" si="7"/>
        <v>1600000</v>
      </c>
      <c r="N36" s="124">
        <f t="shared" si="12"/>
        <v>6366154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5946154</v>
      </c>
      <c r="V36" s="79">
        <f t="shared" si="0"/>
        <v>4</v>
      </c>
      <c r="W36" s="79">
        <v>15</v>
      </c>
      <c r="X36" s="79" t="str">
        <f t="shared" si="15"/>
        <v>Print</v>
      </c>
      <c r="Y36" s="78">
        <f>IF(A36="","",N36-IF(L36&gt;Infor!$E$15,Infor!$E$15,TTL_4!L36))</f>
        <v>5636154</v>
      </c>
      <c r="Z36" s="78">
        <f t="shared" si="8"/>
        <v>0</v>
      </c>
      <c r="AA36" s="78">
        <f>IF(A36="","",Infor!$E$13+Infor!$E$14*TTL_4!Z36)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IF(BBC_4!A36="","",BBC_4!A36)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25</v>
      </c>
      <c r="I37" s="124">
        <f t="shared" si="11"/>
        <v>3846154</v>
      </c>
      <c r="J37" s="123"/>
      <c r="K37" s="123"/>
      <c r="L37" s="124">
        <f>IF(A37="","",VLOOKUP(A37,BCC_4,37,0)*Infor!$E$16)</f>
        <v>920000</v>
      </c>
      <c r="M37" s="124">
        <f t="shared" si="7"/>
        <v>1600000</v>
      </c>
      <c r="N37" s="124">
        <f t="shared" si="12"/>
        <v>6366154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6366154</v>
      </c>
      <c r="V37" s="79">
        <f t="shared" si="0"/>
        <v>4</v>
      </c>
      <c r="W37" s="79">
        <v>15</v>
      </c>
      <c r="X37" s="79" t="str">
        <f t="shared" si="15"/>
        <v>Print</v>
      </c>
      <c r="Y37" s="78">
        <f>IF(A37="","",N37-IF(L37&gt;Infor!$E$15,Infor!$E$15,TTL_4!L37))</f>
        <v>5636154</v>
      </c>
      <c r="Z37" s="78">
        <f t="shared" si="8"/>
        <v>2</v>
      </c>
      <c r="AA37" s="78">
        <f>IF(A37="","",Infor!$E$13+Infor!$E$14*TTL_4!Z37)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IF(BBC_4!A37="","",BBC_4!A37)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25</v>
      </c>
      <c r="I38" s="124">
        <f t="shared" si="11"/>
        <v>3846154</v>
      </c>
      <c r="J38" s="123"/>
      <c r="K38" s="123"/>
      <c r="L38" s="124">
        <f>IF(A38="","",VLOOKUP(A38,BCC_4,37,0)*Infor!$E$16)</f>
        <v>920000</v>
      </c>
      <c r="M38" s="124">
        <f t="shared" si="7"/>
        <v>1600000</v>
      </c>
      <c r="N38" s="124">
        <f t="shared" si="12"/>
        <v>6366154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6366154</v>
      </c>
      <c r="V38" s="79">
        <f t="shared" si="0"/>
        <v>4</v>
      </c>
      <c r="W38" s="79">
        <v>15</v>
      </c>
      <c r="X38" s="79" t="str">
        <f t="shared" si="15"/>
        <v>Print</v>
      </c>
      <c r="Y38" s="78">
        <f>IF(A38="","",N38-IF(L38&gt;Infor!$E$15,Infor!$E$15,TTL_4!L38))</f>
        <v>5636154</v>
      </c>
      <c r="Z38" s="78">
        <f t="shared" si="8"/>
        <v>1</v>
      </c>
      <c r="AA38" s="78">
        <f>IF(A38="","",Infor!$E$13+Infor!$E$14*TTL_4!Z38)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IF(BBC_4!A38="","",BBC_4!A38)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25</v>
      </c>
      <c r="I39" s="124">
        <f t="shared" si="11"/>
        <v>3846154</v>
      </c>
      <c r="J39" s="123"/>
      <c r="K39" s="123"/>
      <c r="L39" s="124">
        <f>IF(A39="","",VLOOKUP(A39,BCC_4,37,0)*Infor!$E$16)</f>
        <v>920000</v>
      </c>
      <c r="M39" s="124">
        <f t="shared" si="7"/>
        <v>1600000</v>
      </c>
      <c r="N39" s="124">
        <f t="shared" si="12"/>
        <v>6366154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6366154</v>
      </c>
      <c r="V39" s="79">
        <f t="shared" si="0"/>
        <v>4</v>
      </c>
      <c r="W39" s="79">
        <v>15</v>
      </c>
      <c r="X39" s="79" t="str">
        <f t="shared" si="15"/>
        <v>Print</v>
      </c>
      <c r="Y39" s="78">
        <f>IF(A39="","",N39-IF(L39&gt;Infor!$E$15,Infor!$E$15,TTL_4!L39))</f>
        <v>5636154</v>
      </c>
      <c r="Z39" s="78">
        <f t="shared" si="8"/>
        <v>0</v>
      </c>
      <c r="AA39" s="78">
        <f>IF(A39="","",Infor!$E$13+Infor!$E$14*TTL_4!Z39)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IF(BBC_4!A39="","",BBC_4!A39)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25</v>
      </c>
      <c r="I40" s="124">
        <f t="shared" si="11"/>
        <v>3846154</v>
      </c>
      <c r="J40" s="123"/>
      <c r="K40" s="123"/>
      <c r="L40" s="124">
        <f>IF(A40="","",VLOOKUP(A40,BCC_4,37,0)*Infor!$E$16)</f>
        <v>920000</v>
      </c>
      <c r="M40" s="124">
        <f t="shared" si="7"/>
        <v>1600000</v>
      </c>
      <c r="N40" s="124">
        <f t="shared" si="12"/>
        <v>6366154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6366154</v>
      </c>
      <c r="V40" s="79">
        <f t="shared" si="0"/>
        <v>4</v>
      </c>
      <c r="W40" s="79">
        <v>15</v>
      </c>
      <c r="X40" s="79" t="str">
        <f t="shared" si="15"/>
        <v>Print</v>
      </c>
      <c r="Y40" s="78">
        <f>IF(A40="","",N40-IF(L40&gt;Infor!$E$15,Infor!$E$15,TTL_4!L40))</f>
        <v>5636154</v>
      </c>
      <c r="Z40" s="78">
        <f t="shared" si="8"/>
        <v>2</v>
      </c>
      <c r="AA40" s="78">
        <f>IF(A40="","",Infor!$E$13+Infor!$E$14*TTL_4!Z40)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IF(BBC_4!A40="","",BBC_4!A40)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25</v>
      </c>
      <c r="I41" s="124">
        <f t="shared" si="11"/>
        <v>3846154</v>
      </c>
      <c r="J41" s="123"/>
      <c r="K41" s="123"/>
      <c r="L41" s="124">
        <f>IF(A41="","",VLOOKUP(A41,BCC_4,37,0)*Infor!$E$16)</f>
        <v>920000</v>
      </c>
      <c r="M41" s="124">
        <f t="shared" si="7"/>
        <v>1600000</v>
      </c>
      <c r="N41" s="124">
        <f t="shared" si="12"/>
        <v>6366154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6366154</v>
      </c>
      <c r="V41" s="79">
        <f t="shared" si="0"/>
        <v>4</v>
      </c>
      <c r="W41" s="79">
        <v>15</v>
      </c>
      <c r="X41" s="79" t="str">
        <f t="shared" si="15"/>
        <v>Print</v>
      </c>
      <c r="Y41" s="78">
        <f>IF(A41="","",N41-IF(L41&gt;Infor!$E$15,Infor!$E$15,TTL_4!L41))</f>
        <v>5636154</v>
      </c>
      <c r="Z41" s="78">
        <f t="shared" si="8"/>
        <v>1</v>
      </c>
      <c r="AA41" s="78">
        <f>IF(A41="","",Infor!$E$13+Infor!$E$14*TTL_4!Z41)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IF(BBC_4!A41="","",BBC_4!A41)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25</v>
      </c>
      <c r="I42" s="124">
        <f t="shared" si="11"/>
        <v>3846154</v>
      </c>
      <c r="J42" s="123"/>
      <c r="K42" s="123"/>
      <c r="L42" s="124">
        <f>IF(A42="","",VLOOKUP(A42,BCC_4,37,0)*Infor!$E$16)</f>
        <v>920000</v>
      </c>
      <c r="M42" s="124">
        <f t="shared" si="7"/>
        <v>1600000</v>
      </c>
      <c r="N42" s="124">
        <f t="shared" si="12"/>
        <v>6366154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6366154</v>
      </c>
      <c r="V42" s="79">
        <f t="shared" si="0"/>
        <v>4</v>
      </c>
      <c r="W42" s="79">
        <v>15</v>
      </c>
      <c r="X42" s="79" t="str">
        <f t="shared" si="15"/>
        <v>Print</v>
      </c>
      <c r="Y42" s="78">
        <f>IF(A42="","",N42-IF(L42&gt;Infor!$E$15,Infor!$E$15,TTL_4!L42))</f>
        <v>5636154</v>
      </c>
      <c r="Z42" s="78">
        <f t="shared" si="8"/>
        <v>1</v>
      </c>
      <c r="AA42" s="78">
        <f>IF(A42="","",Infor!$E$13+Infor!$E$14*TTL_4!Z42)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IF(BBC_4!A42="","",BBC_4!A42)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25</v>
      </c>
      <c r="I43" s="124">
        <f t="shared" si="11"/>
        <v>3846154</v>
      </c>
      <c r="J43" s="123"/>
      <c r="K43" s="123"/>
      <c r="L43" s="124">
        <f>IF(A43="","",VLOOKUP(A43,BCC_4,37,0)*Infor!$E$16)</f>
        <v>920000</v>
      </c>
      <c r="M43" s="124">
        <f t="shared" si="7"/>
        <v>1600000</v>
      </c>
      <c r="N43" s="124">
        <f t="shared" si="12"/>
        <v>6366154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5946154</v>
      </c>
      <c r="V43" s="79">
        <f t="shared" si="0"/>
        <v>4</v>
      </c>
      <c r="W43" s="79">
        <v>15</v>
      </c>
      <c r="X43" s="79" t="str">
        <f t="shared" si="15"/>
        <v>Print</v>
      </c>
      <c r="Y43" s="78">
        <f>IF(A43="","",N43-IF(L43&gt;Infor!$E$15,Infor!$E$15,TTL_4!L43))</f>
        <v>5636154</v>
      </c>
      <c r="Z43" s="78">
        <f t="shared" si="8"/>
        <v>2</v>
      </c>
      <c r="AA43" s="78">
        <f>IF(A43="","",Infor!$E$13+Infor!$E$14*TTL_4!Z43)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IF(BBC_4!A43="","",BBC_4!A43)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25</v>
      </c>
      <c r="I44" s="124">
        <f t="shared" si="11"/>
        <v>3846154</v>
      </c>
      <c r="J44" s="123"/>
      <c r="K44" s="123"/>
      <c r="L44" s="124">
        <f>IF(A44="","",VLOOKUP(A44,BCC_4,37,0)*Infor!$E$16)</f>
        <v>920000</v>
      </c>
      <c r="M44" s="124">
        <f t="shared" si="7"/>
        <v>1600000</v>
      </c>
      <c r="N44" s="124">
        <f t="shared" si="12"/>
        <v>6366154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6366154</v>
      </c>
      <c r="V44" s="79">
        <f t="shared" si="0"/>
        <v>4</v>
      </c>
      <c r="W44" s="79">
        <v>15</v>
      </c>
      <c r="X44" s="79" t="str">
        <f t="shared" si="15"/>
        <v>Print</v>
      </c>
      <c r="Y44" s="78">
        <f>IF(A44="","",N44-IF(L44&gt;Infor!$E$15,Infor!$E$15,TTL_4!L44))</f>
        <v>5636154</v>
      </c>
      <c r="Z44" s="78">
        <f t="shared" si="8"/>
        <v>0</v>
      </c>
      <c r="AA44" s="78">
        <f>IF(A44="","",Infor!$E$13+Infor!$E$14*TTL_4!Z44)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IF(BBC_4!A44="","",BBC_4!A44)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IF(A45="","",VLOOKUP(A45,BCC_4,37,0)+VLOOKUP(A45,BCC_4,38,0))</f>
        <v>25</v>
      </c>
      <c r="I45" s="124">
        <f t="shared" si="11"/>
        <v>3846154</v>
      </c>
      <c r="J45" s="123"/>
      <c r="K45" s="123"/>
      <c r="L45" s="124">
        <f>IF(A45="","",VLOOKUP(A45,BCC_4,37,0)*Infor!$E$16)</f>
        <v>920000</v>
      </c>
      <c r="M45" s="124">
        <f t="shared" si="7"/>
        <v>1600000</v>
      </c>
      <c r="N45" s="124">
        <f t="shared" si="12"/>
        <v>6366154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6366154</v>
      </c>
      <c r="V45" s="79">
        <f t="shared" si="0"/>
        <v>4</v>
      </c>
      <c r="W45" s="79">
        <v>15</v>
      </c>
      <c r="X45" s="79" t="str">
        <f t="shared" si="15"/>
        <v>Print</v>
      </c>
      <c r="Y45" s="78">
        <f>IF(A45="","",N45-IF(L45&gt;Infor!$E$15,Infor!$E$15,TTL_4!L45))</f>
        <v>5636154</v>
      </c>
      <c r="Z45" s="78">
        <f t="shared" si="8"/>
        <v>2</v>
      </c>
      <c r="AA45" s="78">
        <f>IF(A45="","",Infor!$E$13+Infor!$E$14*TTL_4!Z45)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IF(BBC_4!A45="","",BBC_4!A45)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25</v>
      </c>
      <c r="I46" s="124">
        <f t="shared" si="11"/>
        <v>3846154</v>
      </c>
      <c r="J46" s="123"/>
      <c r="K46" s="123"/>
      <c r="L46" s="124">
        <f>IF(A46="","",VLOOKUP(A46,BCC_4,37,0)*Infor!$E$16)</f>
        <v>920000</v>
      </c>
      <c r="M46" s="124">
        <f t="shared" si="7"/>
        <v>1600000</v>
      </c>
      <c r="N46" s="124">
        <f t="shared" si="12"/>
        <v>6366154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5946154</v>
      </c>
      <c r="V46" s="79">
        <f t="shared" si="0"/>
        <v>4</v>
      </c>
      <c r="W46" s="79">
        <v>15</v>
      </c>
      <c r="X46" s="79" t="str">
        <f t="shared" si="15"/>
        <v>Print</v>
      </c>
      <c r="Y46" s="78">
        <f>IF(A46="","",N46-IF(L46&gt;Infor!$E$15,Infor!$E$15,TTL_4!L46))</f>
        <v>5636154</v>
      </c>
      <c r="Z46" s="78">
        <f t="shared" si="8"/>
        <v>1</v>
      </c>
      <c r="AA46" s="78">
        <f>IF(A46="","",Infor!$E$13+Infor!$E$14*TTL_4!Z46)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IF(BBC_4!A46="","",BBC_4!A46)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25</v>
      </c>
      <c r="I47" s="124">
        <f t="shared" si="11"/>
        <v>3846154</v>
      </c>
      <c r="J47" s="123"/>
      <c r="K47" s="123"/>
      <c r="L47" s="124">
        <f>IF(A47="","",VLOOKUP(A47,BCC_4,37,0)*Infor!$E$16)</f>
        <v>920000</v>
      </c>
      <c r="M47" s="124">
        <f t="shared" si="7"/>
        <v>1600000</v>
      </c>
      <c r="N47" s="124">
        <f t="shared" si="12"/>
        <v>6366154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5946154</v>
      </c>
      <c r="V47" s="79">
        <f t="shared" si="0"/>
        <v>4</v>
      </c>
      <c r="W47" s="79">
        <v>15</v>
      </c>
      <c r="X47" s="79" t="str">
        <f t="shared" si="15"/>
        <v>Print</v>
      </c>
      <c r="Y47" s="78">
        <f>IF(A47="","",N47-IF(L47&gt;Infor!$E$15,Infor!$E$15,TTL_4!L47))</f>
        <v>5636154</v>
      </c>
      <c r="Z47" s="78">
        <f t="shared" si="8"/>
        <v>0</v>
      </c>
      <c r="AA47" s="78">
        <f>IF(A47="","",Infor!$E$13+Infor!$E$14*TTL_4!Z47)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IF(BBC_4!A47="","",BBC_4!A47)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25</v>
      </c>
      <c r="I48" s="124">
        <f t="shared" si="11"/>
        <v>3846154</v>
      </c>
      <c r="J48" s="123"/>
      <c r="K48" s="123"/>
      <c r="L48" s="124">
        <f>IF(A48="","",VLOOKUP(A48,BCC_4,37,0)*Infor!$E$16)</f>
        <v>920000</v>
      </c>
      <c r="M48" s="124">
        <f t="shared" si="7"/>
        <v>1600000</v>
      </c>
      <c r="N48" s="124">
        <f t="shared" si="12"/>
        <v>6366154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5946154</v>
      </c>
      <c r="V48" s="79">
        <f t="shared" si="0"/>
        <v>4</v>
      </c>
      <c r="W48" s="79">
        <v>15</v>
      </c>
      <c r="X48" s="79" t="str">
        <f t="shared" si="15"/>
        <v>Print</v>
      </c>
      <c r="Y48" s="78">
        <f>IF(A48="","",N48-IF(L48&gt;Infor!$E$15,Infor!$E$15,TTL_4!L48))</f>
        <v>5636154</v>
      </c>
      <c r="Z48" s="78">
        <f t="shared" si="8"/>
        <v>2</v>
      </c>
      <c r="AA48" s="78">
        <f>IF(A48="","",Infor!$E$13+Infor!$E$14*TTL_4!Z48)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IF(BBC_4!A48="","",BBC_4!A48)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25</v>
      </c>
      <c r="I49" s="124">
        <f t="shared" si="11"/>
        <v>3846154</v>
      </c>
      <c r="J49" s="123"/>
      <c r="K49" s="123"/>
      <c r="L49" s="124">
        <f>IF(A49="","",VLOOKUP(A49,BCC_4,37,0)*Infor!$E$16)</f>
        <v>920000</v>
      </c>
      <c r="M49" s="124">
        <f t="shared" si="7"/>
        <v>1600000</v>
      </c>
      <c r="N49" s="124">
        <f t="shared" si="12"/>
        <v>6366154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5946154</v>
      </c>
      <c r="V49" s="79">
        <f t="shared" si="0"/>
        <v>4</v>
      </c>
      <c r="W49" s="79">
        <v>15</v>
      </c>
      <c r="X49" s="79" t="str">
        <f t="shared" si="15"/>
        <v>Print</v>
      </c>
      <c r="Y49" s="78">
        <f>IF(A49="","",N49-IF(L49&gt;Infor!$E$15,Infor!$E$15,TTL_4!L49))</f>
        <v>5636154</v>
      </c>
      <c r="Z49" s="78">
        <f t="shared" si="8"/>
        <v>1</v>
      </c>
      <c r="AA49" s="78">
        <f>IF(A49="","",Infor!$E$13+Infor!$E$14*TTL_4!Z49)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IF(BBC_4!A49="","",BBC_4!A49)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25</v>
      </c>
      <c r="I50" s="124">
        <f t="shared" si="11"/>
        <v>3846154</v>
      </c>
      <c r="J50" s="123"/>
      <c r="K50" s="123"/>
      <c r="L50" s="124">
        <f>IF(A50="","",VLOOKUP(A50,BCC_4,37,0)*Infor!$E$16)</f>
        <v>920000</v>
      </c>
      <c r="M50" s="124">
        <f t="shared" si="7"/>
        <v>1600000</v>
      </c>
      <c r="N50" s="124">
        <f t="shared" si="12"/>
        <v>6366154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5946154</v>
      </c>
      <c r="V50" s="79">
        <f t="shared" si="0"/>
        <v>4</v>
      </c>
      <c r="W50" s="79">
        <v>15</v>
      </c>
      <c r="X50" s="79" t="str">
        <f t="shared" si="15"/>
        <v>Print</v>
      </c>
      <c r="Y50" s="78">
        <f>IF(A50="","",N50-IF(L50&gt;Infor!$E$15,Infor!$E$15,TTL_4!L50))</f>
        <v>5636154</v>
      </c>
      <c r="Z50" s="78">
        <f t="shared" si="8"/>
        <v>1</v>
      </c>
      <c r="AA50" s="78">
        <f>IF(A50="","",Infor!$E$13+Infor!$E$14*TTL_4!Z50)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IF(BBC_4!A50="","",BBC_4!A50)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25</v>
      </c>
      <c r="I51" s="124">
        <f t="shared" si="11"/>
        <v>3846154</v>
      </c>
      <c r="J51" s="123"/>
      <c r="K51" s="123"/>
      <c r="L51" s="124">
        <f>IF(A51="","",VLOOKUP(A51,BCC_4,37,0)*Infor!$E$16)</f>
        <v>920000</v>
      </c>
      <c r="M51" s="124">
        <f t="shared" si="7"/>
        <v>1600000</v>
      </c>
      <c r="N51" s="124">
        <f t="shared" si="12"/>
        <v>6366154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6366154</v>
      </c>
      <c r="V51" s="79">
        <f t="shared" si="0"/>
        <v>4</v>
      </c>
      <c r="W51" s="79">
        <v>15</v>
      </c>
      <c r="X51" s="79" t="str">
        <f t="shared" si="15"/>
        <v>Print</v>
      </c>
      <c r="Y51" s="78">
        <f>IF(A51="","",N51-IF(L51&gt;Infor!$E$15,Infor!$E$15,TTL_4!L51))</f>
        <v>5636154</v>
      </c>
      <c r="Z51" s="78">
        <f t="shared" si="8"/>
        <v>2</v>
      </c>
      <c r="AA51" s="78">
        <f>IF(A51="","",Infor!$E$13+Infor!$E$14*TTL_4!Z51)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IF(BBC_4!A51="","",BBC_4!A51)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25</v>
      </c>
      <c r="I52" s="124">
        <f t="shared" si="11"/>
        <v>3846154</v>
      </c>
      <c r="J52" s="123"/>
      <c r="K52" s="123"/>
      <c r="L52" s="124">
        <f>IF(A52="","",VLOOKUP(A52,BCC_4,37,0)*Infor!$E$16)</f>
        <v>920000</v>
      </c>
      <c r="M52" s="124">
        <f t="shared" si="7"/>
        <v>1600000</v>
      </c>
      <c r="N52" s="124">
        <f t="shared" si="12"/>
        <v>6366154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6366154</v>
      </c>
      <c r="V52" s="79">
        <f t="shared" si="0"/>
        <v>4</v>
      </c>
      <c r="W52" s="79">
        <v>15</v>
      </c>
      <c r="X52" s="79" t="str">
        <f t="shared" si="15"/>
        <v>Print</v>
      </c>
      <c r="Y52" s="78">
        <f>IF(A52="","",N52-IF(L52&gt;Infor!$E$15,Infor!$E$15,TTL_4!L52))</f>
        <v>5636154</v>
      </c>
      <c r="Z52" s="78">
        <f t="shared" si="8"/>
        <v>0</v>
      </c>
      <c r="AA52" s="78">
        <f>IF(A52="","",Infor!$E$13+Infor!$E$14*TTL_4!Z52)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IF(BBC_4!A52="","",BBC_4!A52)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25</v>
      </c>
      <c r="I53" s="124">
        <f t="shared" si="11"/>
        <v>3846154</v>
      </c>
      <c r="J53" s="123"/>
      <c r="K53" s="123"/>
      <c r="L53" s="124">
        <f>IF(A53="","",VLOOKUP(A53,BCC_4,37,0)*Infor!$E$16)</f>
        <v>920000</v>
      </c>
      <c r="M53" s="124">
        <f t="shared" si="7"/>
        <v>1600000</v>
      </c>
      <c r="N53" s="124">
        <f t="shared" si="12"/>
        <v>6366154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5946154</v>
      </c>
      <c r="V53" s="79">
        <f t="shared" si="0"/>
        <v>4</v>
      </c>
      <c r="W53" s="79">
        <v>15</v>
      </c>
      <c r="X53" s="79" t="str">
        <f t="shared" si="15"/>
        <v>Print</v>
      </c>
      <c r="Y53" s="78">
        <f>IF(A53="","",N53-IF(L53&gt;Infor!$E$15,Infor!$E$15,TTL_4!L53))</f>
        <v>5636154</v>
      </c>
      <c r="Z53" s="78">
        <f t="shared" si="8"/>
        <v>2</v>
      </c>
      <c r="AA53" s="78">
        <f>IF(A53="","",Infor!$E$13+Infor!$E$14*TTL_4!Z53)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IF(BBC_4!A53="","",BBC_4!A53)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25</v>
      </c>
      <c r="I54" s="124">
        <f t="shared" si="11"/>
        <v>3846154</v>
      </c>
      <c r="J54" s="123"/>
      <c r="K54" s="123"/>
      <c r="L54" s="124">
        <f>IF(A54="","",VLOOKUP(A54,BCC_4,37,0)*Infor!$E$16)</f>
        <v>920000</v>
      </c>
      <c r="M54" s="124">
        <f t="shared" si="7"/>
        <v>1600000</v>
      </c>
      <c r="N54" s="124">
        <f t="shared" si="12"/>
        <v>6366154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6366154</v>
      </c>
      <c r="V54" s="79">
        <f t="shared" si="0"/>
        <v>4</v>
      </c>
      <c r="W54" s="79">
        <v>15</v>
      </c>
      <c r="X54" s="79" t="str">
        <f t="shared" si="15"/>
        <v>Print</v>
      </c>
      <c r="Y54" s="78">
        <f>IF(A54="","",N54-IF(L54&gt;Infor!$E$15,Infor!$E$15,TTL_4!L54))</f>
        <v>5636154</v>
      </c>
      <c r="Z54" s="78">
        <f t="shared" si="8"/>
        <v>1</v>
      </c>
      <c r="AA54" s="78">
        <f>IF(A54="","",Infor!$E$13+Infor!$E$14*TTL_4!Z54)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IF(BBC_4!A54="","",BBC_4!A54)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25</v>
      </c>
      <c r="I55" s="124">
        <f t="shared" si="11"/>
        <v>3846154</v>
      </c>
      <c r="J55" s="123"/>
      <c r="K55" s="123"/>
      <c r="L55" s="124">
        <f>IF(A55="","",VLOOKUP(A55,BCC_4,37,0)*Infor!$E$16)</f>
        <v>920000</v>
      </c>
      <c r="M55" s="124">
        <f t="shared" si="7"/>
        <v>1600000</v>
      </c>
      <c r="N55" s="124">
        <f t="shared" si="12"/>
        <v>6366154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6366154</v>
      </c>
      <c r="V55" s="79">
        <f t="shared" si="0"/>
        <v>4</v>
      </c>
      <c r="W55" s="79">
        <v>15</v>
      </c>
      <c r="X55" s="79" t="str">
        <f t="shared" si="15"/>
        <v>Print</v>
      </c>
      <c r="Y55" s="78">
        <f>IF(A55="","",N55-IF(L55&gt;Infor!$E$15,Infor!$E$15,TTL_4!L55))</f>
        <v>5636154</v>
      </c>
      <c r="Z55" s="78">
        <f t="shared" si="8"/>
        <v>0</v>
      </c>
      <c r="AA55" s="78">
        <f>IF(A55="","",Infor!$E$13+Infor!$E$14*TTL_4!Z55)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IF(BBC_4!A55="","",BBC_4!A55)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25</v>
      </c>
      <c r="I56" s="124">
        <f t="shared" si="11"/>
        <v>3846154</v>
      </c>
      <c r="J56" s="123"/>
      <c r="K56" s="123"/>
      <c r="L56" s="124">
        <f>IF(A56="","",VLOOKUP(A56,BCC_4,37,0)*Infor!$E$16)</f>
        <v>920000</v>
      </c>
      <c r="M56" s="124">
        <f t="shared" si="7"/>
        <v>1600000</v>
      </c>
      <c r="N56" s="124">
        <f t="shared" si="12"/>
        <v>6366154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5946154</v>
      </c>
      <c r="V56" s="79">
        <f t="shared" si="0"/>
        <v>4</v>
      </c>
      <c r="W56" s="79">
        <v>15</v>
      </c>
      <c r="X56" s="79" t="str">
        <f t="shared" si="15"/>
        <v>Print</v>
      </c>
      <c r="Y56" s="78">
        <f>IF(A56="","",N56-IF(L56&gt;Infor!$E$15,Infor!$E$15,TTL_4!L56))</f>
        <v>5636154</v>
      </c>
      <c r="Z56" s="78">
        <f t="shared" si="8"/>
        <v>2</v>
      </c>
      <c r="AA56" s="78">
        <f>IF(A56="","",Infor!$E$13+Infor!$E$14*TTL_4!Z56)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IF(BBC_4!A56="","",BBC_4!A56)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25</v>
      </c>
      <c r="I57" s="124">
        <f t="shared" si="11"/>
        <v>3846154</v>
      </c>
      <c r="J57" s="123"/>
      <c r="K57" s="123"/>
      <c r="L57" s="124">
        <f>IF(A57="","",VLOOKUP(A57,BCC_4,37,0)*Infor!$E$16)</f>
        <v>920000</v>
      </c>
      <c r="M57" s="124">
        <f t="shared" si="7"/>
        <v>1600000</v>
      </c>
      <c r="N57" s="124">
        <f t="shared" si="12"/>
        <v>6366154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5946154</v>
      </c>
      <c r="V57" s="79">
        <f t="shared" si="0"/>
        <v>4</v>
      </c>
      <c r="W57" s="79">
        <v>15</v>
      </c>
      <c r="X57" s="79" t="str">
        <f t="shared" si="15"/>
        <v>Print</v>
      </c>
      <c r="Y57" s="78">
        <f>IF(A57="","",N57-IF(L57&gt;Infor!$E$15,Infor!$E$15,TTL_4!L57))</f>
        <v>5636154</v>
      </c>
      <c r="Z57" s="78">
        <f t="shared" si="8"/>
        <v>1</v>
      </c>
      <c r="AA57" s="78">
        <f>IF(A57="","",Infor!$E$13+Infor!$E$14*TTL_4!Z57)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IF(BBC_4!A57="","",BBC_4!A57)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25</v>
      </c>
      <c r="I58" s="124">
        <f t="shared" si="11"/>
        <v>3846154</v>
      </c>
      <c r="J58" s="123"/>
      <c r="K58" s="123"/>
      <c r="L58" s="124">
        <f>IF(A58="","",VLOOKUP(A58,BCC_4,37,0)*Infor!$E$16)</f>
        <v>920000</v>
      </c>
      <c r="M58" s="124">
        <f t="shared" si="7"/>
        <v>1600000</v>
      </c>
      <c r="N58" s="124">
        <f t="shared" si="12"/>
        <v>6366154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5946154</v>
      </c>
      <c r="V58" s="79">
        <f t="shared" si="0"/>
        <v>4</v>
      </c>
      <c r="W58" s="79">
        <v>15</v>
      </c>
      <c r="X58" s="79" t="str">
        <f t="shared" si="15"/>
        <v>Print</v>
      </c>
      <c r="Y58" s="78">
        <f>IF(A58="","",N58-IF(L58&gt;Infor!$E$15,Infor!$E$15,TTL_4!L58))</f>
        <v>5636154</v>
      </c>
      <c r="Z58" s="78">
        <f t="shared" si="8"/>
        <v>1</v>
      </c>
      <c r="AA58" s="78">
        <f>IF(A58="","",Infor!$E$13+Infor!$E$14*TTL_4!Z58)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IF(BBC_4!A58="","",BBC_4!A58)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25</v>
      </c>
      <c r="I59" s="124">
        <f t="shared" si="11"/>
        <v>3846154</v>
      </c>
      <c r="J59" s="123"/>
      <c r="K59" s="123"/>
      <c r="L59" s="124">
        <f>IF(A59="","",VLOOKUP(A59,BCC_4,37,0)*Infor!$E$16)</f>
        <v>920000</v>
      </c>
      <c r="M59" s="124">
        <f t="shared" si="7"/>
        <v>1600000</v>
      </c>
      <c r="N59" s="124">
        <f t="shared" si="12"/>
        <v>6366154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5946154</v>
      </c>
      <c r="V59" s="79">
        <f t="shared" si="0"/>
        <v>4</v>
      </c>
      <c r="W59" s="79">
        <v>15</v>
      </c>
      <c r="X59" s="79" t="str">
        <f t="shared" si="15"/>
        <v>Print</v>
      </c>
      <c r="Y59" s="78">
        <f>IF(A59="","",N59-IF(L59&gt;Infor!$E$15,Infor!$E$15,TTL_4!L59))</f>
        <v>5636154</v>
      </c>
      <c r="Z59" s="78">
        <f t="shared" si="8"/>
        <v>2</v>
      </c>
      <c r="AA59" s="78">
        <f>IF(A59="","",Infor!$E$13+Infor!$E$14*TTL_4!Z59)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IF(BBC_4!A59="","",BBC_4!A59)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25</v>
      </c>
      <c r="I60" s="124">
        <f t="shared" si="11"/>
        <v>3846154</v>
      </c>
      <c r="J60" s="123"/>
      <c r="K60" s="123"/>
      <c r="L60" s="124">
        <f>IF(A60="","",VLOOKUP(A60,BCC_4,37,0)*Infor!$E$16)</f>
        <v>920000</v>
      </c>
      <c r="M60" s="124">
        <f t="shared" si="7"/>
        <v>1600000</v>
      </c>
      <c r="N60" s="124">
        <f t="shared" si="12"/>
        <v>6366154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5946154</v>
      </c>
      <c r="V60" s="79">
        <f t="shared" si="0"/>
        <v>4</v>
      </c>
      <c r="W60" s="79">
        <v>15</v>
      </c>
      <c r="X60" s="79" t="str">
        <f t="shared" si="15"/>
        <v>Print</v>
      </c>
      <c r="Y60" s="78">
        <f>IF(A60="","",N60-IF(L60&gt;Infor!$E$15,Infor!$E$15,TTL_4!L60))</f>
        <v>5636154</v>
      </c>
      <c r="Z60" s="78">
        <f t="shared" si="8"/>
        <v>0</v>
      </c>
      <c r="AA60" s="78">
        <f>IF(A60="","",Infor!$E$13+Infor!$E$14*TTL_4!Z60)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IF(BBC_4!A60="","",BBC_4!A60)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25</v>
      </c>
      <c r="I61" s="124">
        <f t="shared" si="11"/>
        <v>3846154</v>
      </c>
      <c r="J61" s="123"/>
      <c r="K61" s="123"/>
      <c r="L61" s="124">
        <f>IF(A61="","",VLOOKUP(A61,BCC_4,37,0)*Infor!$E$16)</f>
        <v>920000</v>
      </c>
      <c r="M61" s="124">
        <f t="shared" si="7"/>
        <v>1600000</v>
      </c>
      <c r="N61" s="124">
        <f t="shared" si="12"/>
        <v>6366154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6366154</v>
      </c>
      <c r="V61" s="79">
        <f t="shared" si="0"/>
        <v>4</v>
      </c>
      <c r="W61" s="79">
        <v>15</v>
      </c>
      <c r="X61" s="79" t="str">
        <f t="shared" si="15"/>
        <v>Print</v>
      </c>
      <c r="Y61" s="78">
        <f>IF(A61="","",N61-IF(L61&gt;Infor!$E$15,Infor!$E$15,TTL_4!L61))</f>
        <v>5636154</v>
      </c>
      <c r="Z61" s="78">
        <f t="shared" si="8"/>
        <v>2</v>
      </c>
      <c r="AA61" s="78">
        <f>IF(A61="","",Infor!$E$13+Infor!$E$14*TTL_4!Z61)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IF(BBC_4!A61="","",BBC_4!A61)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25</v>
      </c>
      <c r="I62" s="124">
        <f t="shared" si="11"/>
        <v>3846154</v>
      </c>
      <c r="J62" s="123"/>
      <c r="K62" s="123"/>
      <c r="L62" s="124">
        <f>IF(A62="","",VLOOKUP(A62,BCC_4,37,0)*Infor!$E$16)</f>
        <v>920000</v>
      </c>
      <c r="M62" s="124">
        <f t="shared" si="7"/>
        <v>1600000</v>
      </c>
      <c r="N62" s="124">
        <f t="shared" si="12"/>
        <v>6366154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5946154</v>
      </c>
      <c r="V62" s="79">
        <f t="shared" si="0"/>
        <v>4</v>
      </c>
      <c r="W62" s="79">
        <v>15</v>
      </c>
      <c r="X62" s="79" t="str">
        <f t="shared" si="15"/>
        <v>Print</v>
      </c>
      <c r="Y62" s="78">
        <f>IF(A62="","",N62-IF(L62&gt;Infor!$E$15,Infor!$E$15,TTL_4!L62))</f>
        <v>5636154</v>
      </c>
      <c r="Z62" s="78">
        <f t="shared" si="8"/>
        <v>1</v>
      </c>
      <c r="AA62" s="78">
        <f>IF(A62="","",Infor!$E$13+Infor!$E$14*TTL_4!Z62)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1250</v>
      </c>
      <c r="I64" s="114">
        <f>SUM(I13:I63)</f>
        <v>221394239</v>
      </c>
      <c r="J64" s="113"/>
      <c r="K64" s="113"/>
      <c r="L64" s="114">
        <f t="shared" ref="L64:U64" si="19">SUM(L13:L63)</f>
        <v>46000000</v>
      </c>
      <c r="M64" s="114">
        <f t="shared" si="19"/>
        <v>84800000</v>
      </c>
      <c r="N64" s="114">
        <f t="shared" si="19"/>
        <v>352194239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164259</v>
      </c>
      <c r="T64" s="114">
        <f t="shared" si="19"/>
        <v>12501759</v>
      </c>
      <c r="U64" s="116">
        <f t="shared" si="19"/>
        <v>339692480</v>
      </c>
      <c r="W64" s="79">
        <v>15</v>
      </c>
      <c r="X64" s="44" t="s">
        <v>143</v>
      </c>
      <c r="Y64" s="87">
        <f>SUM(Y13:Y63)</f>
        <v>315694239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3285193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ba mươi chín triệu, sáu trăm chín mươi hai ngàn, bốn trăm tám mươi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42855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34" priority="1" operator="notEqual">
      <formula>$N$64</formula>
    </cfRule>
    <cfRule type="cellIs" dxfId="33" priority="3" operator="notEqual">
      <formula>$N$64</formula>
    </cfRule>
  </conditionalFormatting>
  <conditionalFormatting sqref="AO6">
    <cfRule type="cellIs" dxfId="32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topLeftCell="A2" zoomScale="115" zoomScaleNormal="115" zoomScaleSheetLayoutView="115" workbookViewId="0">
      <selection activeCell="B4" sqref="B4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5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5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5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5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5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DATE(Infor!B11,5,1)</f>
        <v>42856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5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5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5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42856</v>
      </c>
      <c r="F10" s="51">
        <f>IF(E10="","",IF(DAY(E10+1)=DAY($E$10),"",E10+1))</f>
        <v>42857</v>
      </c>
      <c r="G10" s="51">
        <f t="shared" ref="G10:AI10" si="1">IF(F10="","",IF(DAY(F10+1)=DAY($E$10),"",F10+1))</f>
        <v>42858</v>
      </c>
      <c r="H10" s="51">
        <f t="shared" si="1"/>
        <v>42859</v>
      </c>
      <c r="I10" s="51">
        <f t="shared" si="1"/>
        <v>42860</v>
      </c>
      <c r="J10" s="51">
        <f t="shared" si="1"/>
        <v>42861</v>
      </c>
      <c r="K10" s="51">
        <f t="shared" si="1"/>
        <v>42862</v>
      </c>
      <c r="L10" s="51">
        <f t="shared" si="1"/>
        <v>42863</v>
      </c>
      <c r="M10" s="51">
        <f t="shared" si="1"/>
        <v>42864</v>
      </c>
      <c r="N10" s="51">
        <f t="shared" si="1"/>
        <v>42865</v>
      </c>
      <c r="O10" s="51">
        <f t="shared" si="1"/>
        <v>42866</v>
      </c>
      <c r="P10" s="51">
        <f t="shared" si="1"/>
        <v>42867</v>
      </c>
      <c r="Q10" s="51">
        <f t="shared" si="1"/>
        <v>42868</v>
      </c>
      <c r="R10" s="51">
        <f t="shared" si="1"/>
        <v>42869</v>
      </c>
      <c r="S10" s="51">
        <f t="shared" si="1"/>
        <v>42870</v>
      </c>
      <c r="T10" s="51">
        <f t="shared" si="1"/>
        <v>42871</v>
      </c>
      <c r="U10" s="51">
        <f t="shared" si="1"/>
        <v>42872</v>
      </c>
      <c r="V10" s="51">
        <f t="shared" si="1"/>
        <v>42873</v>
      </c>
      <c r="W10" s="51">
        <f t="shared" si="1"/>
        <v>42874</v>
      </c>
      <c r="X10" s="51">
        <f t="shared" si="1"/>
        <v>42875</v>
      </c>
      <c r="Y10" s="51">
        <f t="shared" si="1"/>
        <v>42876</v>
      </c>
      <c r="Z10" s="51">
        <f t="shared" si="1"/>
        <v>42877</v>
      </c>
      <c r="AA10" s="51">
        <f t="shared" si="1"/>
        <v>42878</v>
      </c>
      <c r="AB10" s="51">
        <f t="shared" si="1"/>
        <v>42879</v>
      </c>
      <c r="AC10" s="51">
        <f t="shared" si="1"/>
        <v>42880</v>
      </c>
      <c r="AD10" s="51">
        <f t="shared" si="1"/>
        <v>42881</v>
      </c>
      <c r="AE10" s="51">
        <f t="shared" si="1"/>
        <v>42882</v>
      </c>
      <c r="AF10" s="51">
        <f t="shared" si="1"/>
        <v>42883</v>
      </c>
      <c r="AG10" s="51">
        <f t="shared" si="1"/>
        <v>42884</v>
      </c>
      <c r="AH10" s="51">
        <f t="shared" si="1"/>
        <v>42885</v>
      </c>
      <c r="AI10" s="51">
        <f t="shared" si="1"/>
        <v>42886</v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5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hai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ba</v>
      </c>
      <c r="G11" s="50" t="str">
        <f t="shared" si="2"/>
        <v xml:space="preserve">          Thứ tư</v>
      </c>
      <c r="H11" s="50" t="str">
        <f t="shared" si="2"/>
        <v xml:space="preserve">          Thứ năm</v>
      </c>
      <c r="I11" s="50" t="str">
        <f t="shared" si="2"/>
        <v xml:space="preserve">          Thứ sáu</v>
      </c>
      <c r="J11" s="50" t="str">
        <f t="shared" si="2"/>
        <v xml:space="preserve">          Thứ bảy</v>
      </c>
      <c r="K11" s="50" t="str">
        <f t="shared" si="2"/>
        <v xml:space="preserve">          Chủ nhật</v>
      </c>
      <c r="L11" s="50" t="str">
        <f t="shared" si="2"/>
        <v xml:space="preserve">          Thứ hai</v>
      </c>
      <c r="M11" s="50" t="str">
        <f t="shared" si="2"/>
        <v xml:space="preserve">          Thứ ba</v>
      </c>
      <c r="N11" s="50" t="str">
        <f t="shared" si="2"/>
        <v xml:space="preserve">          Thứ tư</v>
      </c>
      <c r="O11" s="50" t="str">
        <f t="shared" si="2"/>
        <v xml:space="preserve">          Thứ năm</v>
      </c>
      <c r="P11" s="50" t="str">
        <f t="shared" si="2"/>
        <v xml:space="preserve">          Thứ sáu</v>
      </c>
      <c r="Q11" s="50" t="str">
        <f t="shared" si="2"/>
        <v xml:space="preserve">          Thứ bảy</v>
      </c>
      <c r="R11" s="50" t="str">
        <f t="shared" si="2"/>
        <v xml:space="preserve">          Chủ nhật</v>
      </c>
      <c r="S11" s="50" t="str">
        <f t="shared" si="2"/>
        <v xml:space="preserve">          Thứ hai</v>
      </c>
      <c r="T11" s="50" t="str">
        <f t="shared" si="2"/>
        <v xml:space="preserve">          Thứ ba</v>
      </c>
      <c r="U11" s="50" t="str">
        <f t="shared" si="2"/>
        <v xml:space="preserve">          Thứ tư</v>
      </c>
      <c r="V11" s="50" t="str">
        <f t="shared" si="2"/>
        <v xml:space="preserve">          Thứ năm</v>
      </c>
      <c r="W11" s="50" t="str">
        <f t="shared" si="2"/>
        <v xml:space="preserve">          Thứ sáu</v>
      </c>
      <c r="X11" s="50" t="str">
        <f t="shared" si="2"/>
        <v xml:space="preserve">          Thứ bảy</v>
      </c>
      <c r="Y11" s="50" t="str">
        <f t="shared" si="2"/>
        <v xml:space="preserve">          Chủ nhật</v>
      </c>
      <c r="Z11" s="50" t="str">
        <f t="shared" si="2"/>
        <v xml:space="preserve">          Thứ hai</v>
      </c>
      <c r="AA11" s="50" t="str">
        <f t="shared" si="2"/>
        <v xml:space="preserve">          Thứ ba</v>
      </c>
      <c r="AB11" s="50" t="str">
        <f t="shared" si="2"/>
        <v xml:space="preserve">          Thứ tư</v>
      </c>
      <c r="AC11" s="50" t="str">
        <f t="shared" si="2"/>
        <v xml:space="preserve">          Thứ năm</v>
      </c>
      <c r="AD11" s="50" t="str">
        <f t="shared" si="2"/>
        <v xml:space="preserve">          Thứ sáu</v>
      </c>
      <c r="AE11" s="50" t="str">
        <f t="shared" si="2"/>
        <v xml:space="preserve">          Thứ bảy</v>
      </c>
      <c r="AF11" s="50" t="str">
        <f t="shared" si="2"/>
        <v xml:space="preserve">          Chủ nhật</v>
      </c>
      <c r="AG11" s="50" t="str">
        <f t="shared" si="2"/>
        <v xml:space="preserve">          Thứ hai</v>
      </c>
      <c r="AH11" s="50" t="str">
        <f t="shared" si="2"/>
        <v xml:space="preserve">          Thứ ba</v>
      </c>
      <c r="AI11" s="50" t="str">
        <f t="shared" si="2"/>
        <v xml:space="preserve">          Thứ tư</v>
      </c>
      <c r="AJ11" s="276"/>
      <c r="AK11" s="269"/>
      <c r="AL11" s="269"/>
      <c r="AM11" s="269"/>
      <c r="AN11" s="270"/>
      <c r="AO11" s="44">
        <f t="shared" si="0"/>
        <v>5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IF(OR($A12="",E$10=""),"",IF(IFERROR(MATCH(BBC_5!E$10,Infor!$A$13:$A$30,0),0)&gt;0,"L",IF(WEEKDAY(E$10)=1,"","X")))</f>
        <v>L</v>
      </c>
      <c r="F12" s="56" t="str">
        <f>IF(OR($A12="",F$10=""),"",IF(IFERROR(MATCH(BBC_5!F$10,Infor!$A$13:$A$30,0),0)&gt;0,"L",IF(WEEKDAY(F$10)=1,"","X")))</f>
        <v>X</v>
      </c>
      <c r="G12" s="56" t="str">
        <f>IF(OR($A12="",G$10=""),"",IF(IFERROR(MATCH(BBC_5!G$10,Infor!$A$13:$A$30,0),0)&gt;0,"L",IF(WEEKDAY(G$10)=1,"","X")))</f>
        <v>X</v>
      </c>
      <c r="H12" s="56" t="str">
        <f>IF(OR($A12="",H$10=""),"",IF(IFERROR(MATCH(BBC_5!H$10,Infor!$A$13:$A$30,0),0)&gt;0,"L",IF(WEEKDAY(H$10)=1,"","X")))</f>
        <v>X</v>
      </c>
      <c r="I12" s="56" t="str">
        <f>IF(OR($A12="",I$10=""),"",IF(IFERROR(MATCH(BBC_5!I$10,Infor!$A$13:$A$30,0),0)&gt;0,"L",IF(WEEKDAY(I$10)=1,"","X")))</f>
        <v>X</v>
      </c>
      <c r="J12" s="56" t="str">
        <f>IF(OR($A12="",J$10=""),"",IF(IFERROR(MATCH(BBC_5!J$10,Infor!$A$13:$A$30,0),0)&gt;0,"L",IF(WEEKDAY(J$10)=1,"","X")))</f>
        <v>X</v>
      </c>
      <c r="K12" s="56" t="str">
        <f>IF(OR($A12="",K$10=""),"",IF(IFERROR(MATCH(BBC_5!K$10,Infor!$A$13:$A$30,0),0)&gt;0,"L",IF(WEEKDAY(K$10)=1,"","X")))</f>
        <v/>
      </c>
      <c r="L12" s="56" t="str">
        <f>IF(OR($A12="",L$10=""),"",IF(IFERROR(MATCH(BBC_5!L$10,Infor!$A$13:$A$30,0),0)&gt;0,"L",IF(WEEKDAY(L$10)=1,"","X")))</f>
        <v>X</v>
      </c>
      <c r="M12" s="56" t="str">
        <f>IF(OR($A12="",M$10=""),"",IF(IFERROR(MATCH(BBC_5!M$10,Infor!$A$13:$A$30,0),0)&gt;0,"L",IF(WEEKDAY(M$10)=1,"","X")))</f>
        <v>X</v>
      </c>
      <c r="N12" s="56" t="str">
        <f>IF(OR($A12="",N$10=""),"",IF(IFERROR(MATCH(BBC_5!N$10,Infor!$A$13:$A$30,0),0)&gt;0,"L",IF(WEEKDAY(N$10)=1,"","X")))</f>
        <v>X</v>
      </c>
      <c r="O12" s="56" t="str">
        <f>IF(OR($A12="",O$10=""),"",IF(IFERROR(MATCH(BBC_5!O$10,Infor!$A$13:$A$30,0),0)&gt;0,"L",IF(WEEKDAY(O$10)=1,"","X")))</f>
        <v>X</v>
      </c>
      <c r="P12" s="56" t="str">
        <f>IF(OR($A12="",P$10=""),"",IF(IFERROR(MATCH(BBC_5!P$10,Infor!$A$13:$A$30,0),0)&gt;0,"L",IF(WEEKDAY(P$10)=1,"","X")))</f>
        <v>X</v>
      </c>
      <c r="Q12" s="56" t="str">
        <f>IF(OR($A12="",Q$10=""),"",IF(IFERROR(MATCH(BBC_5!Q$10,Infor!$A$13:$A$30,0),0)&gt;0,"L",IF(WEEKDAY(Q$10)=1,"","X")))</f>
        <v>X</v>
      </c>
      <c r="R12" s="56" t="str">
        <f>IF(OR($A12="",R$10=""),"",IF(IFERROR(MATCH(BBC_5!R$10,Infor!$A$13:$A$30,0),0)&gt;0,"L",IF(WEEKDAY(R$10)=1,"","X")))</f>
        <v/>
      </c>
      <c r="S12" s="56" t="str">
        <f>IF(OR($A12="",S$10=""),"",IF(IFERROR(MATCH(BBC_5!S$10,Infor!$A$13:$A$30,0),0)&gt;0,"L",IF(WEEKDAY(S$10)=1,"","X")))</f>
        <v>X</v>
      </c>
      <c r="T12" s="56" t="str">
        <f>IF(OR($A12="",T$10=""),"",IF(IFERROR(MATCH(BBC_5!T$10,Infor!$A$13:$A$30,0),0)&gt;0,"L",IF(WEEKDAY(T$10)=1,"","X")))</f>
        <v>X</v>
      </c>
      <c r="U12" s="56" t="str">
        <f>IF(OR($A12="",U$10=""),"",IF(IFERROR(MATCH(BBC_5!U$10,Infor!$A$13:$A$30,0),0)&gt;0,"L",IF(WEEKDAY(U$10)=1,"","X")))</f>
        <v>X</v>
      </c>
      <c r="V12" s="56" t="str">
        <f>IF(OR($A12="",V$10=""),"",IF(IFERROR(MATCH(BBC_5!V$10,Infor!$A$13:$A$30,0),0)&gt;0,"L",IF(WEEKDAY(V$10)=1,"","X")))</f>
        <v>X</v>
      </c>
      <c r="W12" s="56" t="str">
        <f>IF(OR($A12="",W$10=""),"",IF(IFERROR(MATCH(BBC_5!W$10,Infor!$A$13:$A$30,0),0)&gt;0,"L",IF(WEEKDAY(W$10)=1,"","X")))</f>
        <v>X</v>
      </c>
      <c r="X12" s="56" t="str">
        <f>IF(OR($A12="",X$10=""),"",IF(IFERROR(MATCH(BBC_5!X$10,Infor!$A$13:$A$30,0),0)&gt;0,"L",IF(WEEKDAY(X$10)=1,"","X")))</f>
        <v>X</v>
      </c>
      <c r="Y12" s="56" t="str">
        <f>IF(OR($A12="",Y$10=""),"",IF(IFERROR(MATCH(BBC_5!Y$10,Infor!$A$13:$A$30,0),0)&gt;0,"L",IF(WEEKDAY(Y$10)=1,"","X")))</f>
        <v/>
      </c>
      <c r="Z12" s="56" t="str">
        <f>IF(OR($A12="",Z$10=""),"",IF(IFERROR(MATCH(BBC_5!Z$10,Infor!$A$13:$A$30,0),0)&gt;0,"L",IF(WEEKDAY(Z$10)=1,"","X")))</f>
        <v>X</v>
      </c>
      <c r="AA12" s="56" t="str">
        <f>IF(OR($A12="",AA$10=""),"",IF(IFERROR(MATCH(BBC_5!AA$10,Infor!$A$13:$A$30,0),0)&gt;0,"L",IF(WEEKDAY(AA$10)=1,"","X")))</f>
        <v>X</v>
      </c>
      <c r="AB12" s="56" t="str">
        <f>IF(OR($A12="",AB$10=""),"",IF(IFERROR(MATCH(BBC_5!AB$10,Infor!$A$13:$A$30,0),0)&gt;0,"L",IF(WEEKDAY(AB$10)=1,"","X")))</f>
        <v>X</v>
      </c>
      <c r="AC12" s="56" t="str">
        <f>IF(OR($A12="",AC$10=""),"",IF(IFERROR(MATCH(BBC_5!AC$10,Infor!$A$13:$A$30,0),0)&gt;0,"L",IF(WEEKDAY(AC$10)=1,"","X")))</f>
        <v>X</v>
      </c>
      <c r="AD12" s="56" t="str">
        <f>IF(OR($A12="",AD$10=""),"",IF(IFERROR(MATCH(BBC_5!AD$10,Infor!$A$13:$A$30,0),0)&gt;0,"L",IF(WEEKDAY(AD$10)=1,"","X")))</f>
        <v>X</v>
      </c>
      <c r="AE12" s="56" t="str">
        <f>IF(OR($A12="",AE$10=""),"",IF(IFERROR(MATCH(BBC_5!AE$10,Infor!$A$13:$A$30,0),0)&gt;0,"L",IF(WEEKDAY(AE$10)=1,"","X")))</f>
        <v>X</v>
      </c>
      <c r="AF12" s="56" t="str">
        <f>IF(OR($A12="",AF$10=""),"",IF(IFERROR(MATCH(BBC_5!AF$10,Infor!$A$13:$A$30,0),0)&gt;0,"L",IF(WEEKDAY(AF$10)=1,"","X")))</f>
        <v/>
      </c>
      <c r="AG12" s="56" t="str">
        <f>IF(OR($A12="",AG$10=""),"",IF(IFERROR(MATCH(BBC_5!AG$10,Infor!$A$13:$A$30,0),0)&gt;0,"L",IF(WEEKDAY(AG$10)=1,"","X")))</f>
        <v>X</v>
      </c>
      <c r="AH12" s="56" t="str">
        <f>IF(OR($A12="",AH$10=""),"",IF(IFERROR(MATCH(BBC_5!AH$10,Infor!$A$13:$A$30,0),0)&gt;0,"L",IF(WEEKDAY(AH$10)=1,"","X")))</f>
        <v>X</v>
      </c>
      <c r="AI12" s="56" t="str">
        <f>IF(OR($A12="",AI$10=""),"",IF(IFERROR(MATCH(BBC_5!AI$10,Infor!$A$13:$A$30,0),0)&gt;0,"L",IF(WEEKDAY(AI$10)=1,"","X")))</f>
        <v>X</v>
      </c>
      <c r="AJ12" s="57"/>
      <c r="AK12" s="57">
        <f>COUNTIF(E12:AI12,"X")+COUNTIF(E12:AI12,"\")/2</f>
        <v>26</v>
      </c>
      <c r="AL12" s="57">
        <f>COUNTIF(E12:AI12,"L")</f>
        <v>1</v>
      </c>
      <c r="AM12" s="57"/>
      <c r="AN12" s="58"/>
      <c r="AO12" s="44">
        <f t="shared" si="0"/>
        <v>5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IF(OR($A13="",E$10=""),"",IF(IFERROR(MATCH(BBC_5!E$10,Infor!$A$13:$A$30,0),0)&gt;0,"L",IF(WEEKDAY(E$10)=1,"","X")))</f>
        <v>L</v>
      </c>
      <c r="F13" s="61" t="str">
        <f>IF(OR($A13="",F$10=""),"",IF(IFERROR(MATCH(BBC_5!F$10,Infor!$A$13:$A$30,0),0)&gt;0,"L",IF(WEEKDAY(F$10)=1,"","X")))</f>
        <v>X</v>
      </c>
      <c r="G13" s="61" t="str">
        <f>IF(OR($A13="",G$10=""),"",IF(IFERROR(MATCH(BBC_5!G$10,Infor!$A$13:$A$30,0),0)&gt;0,"L",IF(WEEKDAY(G$10)=1,"","X")))</f>
        <v>X</v>
      </c>
      <c r="H13" s="61" t="str">
        <f>IF(OR($A13="",H$10=""),"",IF(IFERROR(MATCH(BBC_5!H$10,Infor!$A$13:$A$30,0),0)&gt;0,"L",IF(WEEKDAY(H$10)=1,"","X")))</f>
        <v>X</v>
      </c>
      <c r="I13" s="61" t="str">
        <f>IF(OR($A13="",I$10=""),"",IF(IFERROR(MATCH(BBC_5!I$10,Infor!$A$13:$A$30,0),0)&gt;0,"L",IF(WEEKDAY(I$10)=1,"","X")))</f>
        <v>X</v>
      </c>
      <c r="J13" s="61" t="str">
        <f>IF(OR($A13="",J$10=""),"",IF(IFERROR(MATCH(BBC_5!J$10,Infor!$A$13:$A$30,0),0)&gt;0,"L",IF(WEEKDAY(J$10)=1,"","X")))</f>
        <v>X</v>
      </c>
      <c r="K13" s="61" t="str">
        <f>IF(OR($A13="",K$10=""),"",IF(IFERROR(MATCH(BBC_5!K$10,Infor!$A$13:$A$30,0),0)&gt;0,"L",IF(WEEKDAY(K$10)=1,"","X")))</f>
        <v/>
      </c>
      <c r="L13" s="61" t="str">
        <f>IF(OR($A13="",L$10=""),"",IF(IFERROR(MATCH(BBC_5!L$10,Infor!$A$13:$A$30,0),0)&gt;0,"L",IF(WEEKDAY(L$10)=1,"","X")))</f>
        <v>X</v>
      </c>
      <c r="M13" s="61" t="str">
        <f>IF(OR($A13="",M$10=""),"",IF(IFERROR(MATCH(BBC_5!M$10,Infor!$A$13:$A$30,0),0)&gt;0,"L",IF(WEEKDAY(M$10)=1,"","X")))</f>
        <v>X</v>
      </c>
      <c r="N13" s="61" t="str">
        <f>IF(OR($A13="",N$10=""),"",IF(IFERROR(MATCH(BBC_5!N$10,Infor!$A$13:$A$30,0),0)&gt;0,"L",IF(WEEKDAY(N$10)=1,"","X")))</f>
        <v>X</v>
      </c>
      <c r="O13" s="61" t="str">
        <f>IF(OR($A13="",O$10=""),"",IF(IFERROR(MATCH(BBC_5!O$10,Infor!$A$13:$A$30,0),0)&gt;0,"L",IF(WEEKDAY(O$10)=1,"","X")))</f>
        <v>X</v>
      </c>
      <c r="P13" s="61" t="str">
        <f>IF(OR($A13="",P$10=""),"",IF(IFERROR(MATCH(BBC_5!P$10,Infor!$A$13:$A$30,0),0)&gt;0,"L",IF(WEEKDAY(P$10)=1,"","X")))</f>
        <v>X</v>
      </c>
      <c r="Q13" s="61" t="str">
        <f>IF(OR($A13="",Q$10=""),"",IF(IFERROR(MATCH(BBC_5!Q$10,Infor!$A$13:$A$30,0),0)&gt;0,"L",IF(WEEKDAY(Q$10)=1,"","X")))</f>
        <v>X</v>
      </c>
      <c r="R13" s="61" t="str">
        <f>IF(OR($A13="",R$10=""),"",IF(IFERROR(MATCH(BBC_5!R$10,Infor!$A$13:$A$30,0),0)&gt;0,"L",IF(WEEKDAY(R$10)=1,"","X")))</f>
        <v/>
      </c>
      <c r="S13" s="61" t="str">
        <f>IF(OR($A13="",S$10=""),"",IF(IFERROR(MATCH(BBC_5!S$10,Infor!$A$13:$A$30,0),0)&gt;0,"L",IF(WEEKDAY(S$10)=1,"","X")))</f>
        <v>X</v>
      </c>
      <c r="T13" s="61" t="str">
        <f>IF(OR($A13="",T$10=""),"",IF(IFERROR(MATCH(BBC_5!T$10,Infor!$A$13:$A$30,0),0)&gt;0,"L",IF(WEEKDAY(T$10)=1,"","X")))</f>
        <v>X</v>
      </c>
      <c r="U13" s="61" t="str">
        <f>IF(OR($A13="",U$10=""),"",IF(IFERROR(MATCH(BBC_5!U$10,Infor!$A$13:$A$30,0),0)&gt;0,"L",IF(WEEKDAY(U$10)=1,"","X")))</f>
        <v>X</v>
      </c>
      <c r="V13" s="61" t="str">
        <f>IF(OR($A13="",V$10=""),"",IF(IFERROR(MATCH(BBC_5!V$10,Infor!$A$13:$A$30,0),0)&gt;0,"L",IF(WEEKDAY(V$10)=1,"","X")))</f>
        <v>X</v>
      </c>
      <c r="W13" s="61" t="str">
        <f>IF(OR($A13="",W$10=""),"",IF(IFERROR(MATCH(BBC_5!W$10,Infor!$A$13:$A$30,0),0)&gt;0,"L",IF(WEEKDAY(W$10)=1,"","X")))</f>
        <v>X</v>
      </c>
      <c r="X13" s="61" t="str">
        <f>IF(OR($A13="",X$10=""),"",IF(IFERROR(MATCH(BBC_5!X$10,Infor!$A$13:$A$30,0),0)&gt;0,"L",IF(WEEKDAY(X$10)=1,"","X")))</f>
        <v>X</v>
      </c>
      <c r="Y13" s="61" t="str">
        <f>IF(OR($A13="",Y$10=""),"",IF(IFERROR(MATCH(BBC_5!Y$10,Infor!$A$13:$A$30,0),0)&gt;0,"L",IF(WEEKDAY(Y$10)=1,"","X")))</f>
        <v/>
      </c>
      <c r="Z13" s="61" t="str">
        <f>IF(OR($A13="",Z$10=""),"",IF(IFERROR(MATCH(BBC_5!Z$10,Infor!$A$13:$A$30,0),0)&gt;0,"L",IF(WEEKDAY(Z$10)=1,"","X")))</f>
        <v>X</v>
      </c>
      <c r="AA13" s="61" t="str">
        <f>IF(OR($A13="",AA$10=""),"",IF(IFERROR(MATCH(BBC_5!AA$10,Infor!$A$13:$A$30,0),0)&gt;0,"L",IF(WEEKDAY(AA$10)=1,"","X")))</f>
        <v>X</v>
      </c>
      <c r="AB13" s="61" t="str">
        <f>IF(OR($A13="",AB$10=""),"",IF(IFERROR(MATCH(BBC_5!AB$10,Infor!$A$13:$A$30,0),0)&gt;0,"L",IF(WEEKDAY(AB$10)=1,"","X")))</f>
        <v>X</v>
      </c>
      <c r="AC13" s="61" t="str">
        <f>IF(OR($A13="",AC$10=""),"",IF(IFERROR(MATCH(BBC_5!AC$10,Infor!$A$13:$A$30,0),0)&gt;0,"L",IF(WEEKDAY(AC$10)=1,"","X")))</f>
        <v>X</v>
      </c>
      <c r="AD13" s="61" t="str">
        <f>IF(OR($A13="",AD$10=""),"",IF(IFERROR(MATCH(BBC_5!AD$10,Infor!$A$13:$A$30,0),0)&gt;0,"L",IF(WEEKDAY(AD$10)=1,"","X")))</f>
        <v>X</v>
      </c>
      <c r="AE13" s="61" t="str">
        <f>IF(OR($A13="",AE$10=""),"",IF(IFERROR(MATCH(BBC_5!AE$10,Infor!$A$13:$A$30,0),0)&gt;0,"L",IF(WEEKDAY(AE$10)=1,"","X")))</f>
        <v>X</v>
      </c>
      <c r="AF13" s="61" t="str">
        <f>IF(OR($A13="",AF$10=""),"",IF(IFERROR(MATCH(BBC_5!AF$10,Infor!$A$13:$A$30,0),0)&gt;0,"L",IF(WEEKDAY(AF$10)=1,"","X")))</f>
        <v/>
      </c>
      <c r="AG13" s="61" t="str">
        <f>IF(OR($A13="",AG$10=""),"",IF(IFERROR(MATCH(BBC_5!AG$10,Infor!$A$13:$A$30,0),0)&gt;0,"L",IF(WEEKDAY(AG$10)=1,"","X")))</f>
        <v>X</v>
      </c>
      <c r="AH13" s="61" t="str">
        <f>IF(OR($A13="",AH$10=""),"",IF(IFERROR(MATCH(BBC_5!AH$10,Infor!$A$13:$A$30,0),0)&gt;0,"L",IF(WEEKDAY(AH$10)=1,"","X")))</f>
        <v>X</v>
      </c>
      <c r="AI13" s="61" t="str">
        <f>IF(OR($A13="",AI$10=""),"",IF(IFERROR(MATCH(BBC_5!AI$10,Infor!$A$13:$A$30,0),0)&gt;0,"L",IF(WEEKDAY(AI$10)=1,"","X")))</f>
        <v>X</v>
      </c>
      <c r="AJ13" s="62"/>
      <c r="AK13" s="62">
        <f t="shared" ref="AK13:AK61" si="6">COUNTIF(E13:AI13,"X")+COUNTIF(E13:AI13,"\")/2</f>
        <v>26</v>
      </c>
      <c r="AL13" s="62">
        <f t="shared" ref="AL13:AL61" si="7">COUNTIF(E13:AI13,"L")</f>
        <v>1</v>
      </c>
      <c r="AM13" s="62"/>
      <c r="AN13" s="63"/>
      <c r="AO13" s="44">
        <f t="shared" si="0"/>
        <v>5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IF(OR($A14="",E$10=""),"",IF(IFERROR(MATCH(BBC_5!E$10,Infor!$A$13:$A$30,0),0)&gt;0,"L",IF(WEEKDAY(E$10)=1,"","X")))</f>
        <v>L</v>
      </c>
      <c r="F14" s="61" t="str">
        <f>IF(OR($A14="",F$10=""),"",IF(IFERROR(MATCH(BBC_5!F$10,Infor!$A$13:$A$30,0),0)&gt;0,"L",IF(WEEKDAY(F$10)=1,"","X")))</f>
        <v>X</v>
      </c>
      <c r="G14" s="61" t="str">
        <f>IF(OR($A14="",G$10=""),"",IF(IFERROR(MATCH(BBC_5!G$10,Infor!$A$13:$A$30,0),0)&gt;0,"L",IF(WEEKDAY(G$10)=1,"","X")))</f>
        <v>X</v>
      </c>
      <c r="H14" s="61" t="str">
        <f>IF(OR($A14="",H$10=""),"",IF(IFERROR(MATCH(BBC_5!H$10,Infor!$A$13:$A$30,0),0)&gt;0,"L",IF(WEEKDAY(H$10)=1,"","X")))</f>
        <v>X</v>
      </c>
      <c r="I14" s="61" t="str">
        <f>IF(OR($A14="",I$10=""),"",IF(IFERROR(MATCH(BBC_5!I$10,Infor!$A$13:$A$30,0),0)&gt;0,"L",IF(WEEKDAY(I$10)=1,"","X")))</f>
        <v>X</v>
      </c>
      <c r="J14" s="61" t="str">
        <f>IF(OR($A14="",J$10=""),"",IF(IFERROR(MATCH(BBC_5!J$10,Infor!$A$13:$A$30,0),0)&gt;0,"L",IF(WEEKDAY(J$10)=1,"","X")))</f>
        <v>X</v>
      </c>
      <c r="K14" s="61" t="str">
        <f>IF(OR($A14="",K$10=""),"",IF(IFERROR(MATCH(BBC_5!K$10,Infor!$A$13:$A$30,0),0)&gt;0,"L",IF(WEEKDAY(K$10)=1,"","X")))</f>
        <v/>
      </c>
      <c r="L14" s="61" t="str">
        <f>IF(OR($A14="",L$10=""),"",IF(IFERROR(MATCH(BBC_5!L$10,Infor!$A$13:$A$30,0),0)&gt;0,"L",IF(WEEKDAY(L$10)=1,"","X")))</f>
        <v>X</v>
      </c>
      <c r="M14" s="61" t="str">
        <f>IF(OR($A14="",M$10=""),"",IF(IFERROR(MATCH(BBC_5!M$10,Infor!$A$13:$A$30,0),0)&gt;0,"L",IF(WEEKDAY(M$10)=1,"","X")))</f>
        <v>X</v>
      </c>
      <c r="N14" s="61" t="str">
        <f>IF(OR($A14="",N$10=""),"",IF(IFERROR(MATCH(BBC_5!N$10,Infor!$A$13:$A$30,0),0)&gt;0,"L",IF(WEEKDAY(N$10)=1,"","X")))</f>
        <v>X</v>
      </c>
      <c r="O14" s="61" t="str">
        <f>IF(OR($A14="",O$10=""),"",IF(IFERROR(MATCH(BBC_5!O$10,Infor!$A$13:$A$30,0),0)&gt;0,"L",IF(WEEKDAY(O$10)=1,"","X")))</f>
        <v>X</v>
      </c>
      <c r="P14" s="61" t="str">
        <f>IF(OR($A14="",P$10=""),"",IF(IFERROR(MATCH(BBC_5!P$10,Infor!$A$13:$A$30,0),0)&gt;0,"L",IF(WEEKDAY(P$10)=1,"","X")))</f>
        <v>X</v>
      </c>
      <c r="Q14" s="61" t="str">
        <f>IF(OR($A14="",Q$10=""),"",IF(IFERROR(MATCH(BBC_5!Q$10,Infor!$A$13:$A$30,0),0)&gt;0,"L",IF(WEEKDAY(Q$10)=1,"","X")))</f>
        <v>X</v>
      </c>
      <c r="R14" s="61" t="str">
        <f>IF(OR($A14="",R$10=""),"",IF(IFERROR(MATCH(BBC_5!R$10,Infor!$A$13:$A$30,0),0)&gt;0,"L",IF(WEEKDAY(R$10)=1,"","X")))</f>
        <v/>
      </c>
      <c r="S14" s="61" t="str">
        <f>IF(OR($A14="",S$10=""),"",IF(IFERROR(MATCH(BBC_5!S$10,Infor!$A$13:$A$30,0),0)&gt;0,"L",IF(WEEKDAY(S$10)=1,"","X")))</f>
        <v>X</v>
      </c>
      <c r="T14" s="61" t="str">
        <f>IF(OR($A14="",T$10=""),"",IF(IFERROR(MATCH(BBC_5!T$10,Infor!$A$13:$A$30,0),0)&gt;0,"L",IF(WEEKDAY(T$10)=1,"","X")))</f>
        <v>X</v>
      </c>
      <c r="U14" s="61" t="str">
        <f>IF(OR($A14="",U$10=""),"",IF(IFERROR(MATCH(BBC_5!U$10,Infor!$A$13:$A$30,0),0)&gt;0,"L",IF(WEEKDAY(U$10)=1,"","X")))</f>
        <v>X</v>
      </c>
      <c r="V14" s="61" t="str">
        <f>IF(OR($A14="",V$10=""),"",IF(IFERROR(MATCH(BBC_5!V$10,Infor!$A$13:$A$30,0),0)&gt;0,"L",IF(WEEKDAY(V$10)=1,"","X")))</f>
        <v>X</v>
      </c>
      <c r="W14" s="61" t="str">
        <f>IF(OR($A14="",W$10=""),"",IF(IFERROR(MATCH(BBC_5!W$10,Infor!$A$13:$A$30,0),0)&gt;0,"L",IF(WEEKDAY(W$10)=1,"","X")))</f>
        <v>X</v>
      </c>
      <c r="X14" s="61" t="str">
        <f>IF(OR($A14="",X$10=""),"",IF(IFERROR(MATCH(BBC_5!X$10,Infor!$A$13:$A$30,0),0)&gt;0,"L",IF(WEEKDAY(X$10)=1,"","X")))</f>
        <v>X</v>
      </c>
      <c r="Y14" s="61" t="str">
        <f>IF(OR($A14="",Y$10=""),"",IF(IFERROR(MATCH(BBC_5!Y$10,Infor!$A$13:$A$30,0),0)&gt;0,"L",IF(WEEKDAY(Y$10)=1,"","X")))</f>
        <v/>
      </c>
      <c r="Z14" s="61" t="str">
        <f>IF(OR($A14="",Z$10=""),"",IF(IFERROR(MATCH(BBC_5!Z$10,Infor!$A$13:$A$30,0),0)&gt;0,"L",IF(WEEKDAY(Z$10)=1,"","X")))</f>
        <v>X</v>
      </c>
      <c r="AA14" s="61" t="str">
        <f>IF(OR($A14="",AA$10=""),"",IF(IFERROR(MATCH(BBC_5!AA$10,Infor!$A$13:$A$30,0),0)&gt;0,"L",IF(WEEKDAY(AA$10)=1,"","X")))</f>
        <v>X</v>
      </c>
      <c r="AB14" s="61" t="str">
        <f>IF(OR($A14="",AB$10=""),"",IF(IFERROR(MATCH(BBC_5!AB$10,Infor!$A$13:$A$30,0),0)&gt;0,"L",IF(WEEKDAY(AB$10)=1,"","X")))</f>
        <v>X</v>
      </c>
      <c r="AC14" s="61" t="str">
        <f>IF(OR($A14="",AC$10=""),"",IF(IFERROR(MATCH(BBC_5!AC$10,Infor!$A$13:$A$30,0),0)&gt;0,"L",IF(WEEKDAY(AC$10)=1,"","X")))</f>
        <v>X</v>
      </c>
      <c r="AD14" s="61" t="str">
        <f>IF(OR($A14="",AD$10=""),"",IF(IFERROR(MATCH(BBC_5!AD$10,Infor!$A$13:$A$30,0),0)&gt;0,"L",IF(WEEKDAY(AD$10)=1,"","X")))</f>
        <v>X</v>
      </c>
      <c r="AE14" s="61" t="str">
        <f>IF(OR($A14="",AE$10=""),"",IF(IFERROR(MATCH(BBC_5!AE$10,Infor!$A$13:$A$30,0),0)&gt;0,"L",IF(WEEKDAY(AE$10)=1,"","X")))</f>
        <v>X</v>
      </c>
      <c r="AF14" s="61" t="str">
        <f>IF(OR($A14="",AF$10=""),"",IF(IFERROR(MATCH(BBC_5!AF$10,Infor!$A$13:$A$30,0),0)&gt;0,"L",IF(WEEKDAY(AF$10)=1,"","X")))</f>
        <v/>
      </c>
      <c r="AG14" s="61" t="str">
        <f>IF(OR($A14="",AG$10=""),"",IF(IFERROR(MATCH(BBC_5!AG$10,Infor!$A$13:$A$30,0),0)&gt;0,"L",IF(WEEKDAY(AG$10)=1,"","X")))</f>
        <v>X</v>
      </c>
      <c r="AH14" s="61" t="str">
        <f>IF(OR($A14="",AH$10=""),"",IF(IFERROR(MATCH(BBC_5!AH$10,Infor!$A$13:$A$30,0),0)&gt;0,"L",IF(WEEKDAY(AH$10)=1,"","X")))</f>
        <v>X</v>
      </c>
      <c r="AI14" s="61" t="str">
        <f>IF(OR($A14="",AI$10=""),"",IF(IFERROR(MATCH(BBC_5!AI$10,Infor!$A$13:$A$30,0),0)&gt;0,"L",IF(WEEKDAY(AI$10)=1,"","X")))</f>
        <v>X</v>
      </c>
      <c r="AJ14" s="62"/>
      <c r="AK14" s="62">
        <f t="shared" si="6"/>
        <v>26</v>
      </c>
      <c r="AL14" s="62">
        <f t="shared" si="7"/>
        <v>1</v>
      </c>
      <c r="AM14" s="62"/>
      <c r="AN14" s="63"/>
      <c r="AO14" s="44">
        <f t="shared" si="0"/>
        <v>5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IF(OR($A15="",E$10=""),"",IF(IFERROR(MATCH(BBC_5!E$10,Infor!$A$13:$A$30,0),0)&gt;0,"L",IF(WEEKDAY(E$10)=1,"","X")))</f>
        <v>L</v>
      </c>
      <c r="F15" s="61" t="str">
        <f>IF(OR($A15="",F$10=""),"",IF(IFERROR(MATCH(BBC_5!F$10,Infor!$A$13:$A$30,0),0)&gt;0,"L",IF(WEEKDAY(F$10)=1,"","X")))</f>
        <v>X</v>
      </c>
      <c r="G15" s="61" t="str">
        <f>IF(OR($A15="",G$10=""),"",IF(IFERROR(MATCH(BBC_5!G$10,Infor!$A$13:$A$30,0),0)&gt;0,"L",IF(WEEKDAY(G$10)=1,"","X")))</f>
        <v>X</v>
      </c>
      <c r="H15" s="61" t="str">
        <f>IF(OR($A15="",H$10=""),"",IF(IFERROR(MATCH(BBC_5!H$10,Infor!$A$13:$A$30,0),0)&gt;0,"L",IF(WEEKDAY(H$10)=1,"","X")))</f>
        <v>X</v>
      </c>
      <c r="I15" s="61" t="str">
        <f>IF(OR($A15="",I$10=""),"",IF(IFERROR(MATCH(BBC_5!I$10,Infor!$A$13:$A$30,0),0)&gt;0,"L",IF(WEEKDAY(I$10)=1,"","X")))</f>
        <v>X</v>
      </c>
      <c r="J15" s="61" t="str">
        <f>IF(OR($A15="",J$10=""),"",IF(IFERROR(MATCH(BBC_5!J$10,Infor!$A$13:$A$30,0),0)&gt;0,"L",IF(WEEKDAY(J$10)=1,"","X")))</f>
        <v>X</v>
      </c>
      <c r="K15" s="61" t="str">
        <f>IF(OR($A15="",K$10=""),"",IF(IFERROR(MATCH(BBC_5!K$10,Infor!$A$13:$A$30,0),0)&gt;0,"L",IF(WEEKDAY(K$10)=1,"","X")))</f>
        <v/>
      </c>
      <c r="L15" s="61" t="str">
        <f>IF(OR($A15="",L$10=""),"",IF(IFERROR(MATCH(BBC_5!L$10,Infor!$A$13:$A$30,0),0)&gt;0,"L",IF(WEEKDAY(L$10)=1,"","X")))</f>
        <v>X</v>
      </c>
      <c r="M15" s="61" t="str">
        <f>IF(OR($A15="",M$10=""),"",IF(IFERROR(MATCH(BBC_5!M$10,Infor!$A$13:$A$30,0),0)&gt;0,"L",IF(WEEKDAY(M$10)=1,"","X")))</f>
        <v>X</v>
      </c>
      <c r="N15" s="61" t="str">
        <f>IF(OR($A15="",N$10=""),"",IF(IFERROR(MATCH(BBC_5!N$10,Infor!$A$13:$A$30,0),0)&gt;0,"L",IF(WEEKDAY(N$10)=1,"","X")))</f>
        <v>X</v>
      </c>
      <c r="O15" s="61" t="str">
        <f>IF(OR($A15="",O$10=""),"",IF(IFERROR(MATCH(BBC_5!O$10,Infor!$A$13:$A$30,0),0)&gt;0,"L",IF(WEEKDAY(O$10)=1,"","X")))</f>
        <v>X</v>
      </c>
      <c r="P15" s="61" t="str">
        <f>IF(OR($A15="",P$10=""),"",IF(IFERROR(MATCH(BBC_5!P$10,Infor!$A$13:$A$30,0),0)&gt;0,"L",IF(WEEKDAY(P$10)=1,"","X")))</f>
        <v>X</v>
      </c>
      <c r="Q15" s="61" t="str">
        <f>IF(OR($A15="",Q$10=""),"",IF(IFERROR(MATCH(BBC_5!Q$10,Infor!$A$13:$A$30,0),0)&gt;0,"L",IF(WEEKDAY(Q$10)=1,"","X")))</f>
        <v>X</v>
      </c>
      <c r="R15" s="61" t="str">
        <f>IF(OR($A15="",R$10=""),"",IF(IFERROR(MATCH(BBC_5!R$10,Infor!$A$13:$A$30,0),0)&gt;0,"L",IF(WEEKDAY(R$10)=1,"","X")))</f>
        <v/>
      </c>
      <c r="S15" s="61" t="str">
        <f>IF(OR($A15="",S$10=""),"",IF(IFERROR(MATCH(BBC_5!S$10,Infor!$A$13:$A$30,0),0)&gt;0,"L",IF(WEEKDAY(S$10)=1,"","X")))</f>
        <v>X</v>
      </c>
      <c r="T15" s="61" t="str">
        <f>IF(OR($A15="",T$10=""),"",IF(IFERROR(MATCH(BBC_5!T$10,Infor!$A$13:$A$30,0),0)&gt;0,"L",IF(WEEKDAY(T$10)=1,"","X")))</f>
        <v>X</v>
      </c>
      <c r="U15" s="61" t="str">
        <f>IF(OR($A15="",U$10=""),"",IF(IFERROR(MATCH(BBC_5!U$10,Infor!$A$13:$A$30,0),0)&gt;0,"L",IF(WEEKDAY(U$10)=1,"","X")))</f>
        <v>X</v>
      </c>
      <c r="V15" s="61" t="str">
        <f>IF(OR($A15="",V$10=""),"",IF(IFERROR(MATCH(BBC_5!V$10,Infor!$A$13:$A$30,0),0)&gt;0,"L",IF(WEEKDAY(V$10)=1,"","X")))</f>
        <v>X</v>
      </c>
      <c r="W15" s="61" t="str">
        <f>IF(OR($A15="",W$10=""),"",IF(IFERROR(MATCH(BBC_5!W$10,Infor!$A$13:$A$30,0),0)&gt;0,"L",IF(WEEKDAY(W$10)=1,"","X")))</f>
        <v>X</v>
      </c>
      <c r="X15" s="61" t="str">
        <f>IF(OR($A15="",X$10=""),"",IF(IFERROR(MATCH(BBC_5!X$10,Infor!$A$13:$A$30,0),0)&gt;0,"L",IF(WEEKDAY(X$10)=1,"","X")))</f>
        <v>X</v>
      </c>
      <c r="Y15" s="61" t="str">
        <f>IF(OR($A15="",Y$10=""),"",IF(IFERROR(MATCH(BBC_5!Y$10,Infor!$A$13:$A$30,0),0)&gt;0,"L",IF(WEEKDAY(Y$10)=1,"","X")))</f>
        <v/>
      </c>
      <c r="Z15" s="61" t="str">
        <f>IF(OR($A15="",Z$10=""),"",IF(IFERROR(MATCH(BBC_5!Z$10,Infor!$A$13:$A$30,0),0)&gt;0,"L",IF(WEEKDAY(Z$10)=1,"","X")))</f>
        <v>X</v>
      </c>
      <c r="AA15" s="61" t="str">
        <f>IF(OR($A15="",AA$10=""),"",IF(IFERROR(MATCH(BBC_5!AA$10,Infor!$A$13:$A$30,0),0)&gt;0,"L",IF(WEEKDAY(AA$10)=1,"","X")))</f>
        <v>X</v>
      </c>
      <c r="AB15" s="61" t="str">
        <f>IF(OR($A15="",AB$10=""),"",IF(IFERROR(MATCH(BBC_5!AB$10,Infor!$A$13:$A$30,0),0)&gt;0,"L",IF(WEEKDAY(AB$10)=1,"","X")))</f>
        <v>X</v>
      </c>
      <c r="AC15" s="61" t="str">
        <f>IF(OR($A15="",AC$10=""),"",IF(IFERROR(MATCH(BBC_5!AC$10,Infor!$A$13:$A$30,0),0)&gt;0,"L",IF(WEEKDAY(AC$10)=1,"","X")))</f>
        <v>X</v>
      </c>
      <c r="AD15" s="61" t="str">
        <f>IF(OR($A15="",AD$10=""),"",IF(IFERROR(MATCH(BBC_5!AD$10,Infor!$A$13:$A$30,0),0)&gt;0,"L",IF(WEEKDAY(AD$10)=1,"","X")))</f>
        <v>X</v>
      </c>
      <c r="AE15" s="61" t="str">
        <f>IF(OR($A15="",AE$10=""),"",IF(IFERROR(MATCH(BBC_5!AE$10,Infor!$A$13:$A$30,0),0)&gt;0,"L",IF(WEEKDAY(AE$10)=1,"","X")))</f>
        <v>X</v>
      </c>
      <c r="AF15" s="61" t="str">
        <f>IF(OR($A15="",AF$10=""),"",IF(IFERROR(MATCH(BBC_5!AF$10,Infor!$A$13:$A$30,0),0)&gt;0,"L",IF(WEEKDAY(AF$10)=1,"","X")))</f>
        <v/>
      </c>
      <c r="AG15" s="61" t="str">
        <f>IF(OR($A15="",AG$10=""),"",IF(IFERROR(MATCH(BBC_5!AG$10,Infor!$A$13:$A$30,0),0)&gt;0,"L",IF(WEEKDAY(AG$10)=1,"","X")))</f>
        <v>X</v>
      </c>
      <c r="AH15" s="61" t="str">
        <f>IF(OR($A15="",AH$10=""),"",IF(IFERROR(MATCH(BBC_5!AH$10,Infor!$A$13:$A$30,0),0)&gt;0,"L",IF(WEEKDAY(AH$10)=1,"","X")))</f>
        <v>X</v>
      </c>
      <c r="AI15" s="61" t="str">
        <f>IF(OR($A15="",AI$10=""),"",IF(IFERROR(MATCH(BBC_5!AI$10,Infor!$A$13:$A$30,0),0)&gt;0,"L",IF(WEEKDAY(AI$10)=1,"","X")))</f>
        <v>X</v>
      </c>
      <c r="AJ15" s="62"/>
      <c r="AK15" s="62">
        <f t="shared" si="6"/>
        <v>26</v>
      </c>
      <c r="AL15" s="62">
        <f t="shared" si="7"/>
        <v>1</v>
      </c>
      <c r="AM15" s="62"/>
      <c r="AN15" s="63"/>
      <c r="AO15" s="44">
        <f t="shared" si="0"/>
        <v>5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IF(OR($A16="",E$10=""),"",IF(IFERROR(MATCH(BBC_5!E$10,Infor!$A$13:$A$30,0),0)&gt;0,"L",IF(WEEKDAY(E$10)=1,"","X")))</f>
        <v>L</v>
      </c>
      <c r="F16" s="61" t="str">
        <f>IF(OR($A16="",F$10=""),"",IF(IFERROR(MATCH(BBC_5!F$10,Infor!$A$13:$A$30,0),0)&gt;0,"L",IF(WEEKDAY(F$10)=1,"","X")))</f>
        <v>X</v>
      </c>
      <c r="G16" s="61" t="str">
        <f>IF(OR($A16="",G$10=""),"",IF(IFERROR(MATCH(BBC_5!G$10,Infor!$A$13:$A$30,0),0)&gt;0,"L",IF(WEEKDAY(G$10)=1,"","X")))</f>
        <v>X</v>
      </c>
      <c r="H16" s="61" t="str">
        <f>IF(OR($A16="",H$10=""),"",IF(IFERROR(MATCH(BBC_5!H$10,Infor!$A$13:$A$30,0),0)&gt;0,"L",IF(WEEKDAY(H$10)=1,"","X")))</f>
        <v>X</v>
      </c>
      <c r="I16" s="61" t="str">
        <f>IF(OR($A16="",I$10=""),"",IF(IFERROR(MATCH(BBC_5!I$10,Infor!$A$13:$A$30,0),0)&gt;0,"L",IF(WEEKDAY(I$10)=1,"","X")))</f>
        <v>X</v>
      </c>
      <c r="J16" s="61" t="str">
        <f>IF(OR($A16="",J$10=""),"",IF(IFERROR(MATCH(BBC_5!J$10,Infor!$A$13:$A$30,0),0)&gt;0,"L",IF(WEEKDAY(J$10)=1,"","X")))</f>
        <v>X</v>
      </c>
      <c r="K16" s="61" t="str">
        <f>IF(OR($A16="",K$10=""),"",IF(IFERROR(MATCH(BBC_5!K$10,Infor!$A$13:$A$30,0),0)&gt;0,"L",IF(WEEKDAY(K$10)=1,"","X")))</f>
        <v/>
      </c>
      <c r="L16" s="61" t="str">
        <f>IF(OR($A16="",L$10=""),"",IF(IFERROR(MATCH(BBC_5!L$10,Infor!$A$13:$A$30,0),0)&gt;0,"L",IF(WEEKDAY(L$10)=1,"","X")))</f>
        <v>X</v>
      </c>
      <c r="M16" s="61" t="str">
        <f>IF(OR($A16="",M$10=""),"",IF(IFERROR(MATCH(BBC_5!M$10,Infor!$A$13:$A$30,0),0)&gt;0,"L",IF(WEEKDAY(M$10)=1,"","X")))</f>
        <v>X</v>
      </c>
      <c r="N16" s="61" t="str">
        <f>IF(OR($A16="",N$10=""),"",IF(IFERROR(MATCH(BBC_5!N$10,Infor!$A$13:$A$30,0),0)&gt;0,"L",IF(WEEKDAY(N$10)=1,"","X")))</f>
        <v>X</v>
      </c>
      <c r="O16" s="61" t="str">
        <f>IF(OR($A16="",O$10=""),"",IF(IFERROR(MATCH(BBC_5!O$10,Infor!$A$13:$A$30,0),0)&gt;0,"L",IF(WEEKDAY(O$10)=1,"","X")))</f>
        <v>X</v>
      </c>
      <c r="P16" s="61" t="str">
        <f>IF(OR($A16="",P$10=""),"",IF(IFERROR(MATCH(BBC_5!P$10,Infor!$A$13:$A$30,0),0)&gt;0,"L",IF(WEEKDAY(P$10)=1,"","X")))</f>
        <v>X</v>
      </c>
      <c r="Q16" s="61" t="str">
        <f>IF(OR($A16="",Q$10=""),"",IF(IFERROR(MATCH(BBC_5!Q$10,Infor!$A$13:$A$30,0),0)&gt;0,"L",IF(WEEKDAY(Q$10)=1,"","X")))</f>
        <v>X</v>
      </c>
      <c r="R16" s="61" t="str">
        <f>IF(OR($A16="",R$10=""),"",IF(IFERROR(MATCH(BBC_5!R$10,Infor!$A$13:$A$30,0),0)&gt;0,"L",IF(WEEKDAY(R$10)=1,"","X")))</f>
        <v/>
      </c>
      <c r="S16" s="61" t="str">
        <f>IF(OR($A16="",S$10=""),"",IF(IFERROR(MATCH(BBC_5!S$10,Infor!$A$13:$A$30,0),0)&gt;0,"L",IF(WEEKDAY(S$10)=1,"","X")))</f>
        <v>X</v>
      </c>
      <c r="T16" s="61" t="str">
        <f>IF(OR($A16="",T$10=""),"",IF(IFERROR(MATCH(BBC_5!T$10,Infor!$A$13:$A$30,0),0)&gt;0,"L",IF(WEEKDAY(T$10)=1,"","X")))</f>
        <v>X</v>
      </c>
      <c r="U16" s="61" t="str">
        <f>IF(OR($A16="",U$10=""),"",IF(IFERROR(MATCH(BBC_5!U$10,Infor!$A$13:$A$30,0),0)&gt;0,"L",IF(WEEKDAY(U$10)=1,"","X")))</f>
        <v>X</v>
      </c>
      <c r="V16" s="61" t="str">
        <f>IF(OR($A16="",V$10=""),"",IF(IFERROR(MATCH(BBC_5!V$10,Infor!$A$13:$A$30,0),0)&gt;0,"L",IF(WEEKDAY(V$10)=1,"","X")))</f>
        <v>X</v>
      </c>
      <c r="W16" s="61" t="str">
        <f>IF(OR($A16="",W$10=""),"",IF(IFERROR(MATCH(BBC_5!W$10,Infor!$A$13:$A$30,0),0)&gt;0,"L",IF(WEEKDAY(W$10)=1,"","X")))</f>
        <v>X</v>
      </c>
      <c r="X16" s="61" t="str">
        <f>IF(OR($A16="",X$10=""),"",IF(IFERROR(MATCH(BBC_5!X$10,Infor!$A$13:$A$30,0),0)&gt;0,"L",IF(WEEKDAY(X$10)=1,"","X")))</f>
        <v>X</v>
      </c>
      <c r="Y16" s="61" t="str">
        <f>IF(OR($A16="",Y$10=""),"",IF(IFERROR(MATCH(BBC_5!Y$10,Infor!$A$13:$A$30,0),0)&gt;0,"L",IF(WEEKDAY(Y$10)=1,"","X")))</f>
        <v/>
      </c>
      <c r="Z16" s="61" t="str">
        <f>IF(OR($A16="",Z$10=""),"",IF(IFERROR(MATCH(BBC_5!Z$10,Infor!$A$13:$A$30,0),0)&gt;0,"L",IF(WEEKDAY(Z$10)=1,"","X")))</f>
        <v>X</v>
      </c>
      <c r="AA16" s="61" t="str">
        <f>IF(OR($A16="",AA$10=""),"",IF(IFERROR(MATCH(BBC_5!AA$10,Infor!$A$13:$A$30,0),0)&gt;0,"L",IF(WEEKDAY(AA$10)=1,"","X")))</f>
        <v>X</v>
      </c>
      <c r="AB16" s="61" t="str">
        <f>IF(OR($A16="",AB$10=""),"",IF(IFERROR(MATCH(BBC_5!AB$10,Infor!$A$13:$A$30,0),0)&gt;0,"L",IF(WEEKDAY(AB$10)=1,"","X")))</f>
        <v>X</v>
      </c>
      <c r="AC16" s="61" t="str">
        <f>IF(OR($A16="",AC$10=""),"",IF(IFERROR(MATCH(BBC_5!AC$10,Infor!$A$13:$A$30,0),0)&gt;0,"L",IF(WEEKDAY(AC$10)=1,"","X")))</f>
        <v>X</v>
      </c>
      <c r="AD16" s="61" t="str">
        <f>IF(OR($A16="",AD$10=""),"",IF(IFERROR(MATCH(BBC_5!AD$10,Infor!$A$13:$A$30,0),0)&gt;0,"L",IF(WEEKDAY(AD$10)=1,"","X")))</f>
        <v>X</v>
      </c>
      <c r="AE16" s="61" t="str">
        <f>IF(OR($A16="",AE$10=""),"",IF(IFERROR(MATCH(BBC_5!AE$10,Infor!$A$13:$A$30,0),0)&gt;0,"L",IF(WEEKDAY(AE$10)=1,"","X")))</f>
        <v>X</v>
      </c>
      <c r="AF16" s="61" t="str">
        <f>IF(OR($A16="",AF$10=""),"",IF(IFERROR(MATCH(BBC_5!AF$10,Infor!$A$13:$A$30,0),0)&gt;0,"L",IF(WEEKDAY(AF$10)=1,"","X")))</f>
        <v/>
      </c>
      <c r="AG16" s="61" t="str">
        <f>IF(OR($A16="",AG$10=""),"",IF(IFERROR(MATCH(BBC_5!AG$10,Infor!$A$13:$A$30,0),0)&gt;0,"L",IF(WEEKDAY(AG$10)=1,"","X")))</f>
        <v>X</v>
      </c>
      <c r="AH16" s="61" t="str">
        <f>IF(OR($A16="",AH$10=""),"",IF(IFERROR(MATCH(BBC_5!AH$10,Infor!$A$13:$A$30,0),0)&gt;0,"L",IF(WEEKDAY(AH$10)=1,"","X")))</f>
        <v>X</v>
      </c>
      <c r="AI16" s="61" t="str">
        <f>IF(OR($A16="",AI$10=""),"",IF(IFERROR(MATCH(BBC_5!AI$10,Infor!$A$13:$A$30,0),0)&gt;0,"L",IF(WEEKDAY(AI$10)=1,"","X")))</f>
        <v>X</v>
      </c>
      <c r="AJ16" s="62"/>
      <c r="AK16" s="62">
        <f t="shared" si="6"/>
        <v>26</v>
      </c>
      <c r="AL16" s="62">
        <f t="shared" si="7"/>
        <v>1</v>
      </c>
      <c r="AM16" s="62"/>
      <c r="AN16" s="63"/>
      <c r="AO16" s="44">
        <f t="shared" si="0"/>
        <v>5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IF(OR($A17="",E$10=""),"",IF(IFERROR(MATCH(BBC_5!E$10,Infor!$A$13:$A$30,0),0)&gt;0,"L",IF(WEEKDAY(E$10)=1,"","X")))</f>
        <v>L</v>
      </c>
      <c r="F17" s="61" t="str">
        <f>IF(OR($A17="",F$10=""),"",IF(IFERROR(MATCH(BBC_5!F$10,Infor!$A$13:$A$30,0),0)&gt;0,"L",IF(WEEKDAY(F$10)=1,"","X")))</f>
        <v>X</v>
      </c>
      <c r="G17" s="61" t="str">
        <f>IF(OR($A17="",G$10=""),"",IF(IFERROR(MATCH(BBC_5!G$10,Infor!$A$13:$A$30,0),0)&gt;0,"L",IF(WEEKDAY(G$10)=1,"","X")))</f>
        <v>X</v>
      </c>
      <c r="H17" s="61" t="str">
        <f>IF(OR($A17="",H$10=""),"",IF(IFERROR(MATCH(BBC_5!H$10,Infor!$A$13:$A$30,0),0)&gt;0,"L",IF(WEEKDAY(H$10)=1,"","X")))</f>
        <v>X</v>
      </c>
      <c r="I17" s="61" t="str">
        <f>IF(OR($A17="",I$10=""),"",IF(IFERROR(MATCH(BBC_5!I$10,Infor!$A$13:$A$30,0),0)&gt;0,"L",IF(WEEKDAY(I$10)=1,"","X")))</f>
        <v>X</v>
      </c>
      <c r="J17" s="61" t="str">
        <f>IF(OR($A17="",J$10=""),"",IF(IFERROR(MATCH(BBC_5!J$10,Infor!$A$13:$A$30,0),0)&gt;0,"L",IF(WEEKDAY(J$10)=1,"","X")))</f>
        <v>X</v>
      </c>
      <c r="K17" s="61" t="str">
        <f>IF(OR($A17="",K$10=""),"",IF(IFERROR(MATCH(BBC_5!K$10,Infor!$A$13:$A$30,0),0)&gt;0,"L",IF(WEEKDAY(K$10)=1,"","X")))</f>
        <v/>
      </c>
      <c r="L17" s="61" t="str">
        <f>IF(OR($A17="",L$10=""),"",IF(IFERROR(MATCH(BBC_5!L$10,Infor!$A$13:$A$30,0),0)&gt;0,"L",IF(WEEKDAY(L$10)=1,"","X")))</f>
        <v>X</v>
      </c>
      <c r="M17" s="61" t="str">
        <f>IF(OR($A17="",M$10=""),"",IF(IFERROR(MATCH(BBC_5!M$10,Infor!$A$13:$A$30,0),0)&gt;0,"L",IF(WEEKDAY(M$10)=1,"","X")))</f>
        <v>X</v>
      </c>
      <c r="N17" s="61" t="str">
        <f>IF(OR($A17="",N$10=""),"",IF(IFERROR(MATCH(BBC_5!N$10,Infor!$A$13:$A$30,0),0)&gt;0,"L",IF(WEEKDAY(N$10)=1,"","X")))</f>
        <v>X</v>
      </c>
      <c r="O17" s="61" t="str">
        <f>IF(OR($A17="",O$10=""),"",IF(IFERROR(MATCH(BBC_5!O$10,Infor!$A$13:$A$30,0),0)&gt;0,"L",IF(WEEKDAY(O$10)=1,"","X")))</f>
        <v>X</v>
      </c>
      <c r="P17" s="61" t="str">
        <f>IF(OR($A17="",P$10=""),"",IF(IFERROR(MATCH(BBC_5!P$10,Infor!$A$13:$A$30,0),0)&gt;0,"L",IF(WEEKDAY(P$10)=1,"","X")))</f>
        <v>X</v>
      </c>
      <c r="Q17" s="61" t="str">
        <f>IF(OR($A17="",Q$10=""),"",IF(IFERROR(MATCH(BBC_5!Q$10,Infor!$A$13:$A$30,0),0)&gt;0,"L",IF(WEEKDAY(Q$10)=1,"","X")))</f>
        <v>X</v>
      </c>
      <c r="R17" s="61" t="str">
        <f>IF(OR($A17="",R$10=""),"",IF(IFERROR(MATCH(BBC_5!R$10,Infor!$A$13:$A$30,0),0)&gt;0,"L",IF(WEEKDAY(R$10)=1,"","X")))</f>
        <v/>
      </c>
      <c r="S17" s="61" t="str">
        <f>IF(OR($A17="",S$10=""),"",IF(IFERROR(MATCH(BBC_5!S$10,Infor!$A$13:$A$30,0),0)&gt;0,"L",IF(WEEKDAY(S$10)=1,"","X")))</f>
        <v>X</v>
      </c>
      <c r="T17" s="61" t="str">
        <f>IF(OR($A17="",T$10=""),"",IF(IFERROR(MATCH(BBC_5!T$10,Infor!$A$13:$A$30,0),0)&gt;0,"L",IF(WEEKDAY(T$10)=1,"","X")))</f>
        <v>X</v>
      </c>
      <c r="U17" s="61" t="str">
        <f>IF(OR($A17="",U$10=""),"",IF(IFERROR(MATCH(BBC_5!U$10,Infor!$A$13:$A$30,0),0)&gt;0,"L",IF(WEEKDAY(U$10)=1,"","X")))</f>
        <v>X</v>
      </c>
      <c r="V17" s="61" t="str">
        <f>IF(OR($A17="",V$10=""),"",IF(IFERROR(MATCH(BBC_5!V$10,Infor!$A$13:$A$30,0),0)&gt;0,"L",IF(WEEKDAY(V$10)=1,"","X")))</f>
        <v>X</v>
      </c>
      <c r="W17" s="61" t="str">
        <f>IF(OR($A17="",W$10=""),"",IF(IFERROR(MATCH(BBC_5!W$10,Infor!$A$13:$A$30,0),0)&gt;0,"L",IF(WEEKDAY(W$10)=1,"","X")))</f>
        <v>X</v>
      </c>
      <c r="X17" s="61" t="str">
        <f>IF(OR($A17="",X$10=""),"",IF(IFERROR(MATCH(BBC_5!X$10,Infor!$A$13:$A$30,0),0)&gt;0,"L",IF(WEEKDAY(X$10)=1,"","X")))</f>
        <v>X</v>
      </c>
      <c r="Y17" s="61" t="str">
        <f>IF(OR($A17="",Y$10=""),"",IF(IFERROR(MATCH(BBC_5!Y$10,Infor!$A$13:$A$30,0),0)&gt;0,"L",IF(WEEKDAY(Y$10)=1,"","X")))</f>
        <v/>
      </c>
      <c r="Z17" s="61" t="str">
        <f>IF(OR($A17="",Z$10=""),"",IF(IFERROR(MATCH(BBC_5!Z$10,Infor!$A$13:$A$30,0),0)&gt;0,"L",IF(WEEKDAY(Z$10)=1,"","X")))</f>
        <v>X</v>
      </c>
      <c r="AA17" s="61" t="str">
        <f>IF(OR($A17="",AA$10=""),"",IF(IFERROR(MATCH(BBC_5!AA$10,Infor!$A$13:$A$30,0),0)&gt;0,"L",IF(WEEKDAY(AA$10)=1,"","X")))</f>
        <v>X</v>
      </c>
      <c r="AB17" s="61" t="str">
        <f>IF(OR($A17="",AB$10=""),"",IF(IFERROR(MATCH(BBC_5!AB$10,Infor!$A$13:$A$30,0),0)&gt;0,"L",IF(WEEKDAY(AB$10)=1,"","X")))</f>
        <v>X</v>
      </c>
      <c r="AC17" s="61" t="str">
        <f>IF(OR($A17="",AC$10=""),"",IF(IFERROR(MATCH(BBC_5!AC$10,Infor!$A$13:$A$30,0),0)&gt;0,"L",IF(WEEKDAY(AC$10)=1,"","X")))</f>
        <v>X</v>
      </c>
      <c r="AD17" s="61" t="str">
        <f>IF(OR($A17="",AD$10=""),"",IF(IFERROR(MATCH(BBC_5!AD$10,Infor!$A$13:$A$30,0),0)&gt;0,"L",IF(WEEKDAY(AD$10)=1,"","X")))</f>
        <v>X</v>
      </c>
      <c r="AE17" s="61" t="str">
        <f>IF(OR($A17="",AE$10=""),"",IF(IFERROR(MATCH(BBC_5!AE$10,Infor!$A$13:$A$30,0),0)&gt;0,"L",IF(WEEKDAY(AE$10)=1,"","X")))</f>
        <v>X</v>
      </c>
      <c r="AF17" s="61" t="str">
        <f>IF(OR($A17="",AF$10=""),"",IF(IFERROR(MATCH(BBC_5!AF$10,Infor!$A$13:$A$30,0),0)&gt;0,"L",IF(WEEKDAY(AF$10)=1,"","X")))</f>
        <v/>
      </c>
      <c r="AG17" s="61" t="str">
        <f>IF(OR($A17="",AG$10=""),"",IF(IFERROR(MATCH(BBC_5!AG$10,Infor!$A$13:$A$30,0),0)&gt;0,"L",IF(WEEKDAY(AG$10)=1,"","X")))</f>
        <v>X</v>
      </c>
      <c r="AH17" s="61" t="str">
        <f>IF(OR($A17="",AH$10=""),"",IF(IFERROR(MATCH(BBC_5!AH$10,Infor!$A$13:$A$30,0),0)&gt;0,"L",IF(WEEKDAY(AH$10)=1,"","X")))</f>
        <v>X</v>
      </c>
      <c r="AI17" s="61" t="str">
        <f>IF(OR($A17="",AI$10=""),"",IF(IFERROR(MATCH(BBC_5!AI$10,Infor!$A$13:$A$30,0),0)&gt;0,"L",IF(WEEKDAY(AI$10)=1,"","X")))</f>
        <v>X</v>
      </c>
      <c r="AJ17" s="62"/>
      <c r="AK17" s="62">
        <f t="shared" si="6"/>
        <v>26</v>
      </c>
      <c r="AL17" s="62">
        <f t="shared" si="7"/>
        <v>1</v>
      </c>
      <c r="AM17" s="62"/>
      <c r="AN17" s="63"/>
      <c r="AO17" s="44">
        <f t="shared" si="0"/>
        <v>5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IF(OR($A18="",E$10=""),"",IF(IFERROR(MATCH(BBC_5!E$10,Infor!$A$13:$A$30,0),0)&gt;0,"L",IF(WEEKDAY(E$10)=1,"","X")))</f>
        <v>L</v>
      </c>
      <c r="F18" s="61" t="str">
        <f>IF(OR($A18="",F$10=""),"",IF(IFERROR(MATCH(BBC_5!F$10,Infor!$A$13:$A$30,0),0)&gt;0,"L",IF(WEEKDAY(F$10)=1,"","X")))</f>
        <v>X</v>
      </c>
      <c r="G18" s="61" t="str">
        <f>IF(OR($A18="",G$10=""),"",IF(IFERROR(MATCH(BBC_5!G$10,Infor!$A$13:$A$30,0),0)&gt;0,"L",IF(WEEKDAY(G$10)=1,"","X")))</f>
        <v>X</v>
      </c>
      <c r="H18" s="61" t="str">
        <f>IF(OR($A18="",H$10=""),"",IF(IFERROR(MATCH(BBC_5!H$10,Infor!$A$13:$A$30,0),0)&gt;0,"L",IF(WEEKDAY(H$10)=1,"","X")))</f>
        <v>X</v>
      </c>
      <c r="I18" s="61" t="str">
        <f>IF(OR($A18="",I$10=""),"",IF(IFERROR(MATCH(BBC_5!I$10,Infor!$A$13:$A$30,0),0)&gt;0,"L",IF(WEEKDAY(I$10)=1,"","X")))</f>
        <v>X</v>
      </c>
      <c r="J18" s="61" t="str">
        <f>IF(OR($A18="",J$10=""),"",IF(IFERROR(MATCH(BBC_5!J$10,Infor!$A$13:$A$30,0),0)&gt;0,"L",IF(WEEKDAY(J$10)=1,"","X")))</f>
        <v>X</v>
      </c>
      <c r="K18" s="61" t="str">
        <f>IF(OR($A18="",K$10=""),"",IF(IFERROR(MATCH(BBC_5!K$10,Infor!$A$13:$A$30,0),0)&gt;0,"L",IF(WEEKDAY(K$10)=1,"","X")))</f>
        <v/>
      </c>
      <c r="L18" s="61" t="str">
        <f>IF(OR($A18="",L$10=""),"",IF(IFERROR(MATCH(BBC_5!L$10,Infor!$A$13:$A$30,0),0)&gt;0,"L",IF(WEEKDAY(L$10)=1,"","X")))</f>
        <v>X</v>
      </c>
      <c r="M18" s="61" t="str">
        <f>IF(OR($A18="",M$10=""),"",IF(IFERROR(MATCH(BBC_5!M$10,Infor!$A$13:$A$30,0),0)&gt;0,"L",IF(WEEKDAY(M$10)=1,"","X")))</f>
        <v>X</v>
      </c>
      <c r="N18" s="61" t="str">
        <f>IF(OR($A18="",N$10=""),"",IF(IFERROR(MATCH(BBC_5!N$10,Infor!$A$13:$A$30,0),0)&gt;0,"L",IF(WEEKDAY(N$10)=1,"","X")))</f>
        <v>X</v>
      </c>
      <c r="O18" s="61" t="str">
        <f>IF(OR($A18="",O$10=""),"",IF(IFERROR(MATCH(BBC_5!O$10,Infor!$A$13:$A$30,0),0)&gt;0,"L",IF(WEEKDAY(O$10)=1,"","X")))</f>
        <v>X</v>
      </c>
      <c r="P18" s="61" t="str">
        <f>IF(OR($A18="",P$10=""),"",IF(IFERROR(MATCH(BBC_5!P$10,Infor!$A$13:$A$30,0),0)&gt;0,"L",IF(WEEKDAY(P$10)=1,"","X")))</f>
        <v>X</v>
      </c>
      <c r="Q18" s="61" t="str">
        <f>IF(OR($A18="",Q$10=""),"",IF(IFERROR(MATCH(BBC_5!Q$10,Infor!$A$13:$A$30,0),0)&gt;0,"L",IF(WEEKDAY(Q$10)=1,"","X")))</f>
        <v>X</v>
      </c>
      <c r="R18" s="61" t="str">
        <f>IF(OR($A18="",R$10=""),"",IF(IFERROR(MATCH(BBC_5!R$10,Infor!$A$13:$A$30,0),0)&gt;0,"L",IF(WEEKDAY(R$10)=1,"","X")))</f>
        <v/>
      </c>
      <c r="S18" s="61" t="str">
        <f>IF(OR($A18="",S$10=""),"",IF(IFERROR(MATCH(BBC_5!S$10,Infor!$A$13:$A$30,0),0)&gt;0,"L",IF(WEEKDAY(S$10)=1,"","X")))</f>
        <v>X</v>
      </c>
      <c r="T18" s="61" t="str">
        <f>IF(OR($A18="",T$10=""),"",IF(IFERROR(MATCH(BBC_5!T$10,Infor!$A$13:$A$30,0),0)&gt;0,"L",IF(WEEKDAY(T$10)=1,"","X")))</f>
        <v>X</v>
      </c>
      <c r="U18" s="61" t="str">
        <f>IF(OR($A18="",U$10=""),"",IF(IFERROR(MATCH(BBC_5!U$10,Infor!$A$13:$A$30,0),0)&gt;0,"L",IF(WEEKDAY(U$10)=1,"","X")))</f>
        <v>X</v>
      </c>
      <c r="V18" s="61" t="str">
        <f>IF(OR($A18="",V$10=""),"",IF(IFERROR(MATCH(BBC_5!V$10,Infor!$A$13:$A$30,0),0)&gt;0,"L",IF(WEEKDAY(V$10)=1,"","X")))</f>
        <v>X</v>
      </c>
      <c r="W18" s="61" t="str">
        <f>IF(OR($A18="",W$10=""),"",IF(IFERROR(MATCH(BBC_5!W$10,Infor!$A$13:$A$30,0),0)&gt;0,"L",IF(WEEKDAY(W$10)=1,"","X")))</f>
        <v>X</v>
      </c>
      <c r="X18" s="61" t="str">
        <f>IF(OR($A18="",X$10=""),"",IF(IFERROR(MATCH(BBC_5!X$10,Infor!$A$13:$A$30,0),0)&gt;0,"L",IF(WEEKDAY(X$10)=1,"","X")))</f>
        <v>X</v>
      </c>
      <c r="Y18" s="61" t="str">
        <f>IF(OR($A18="",Y$10=""),"",IF(IFERROR(MATCH(BBC_5!Y$10,Infor!$A$13:$A$30,0),0)&gt;0,"L",IF(WEEKDAY(Y$10)=1,"","X")))</f>
        <v/>
      </c>
      <c r="Z18" s="61" t="str">
        <f>IF(OR($A18="",Z$10=""),"",IF(IFERROR(MATCH(BBC_5!Z$10,Infor!$A$13:$A$30,0),0)&gt;0,"L",IF(WEEKDAY(Z$10)=1,"","X")))</f>
        <v>X</v>
      </c>
      <c r="AA18" s="61" t="str">
        <f>IF(OR($A18="",AA$10=""),"",IF(IFERROR(MATCH(BBC_5!AA$10,Infor!$A$13:$A$30,0),0)&gt;0,"L",IF(WEEKDAY(AA$10)=1,"","X")))</f>
        <v>X</v>
      </c>
      <c r="AB18" s="61" t="str">
        <f>IF(OR($A18="",AB$10=""),"",IF(IFERROR(MATCH(BBC_5!AB$10,Infor!$A$13:$A$30,0),0)&gt;0,"L",IF(WEEKDAY(AB$10)=1,"","X")))</f>
        <v>X</v>
      </c>
      <c r="AC18" s="61" t="str">
        <f>IF(OR($A18="",AC$10=""),"",IF(IFERROR(MATCH(BBC_5!AC$10,Infor!$A$13:$A$30,0),0)&gt;0,"L",IF(WEEKDAY(AC$10)=1,"","X")))</f>
        <v>X</v>
      </c>
      <c r="AD18" s="61" t="str">
        <f>IF(OR($A18="",AD$10=""),"",IF(IFERROR(MATCH(BBC_5!AD$10,Infor!$A$13:$A$30,0),0)&gt;0,"L",IF(WEEKDAY(AD$10)=1,"","X")))</f>
        <v>X</v>
      </c>
      <c r="AE18" s="61" t="str">
        <f>IF(OR($A18="",AE$10=""),"",IF(IFERROR(MATCH(BBC_5!AE$10,Infor!$A$13:$A$30,0),0)&gt;0,"L",IF(WEEKDAY(AE$10)=1,"","X")))</f>
        <v>X</v>
      </c>
      <c r="AF18" s="61" t="str">
        <f>IF(OR($A18="",AF$10=""),"",IF(IFERROR(MATCH(BBC_5!AF$10,Infor!$A$13:$A$30,0),0)&gt;0,"L",IF(WEEKDAY(AF$10)=1,"","X")))</f>
        <v/>
      </c>
      <c r="AG18" s="61" t="str">
        <f>IF(OR($A18="",AG$10=""),"",IF(IFERROR(MATCH(BBC_5!AG$10,Infor!$A$13:$A$30,0),0)&gt;0,"L",IF(WEEKDAY(AG$10)=1,"","X")))</f>
        <v>X</v>
      </c>
      <c r="AH18" s="61" t="str">
        <f>IF(OR($A18="",AH$10=""),"",IF(IFERROR(MATCH(BBC_5!AH$10,Infor!$A$13:$A$30,0),0)&gt;0,"L",IF(WEEKDAY(AH$10)=1,"","X")))</f>
        <v>X</v>
      </c>
      <c r="AI18" s="61" t="str">
        <f>IF(OR($A18="",AI$10=""),"",IF(IFERROR(MATCH(BBC_5!AI$10,Infor!$A$13:$A$30,0),0)&gt;0,"L",IF(WEEKDAY(AI$10)=1,"","X")))</f>
        <v>X</v>
      </c>
      <c r="AJ18" s="62"/>
      <c r="AK18" s="62">
        <f t="shared" si="6"/>
        <v>26</v>
      </c>
      <c r="AL18" s="62">
        <f t="shared" si="7"/>
        <v>1</v>
      </c>
      <c r="AM18" s="62"/>
      <c r="AN18" s="63"/>
      <c r="AO18" s="44">
        <f t="shared" si="0"/>
        <v>5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IF(OR($A19="",E$10=""),"",IF(IFERROR(MATCH(BBC_5!E$10,Infor!$A$13:$A$30,0),0)&gt;0,"L",IF(WEEKDAY(E$10)=1,"","X")))</f>
        <v>L</v>
      </c>
      <c r="F19" s="61" t="str">
        <f>IF(OR($A19="",F$10=""),"",IF(IFERROR(MATCH(BBC_5!F$10,Infor!$A$13:$A$30,0),0)&gt;0,"L",IF(WEEKDAY(F$10)=1,"","X")))</f>
        <v>X</v>
      </c>
      <c r="G19" s="61" t="str">
        <f>IF(OR($A19="",G$10=""),"",IF(IFERROR(MATCH(BBC_5!G$10,Infor!$A$13:$A$30,0),0)&gt;0,"L",IF(WEEKDAY(G$10)=1,"","X")))</f>
        <v>X</v>
      </c>
      <c r="H19" s="61" t="str">
        <f>IF(OR($A19="",H$10=""),"",IF(IFERROR(MATCH(BBC_5!H$10,Infor!$A$13:$A$30,0),0)&gt;0,"L",IF(WEEKDAY(H$10)=1,"","X")))</f>
        <v>X</v>
      </c>
      <c r="I19" s="61" t="str">
        <f>IF(OR($A19="",I$10=""),"",IF(IFERROR(MATCH(BBC_5!I$10,Infor!$A$13:$A$30,0),0)&gt;0,"L",IF(WEEKDAY(I$10)=1,"","X")))</f>
        <v>X</v>
      </c>
      <c r="J19" s="61" t="str">
        <f>IF(OR($A19="",J$10=""),"",IF(IFERROR(MATCH(BBC_5!J$10,Infor!$A$13:$A$30,0),0)&gt;0,"L",IF(WEEKDAY(J$10)=1,"","X")))</f>
        <v>X</v>
      </c>
      <c r="K19" s="61" t="str">
        <f>IF(OR($A19="",K$10=""),"",IF(IFERROR(MATCH(BBC_5!K$10,Infor!$A$13:$A$30,0),0)&gt;0,"L",IF(WEEKDAY(K$10)=1,"","X")))</f>
        <v/>
      </c>
      <c r="L19" s="61" t="str">
        <f>IF(OR($A19="",L$10=""),"",IF(IFERROR(MATCH(BBC_5!L$10,Infor!$A$13:$A$30,0),0)&gt;0,"L",IF(WEEKDAY(L$10)=1,"","X")))</f>
        <v>X</v>
      </c>
      <c r="M19" s="61" t="str">
        <f>IF(OR($A19="",M$10=""),"",IF(IFERROR(MATCH(BBC_5!M$10,Infor!$A$13:$A$30,0),0)&gt;0,"L",IF(WEEKDAY(M$10)=1,"","X")))</f>
        <v>X</v>
      </c>
      <c r="N19" s="61" t="str">
        <f>IF(OR($A19="",N$10=""),"",IF(IFERROR(MATCH(BBC_5!N$10,Infor!$A$13:$A$30,0),0)&gt;0,"L",IF(WEEKDAY(N$10)=1,"","X")))</f>
        <v>X</v>
      </c>
      <c r="O19" s="61" t="str">
        <f>IF(OR($A19="",O$10=""),"",IF(IFERROR(MATCH(BBC_5!O$10,Infor!$A$13:$A$30,0),0)&gt;0,"L",IF(WEEKDAY(O$10)=1,"","X")))</f>
        <v>X</v>
      </c>
      <c r="P19" s="61" t="str">
        <f>IF(OR($A19="",P$10=""),"",IF(IFERROR(MATCH(BBC_5!P$10,Infor!$A$13:$A$30,0),0)&gt;0,"L",IF(WEEKDAY(P$10)=1,"","X")))</f>
        <v>X</v>
      </c>
      <c r="Q19" s="61" t="str">
        <f>IF(OR($A19="",Q$10=""),"",IF(IFERROR(MATCH(BBC_5!Q$10,Infor!$A$13:$A$30,0),0)&gt;0,"L",IF(WEEKDAY(Q$10)=1,"","X")))</f>
        <v>X</v>
      </c>
      <c r="R19" s="61" t="str">
        <f>IF(OR($A19="",R$10=""),"",IF(IFERROR(MATCH(BBC_5!R$10,Infor!$A$13:$A$30,0),0)&gt;0,"L",IF(WEEKDAY(R$10)=1,"","X")))</f>
        <v/>
      </c>
      <c r="S19" s="61" t="str">
        <f>IF(OR($A19="",S$10=""),"",IF(IFERROR(MATCH(BBC_5!S$10,Infor!$A$13:$A$30,0),0)&gt;0,"L",IF(WEEKDAY(S$10)=1,"","X")))</f>
        <v>X</v>
      </c>
      <c r="T19" s="61" t="str">
        <f>IF(OR($A19="",T$10=""),"",IF(IFERROR(MATCH(BBC_5!T$10,Infor!$A$13:$A$30,0),0)&gt;0,"L",IF(WEEKDAY(T$10)=1,"","X")))</f>
        <v>X</v>
      </c>
      <c r="U19" s="61" t="str">
        <f>IF(OR($A19="",U$10=""),"",IF(IFERROR(MATCH(BBC_5!U$10,Infor!$A$13:$A$30,0),0)&gt;0,"L",IF(WEEKDAY(U$10)=1,"","X")))</f>
        <v>X</v>
      </c>
      <c r="V19" s="61" t="str">
        <f>IF(OR($A19="",V$10=""),"",IF(IFERROR(MATCH(BBC_5!V$10,Infor!$A$13:$A$30,0),0)&gt;0,"L",IF(WEEKDAY(V$10)=1,"","X")))</f>
        <v>X</v>
      </c>
      <c r="W19" s="61" t="str">
        <f>IF(OR($A19="",W$10=""),"",IF(IFERROR(MATCH(BBC_5!W$10,Infor!$A$13:$A$30,0),0)&gt;0,"L",IF(WEEKDAY(W$10)=1,"","X")))</f>
        <v>X</v>
      </c>
      <c r="X19" s="61" t="str">
        <f>IF(OR($A19="",X$10=""),"",IF(IFERROR(MATCH(BBC_5!X$10,Infor!$A$13:$A$30,0),0)&gt;0,"L",IF(WEEKDAY(X$10)=1,"","X")))</f>
        <v>X</v>
      </c>
      <c r="Y19" s="61" t="str">
        <f>IF(OR($A19="",Y$10=""),"",IF(IFERROR(MATCH(BBC_5!Y$10,Infor!$A$13:$A$30,0),0)&gt;0,"L",IF(WEEKDAY(Y$10)=1,"","X")))</f>
        <v/>
      </c>
      <c r="Z19" s="61" t="str">
        <f>IF(OR($A19="",Z$10=""),"",IF(IFERROR(MATCH(BBC_5!Z$10,Infor!$A$13:$A$30,0),0)&gt;0,"L",IF(WEEKDAY(Z$10)=1,"","X")))</f>
        <v>X</v>
      </c>
      <c r="AA19" s="61" t="str">
        <f>IF(OR($A19="",AA$10=""),"",IF(IFERROR(MATCH(BBC_5!AA$10,Infor!$A$13:$A$30,0),0)&gt;0,"L",IF(WEEKDAY(AA$10)=1,"","X")))</f>
        <v>X</v>
      </c>
      <c r="AB19" s="61" t="str">
        <f>IF(OR($A19="",AB$10=""),"",IF(IFERROR(MATCH(BBC_5!AB$10,Infor!$A$13:$A$30,0),0)&gt;0,"L",IF(WEEKDAY(AB$10)=1,"","X")))</f>
        <v>X</v>
      </c>
      <c r="AC19" s="61" t="str">
        <f>IF(OR($A19="",AC$10=""),"",IF(IFERROR(MATCH(BBC_5!AC$10,Infor!$A$13:$A$30,0),0)&gt;0,"L",IF(WEEKDAY(AC$10)=1,"","X")))</f>
        <v>X</v>
      </c>
      <c r="AD19" s="61" t="str">
        <f>IF(OR($A19="",AD$10=""),"",IF(IFERROR(MATCH(BBC_5!AD$10,Infor!$A$13:$A$30,0),0)&gt;0,"L",IF(WEEKDAY(AD$10)=1,"","X")))</f>
        <v>X</v>
      </c>
      <c r="AE19" s="61" t="str">
        <f>IF(OR($A19="",AE$10=""),"",IF(IFERROR(MATCH(BBC_5!AE$10,Infor!$A$13:$A$30,0),0)&gt;0,"L",IF(WEEKDAY(AE$10)=1,"","X")))</f>
        <v>X</v>
      </c>
      <c r="AF19" s="61" t="str">
        <f>IF(OR($A19="",AF$10=""),"",IF(IFERROR(MATCH(BBC_5!AF$10,Infor!$A$13:$A$30,0),0)&gt;0,"L",IF(WEEKDAY(AF$10)=1,"","X")))</f>
        <v/>
      </c>
      <c r="AG19" s="61" t="str">
        <f>IF(OR($A19="",AG$10=""),"",IF(IFERROR(MATCH(BBC_5!AG$10,Infor!$A$13:$A$30,0),0)&gt;0,"L",IF(WEEKDAY(AG$10)=1,"","X")))</f>
        <v>X</v>
      </c>
      <c r="AH19" s="61" t="str">
        <f>IF(OR($A19="",AH$10=""),"",IF(IFERROR(MATCH(BBC_5!AH$10,Infor!$A$13:$A$30,0),0)&gt;0,"L",IF(WEEKDAY(AH$10)=1,"","X")))</f>
        <v>X</v>
      </c>
      <c r="AI19" s="61" t="str">
        <f>IF(OR($A19="",AI$10=""),"",IF(IFERROR(MATCH(BBC_5!AI$10,Infor!$A$13:$A$30,0),0)&gt;0,"L",IF(WEEKDAY(AI$10)=1,"","X")))</f>
        <v>X</v>
      </c>
      <c r="AJ19" s="62"/>
      <c r="AK19" s="62">
        <f t="shared" si="6"/>
        <v>26</v>
      </c>
      <c r="AL19" s="62">
        <f t="shared" si="7"/>
        <v>1</v>
      </c>
      <c r="AM19" s="62"/>
      <c r="AN19" s="63"/>
      <c r="AO19" s="44">
        <f t="shared" si="0"/>
        <v>5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IF(OR($A20="",E$10=""),"",IF(IFERROR(MATCH(BBC_5!E$10,Infor!$A$13:$A$30,0),0)&gt;0,"L",IF(WEEKDAY(E$10)=1,"","X")))</f>
        <v>L</v>
      </c>
      <c r="F20" s="61" t="str">
        <f>IF(OR($A20="",F$10=""),"",IF(IFERROR(MATCH(BBC_5!F$10,Infor!$A$13:$A$30,0),0)&gt;0,"L",IF(WEEKDAY(F$10)=1,"","X")))</f>
        <v>X</v>
      </c>
      <c r="G20" s="61" t="str">
        <f>IF(OR($A20="",G$10=""),"",IF(IFERROR(MATCH(BBC_5!G$10,Infor!$A$13:$A$30,0),0)&gt;0,"L",IF(WEEKDAY(G$10)=1,"","X")))</f>
        <v>X</v>
      </c>
      <c r="H20" s="61" t="str">
        <f>IF(OR($A20="",H$10=""),"",IF(IFERROR(MATCH(BBC_5!H$10,Infor!$A$13:$A$30,0),0)&gt;0,"L",IF(WEEKDAY(H$10)=1,"","X")))</f>
        <v>X</v>
      </c>
      <c r="I20" s="61" t="str">
        <f>IF(OR($A20="",I$10=""),"",IF(IFERROR(MATCH(BBC_5!I$10,Infor!$A$13:$A$30,0),0)&gt;0,"L",IF(WEEKDAY(I$10)=1,"","X")))</f>
        <v>X</v>
      </c>
      <c r="J20" s="61" t="str">
        <f>IF(OR($A20="",J$10=""),"",IF(IFERROR(MATCH(BBC_5!J$10,Infor!$A$13:$A$30,0),0)&gt;0,"L",IF(WEEKDAY(J$10)=1,"","X")))</f>
        <v>X</v>
      </c>
      <c r="K20" s="61" t="str">
        <f>IF(OR($A20="",K$10=""),"",IF(IFERROR(MATCH(BBC_5!K$10,Infor!$A$13:$A$30,0),0)&gt;0,"L",IF(WEEKDAY(K$10)=1,"","X")))</f>
        <v/>
      </c>
      <c r="L20" s="61" t="str">
        <f>IF(OR($A20="",L$10=""),"",IF(IFERROR(MATCH(BBC_5!L$10,Infor!$A$13:$A$30,0),0)&gt;0,"L",IF(WEEKDAY(L$10)=1,"","X")))</f>
        <v>X</v>
      </c>
      <c r="M20" s="61" t="str">
        <f>IF(OR($A20="",M$10=""),"",IF(IFERROR(MATCH(BBC_5!M$10,Infor!$A$13:$A$30,0),0)&gt;0,"L",IF(WEEKDAY(M$10)=1,"","X")))</f>
        <v>X</v>
      </c>
      <c r="N20" s="61" t="str">
        <f>IF(OR($A20="",N$10=""),"",IF(IFERROR(MATCH(BBC_5!N$10,Infor!$A$13:$A$30,0),0)&gt;0,"L",IF(WEEKDAY(N$10)=1,"","X")))</f>
        <v>X</v>
      </c>
      <c r="O20" s="61" t="str">
        <f>IF(OR($A20="",O$10=""),"",IF(IFERROR(MATCH(BBC_5!O$10,Infor!$A$13:$A$30,0),0)&gt;0,"L",IF(WEEKDAY(O$10)=1,"","X")))</f>
        <v>X</v>
      </c>
      <c r="P20" s="61" t="str">
        <f>IF(OR($A20="",P$10=""),"",IF(IFERROR(MATCH(BBC_5!P$10,Infor!$A$13:$A$30,0),0)&gt;0,"L",IF(WEEKDAY(P$10)=1,"","X")))</f>
        <v>X</v>
      </c>
      <c r="Q20" s="61" t="str">
        <f>IF(OR($A20="",Q$10=""),"",IF(IFERROR(MATCH(BBC_5!Q$10,Infor!$A$13:$A$30,0),0)&gt;0,"L",IF(WEEKDAY(Q$10)=1,"","X")))</f>
        <v>X</v>
      </c>
      <c r="R20" s="61" t="str">
        <f>IF(OR($A20="",R$10=""),"",IF(IFERROR(MATCH(BBC_5!R$10,Infor!$A$13:$A$30,0),0)&gt;0,"L",IF(WEEKDAY(R$10)=1,"","X")))</f>
        <v/>
      </c>
      <c r="S20" s="61" t="str">
        <f>IF(OR($A20="",S$10=""),"",IF(IFERROR(MATCH(BBC_5!S$10,Infor!$A$13:$A$30,0),0)&gt;0,"L",IF(WEEKDAY(S$10)=1,"","X")))</f>
        <v>X</v>
      </c>
      <c r="T20" s="61" t="str">
        <f>IF(OR($A20="",T$10=""),"",IF(IFERROR(MATCH(BBC_5!T$10,Infor!$A$13:$A$30,0),0)&gt;0,"L",IF(WEEKDAY(T$10)=1,"","X")))</f>
        <v>X</v>
      </c>
      <c r="U20" s="61" t="str">
        <f>IF(OR($A20="",U$10=""),"",IF(IFERROR(MATCH(BBC_5!U$10,Infor!$A$13:$A$30,0),0)&gt;0,"L",IF(WEEKDAY(U$10)=1,"","X")))</f>
        <v>X</v>
      </c>
      <c r="V20" s="61" t="str">
        <f>IF(OR($A20="",V$10=""),"",IF(IFERROR(MATCH(BBC_5!V$10,Infor!$A$13:$A$30,0),0)&gt;0,"L",IF(WEEKDAY(V$10)=1,"","X")))</f>
        <v>X</v>
      </c>
      <c r="W20" s="61" t="str">
        <f>IF(OR($A20="",W$10=""),"",IF(IFERROR(MATCH(BBC_5!W$10,Infor!$A$13:$A$30,0),0)&gt;0,"L",IF(WEEKDAY(W$10)=1,"","X")))</f>
        <v>X</v>
      </c>
      <c r="X20" s="61" t="str">
        <f>IF(OR($A20="",X$10=""),"",IF(IFERROR(MATCH(BBC_5!X$10,Infor!$A$13:$A$30,0),0)&gt;0,"L",IF(WEEKDAY(X$10)=1,"","X")))</f>
        <v>X</v>
      </c>
      <c r="Y20" s="61" t="str">
        <f>IF(OR($A20="",Y$10=""),"",IF(IFERROR(MATCH(BBC_5!Y$10,Infor!$A$13:$A$30,0),0)&gt;0,"L",IF(WEEKDAY(Y$10)=1,"","X")))</f>
        <v/>
      </c>
      <c r="Z20" s="61" t="str">
        <f>IF(OR($A20="",Z$10=""),"",IF(IFERROR(MATCH(BBC_5!Z$10,Infor!$A$13:$A$30,0),0)&gt;0,"L",IF(WEEKDAY(Z$10)=1,"","X")))</f>
        <v>X</v>
      </c>
      <c r="AA20" s="61" t="str">
        <f>IF(OR($A20="",AA$10=""),"",IF(IFERROR(MATCH(BBC_5!AA$10,Infor!$A$13:$A$30,0),0)&gt;0,"L",IF(WEEKDAY(AA$10)=1,"","X")))</f>
        <v>X</v>
      </c>
      <c r="AB20" s="61" t="str">
        <f>IF(OR($A20="",AB$10=""),"",IF(IFERROR(MATCH(BBC_5!AB$10,Infor!$A$13:$A$30,0),0)&gt;0,"L",IF(WEEKDAY(AB$10)=1,"","X")))</f>
        <v>X</v>
      </c>
      <c r="AC20" s="61" t="str">
        <f>IF(OR($A20="",AC$10=""),"",IF(IFERROR(MATCH(BBC_5!AC$10,Infor!$A$13:$A$30,0),0)&gt;0,"L",IF(WEEKDAY(AC$10)=1,"","X")))</f>
        <v>X</v>
      </c>
      <c r="AD20" s="61" t="str">
        <f>IF(OR($A20="",AD$10=""),"",IF(IFERROR(MATCH(BBC_5!AD$10,Infor!$A$13:$A$30,0),0)&gt;0,"L",IF(WEEKDAY(AD$10)=1,"","X")))</f>
        <v>X</v>
      </c>
      <c r="AE20" s="61" t="str">
        <f>IF(OR($A20="",AE$10=""),"",IF(IFERROR(MATCH(BBC_5!AE$10,Infor!$A$13:$A$30,0),0)&gt;0,"L",IF(WEEKDAY(AE$10)=1,"","X")))</f>
        <v>X</v>
      </c>
      <c r="AF20" s="61" t="str">
        <f>IF(OR($A20="",AF$10=""),"",IF(IFERROR(MATCH(BBC_5!AF$10,Infor!$A$13:$A$30,0),0)&gt;0,"L",IF(WEEKDAY(AF$10)=1,"","X")))</f>
        <v/>
      </c>
      <c r="AG20" s="61" t="str">
        <f>IF(OR($A20="",AG$10=""),"",IF(IFERROR(MATCH(BBC_5!AG$10,Infor!$A$13:$A$30,0),0)&gt;0,"L",IF(WEEKDAY(AG$10)=1,"","X")))</f>
        <v>X</v>
      </c>
      <c r="AH20" s="61" t="str">
        <f>IF(OR($A20="",AH$10=""),"",IF(IFERROR(MATCH(BBC_5!AH$10,Infor!$A$13:$A$30,0),0)&gt;0,"L",IF(WEEKDAY(AH$10)=1,"","X")))</f>
        <v>X</v>
      </c>
      <c r="AI20" s="61" t="str">
        <f>IF(OR($A20="",AI$10=""),"",IF(IFERROR(MATCH(BBC_5!AI$10,Infor!$A$13:$A$30,0),0)&gt;0,"L",IF(WEEKDAY(AI$10)=1,"","X")))</f>
        <v>X</v>
      </c>
      <c r="AJ20" s="62"/>
      <c r="AK20" s="62">
        <f t="shared" si="6"/>
        <v>26</v>
      </c>
      <c r="AL20" s="62">
        <f t="shared" si="7"/>
        <v>1</v>
      </c>
      <c r="AM20" s="62"/>
      <c r="AN20" s="63"/>
      <c r="AO20" s="44">
        <f t="shared" si="0"/>
        <v>5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IF(OR($A21="",E$10=""),"",IF(IFERROR(MATCH(BBC_5!E$10,Infor!$A$13:$A$30,0),0)&gt;0,"L",IF(WEEKDAY(E$10)=1,"","X")))</f>
        <v>L</v>
      </c>
      <c r="F21" s="61" t="str">
        <f>IF(OR($A21="",F$10=""),"",IF(IFERROR(MATCH(BBC_5!F$10,Infor!$A$13:$A$30,0),0)&gt;0,"L",IF(WEEKDAY(F$10)=1,"","X")))</f>
        <v>X</v>
      </c>
      <c r="G21" s="61" t="str">
        <f>IF(OR($A21="",G$10=""),"",IF(IFERROR(MATCH(BBC_5!G$10,Infor!$A$13:$A$30,0),0)&gt;0,"L",IF(WEEKDAY(G$10)=1,"","X")))</f>
        <v>X</v>
      </c>
      <c r="H21" s="61" t="str">
        <f>IF(OR($A21="",H$10=""),"",IF(IFERROR(MATCH(BBC_5!H$10,Infor!$A$13:$A$30,0),0)&gt;0,"L",IF(WEEKDAY(H$10)=1,"","X")))</f>
        <v>X</v>
      </c>
      <c r="I21" s="61" t="str">
        <f>IF(OR($A21="",I$10=""),"",IF(IFERROR(MATCH(BBC_5!I$10,Infor!$A$13:$A$30,0),0)&gt;0,"L",IF(WEEKDAY(I$10)=1,"","X")))</f>
        <v>X</v>
      </c>
      <c r="J21" s="61" t="str">
        <f>IF(OR($A21="",J$10=""),"",IF(IFERROR(MATCH(BBC_5!J$10,Infor!$A$13:$A$30,0),0)&gt;0,"L",IF(WEEKDAY(J$10)=1,"","X")))</f>
        <v>X</v>
      </c>
      <c r="K21" s="61" t="str">
        <f>IF(OR($A21="",K$10=""),"",IF(IFERROR(MATCH(BBC_5!K$10,Infor!$A$13:$A$30,0),0)&gt;0,"L",IF(WEEKDAY(K$10)=1,"","X")))</f>
        <v/>
      </c>
      <c r="L21" s="61" t="str">
        <f>IF(OR($A21="",L$10=""),"",IF(IFERROR(MATCH(BBC_5!L$10,Infor!$A$13:$A$30,0),0)&gt;0,"L",IF(WEEKDAY(L$10)=1,"","X")))</f>
        <v>X</v>
      </c>
      <c r="M21" s="61" t="str">
        <f>IF(OR($A21="",M$10=""),"",IF(IFERROR(MATCH(BBC_5!M$10,Infor!$A$13:$A$30,0),0)&gt;0,"L",IF(WEEKDAY(M$10)=1,"","X")))</f>
        <v>X</v>
      </c>
      <c r="N21" s="61" t="str">
        <f>IF(OR($A21="",N$10=""),"",IF(IFERROR(MATCH(BBC_5!N$10,Infor!$A$13:$A$30,0),0)&gt;0,"L",IF(WEEKDAY(N$10)=1,"","X")))</f>
        <v>X</v>
      </c>
      <c r="O21" s="61" t="str">
        <f>IF(OR($A21="",O$10=""),"",IF(IFERROR(MATCH(BBC_5!O$10,Infor!$A$13:$A$30,0),0)&gt;0,"L",IF(WEEKDAY(O$10)=1,"","X")))</f>
        <v>X</v>
      </c>
      <c r="P21" s="61" t="str">
        <f>IF(OR($A21="",P$10=""),"",IF(IFERROR(MATCH(BBC_5!P$10,Infor!$A$13:$A$30,0),0)&gt;0,"L",IF(WEEKDAY(P$10)=1,"","X")))</f>
        <v>X</v>
      </c>
      <c r="Q21" s="61" t="str">
        <f>IF(OR($A21="",Q$10=""),"",IF(IFERROR(MATCH(BBC_5!Q$10,Infor!$A$13:$A$30,0),0)&gt;0,"L",IF(WEEKDAY(Q$10)=1,"","X")))</f>
        <v>X</v>
      </c>
      <c r="R21" s="61" t="str">
        <f>IF(OR($A21="",R$10=""),"",IF(IFERROR(MATCH(BBC_5!R$10,Infor!$A$13:$A$30,0),0)&gt;0,"L",IF(WEEKDAY(R$10)=1,"","X")))</f>
        <v/>
      </c>
      <c r="S21" s="61" t="str">
        <f>IF(OR($A21="",S$10=""),"",IF(IFERROR(MATCH(BBC_5!S$10,Infor!$A$13:$A$30,0),0)&gt;0,"L",IF(WEEKDAY(S$10)=1,"","X")))</f>
        <v>X</v>
      </c>
      <c r="T21" s="61" t="str">
        <f>IF(OR($A21="",T$10=""),"",IF(IFERROR(MATCH(BBC_5!T$10,Infor!$A$13:$A$30,0),0)&gt;0,"L",IF(WEEKDAY(T$10)=1,"","X")))</f>
        <v>X</v>
      </c>
      <c r="U21" s="61" t="str">
        <f>IF(OR($A21="",U$10=""),"",IF(IFERROR(MATCH(BBC_5!U$10,Infor!$A$13:$A$30,0),0)&gt;0,"L",IF(WEEKDAY(U$10)=1,"","X")))</f>
        <v>X</v>
      </c>
      <c r="V21" s="61" t="str">
        <f>IF(OR($A21="",V$10=""),"",IF(IFERROR(MATCH(BBC_5!V$10,Infor!$A$13:$A$30,0),0)&gt;0,"L",IF(WEEKDAY(V$10)=1,"","X")))</f>
        <v>X</v>
      </c>
      <c r="W21" s="61" t="str">
        <f>IF(OR($A21="",W$10=""),"",IF(IFERROR(MATCH(BBC_5!W$10,Infor!$A$13:$A$30,0),0)&gt;0,"L",IF(WEEKDAY(W$10)=1,"","X")))</f>
        <v>X</v>
      </c>
      <c r="X21" s="61" t="str">
        <f>IF(OR($A21="",X$10=""),"",IF(IFERROR(MATCH(BBC_5!X$10,Infor!$A$13:$A$30,0),0)&gt;0,"L",IF(WEEKDAY(X$10)=1,"","X")))</f>
        <v>X</v>
      </c>
      <c r="Y21" s="61" t="str">
        <f>IF(OR($A21="",Y$10=""),"",IF(IFERROR(MATCH(BBC_5!Y$10,Infor!$A$13:$A$30,0),0)&gt;0,"L",IF(WEEKDAY(Y$10)=1,"","X")))</f>
        <v/>
      </c>
      <c r="Z21" s="61" t="str">
        <f>IF(OR($A21="",Z$10=""),"",IF(IFERROR(MATCH(BBC_5!Z$10,Infor!$A$13:$A$30,0),0)&gt;0,"L",IF(WEEKDAY(Z$10)=1,"","X")))</f>
        <v>X</v>
      </c>
      <c r="AA21" s="61" t="str">
        <f>IF(OR($A21="",AA$10=""),"",IF(IFERROR(MATCH(BBC_5!AA$10,Infor!$A$13:$A$30,0),0)&gt;0,"L",IF(WEEKDAY(AA$10)=1,"","X")))</f>
        <v>X</v>
      </c>
      <c r="AB21" s="61" t="str">
        <f>IF(OR($A21="",AB$10=""),"",IF(IFERROR(MATCH(BBC_5!AB$10,Infor!$A$13:$A$30,0),0)&gt;0,"L",IF(WEEKDAY(AB$10)=1,"","X")))</f>
        <v>X</v>
      </c>
      <c r="AC21" s="61" t="str">
        <f>IF(OR($A21="",AC$10=""),"",IF(IFERROR(MATCH(BBC_5!AC$10,Infor!$A$13:$A$30,0),0)&gt;0,"L",IF(WEEKDAY(AC$10)=1,"","X")))</f>
        <v>X</v>
      </c>
      <c r="AD21" s="61" t="str">
        <f>IF(OR($A21="",AD$10=""),"",IF(IFERROR(MATCH(BBC_5!AD$10,Infor!$A$13:$A$30,0),0)&gt;0,"L",IF(WEEKDAY(AD$10)=1,"","X")))</f>
        <v>X</v>
      </c>
      <c r="AE21" s="61" t="str">
        <f>IF(OR($A21="",AE$10=""),"",IF(IFERROR(MATCH(BBC_5!AE$10,Infor!$A$13:$A$30,0),0)&gt;0,"L",IF(WEEKDAY(AE$10)=1,"","X")))</f>
        <v>X</v>
      </c>
      <c r="AF21" s="61" t="str">
        <f>IF(OR($A21="",AF$10=""),"",IF(IFERROR(MATCH(BBC_5!AF$10,Infor!$A$13:$A$30,0),0)&gt;0,"L",IF(WEEKDAY(AF$10)=1,"","X")))</f>
        <v/>
      </c>
      <c r="AG21" s="61" t="str">
        <f>IF(OR($A21="",AG$10=""),"",IF(IFERROR(MATCH(BBC_5!AG$10,Infor!$A$13:$A$30,0),0)&gt;0,"L",IF(WEEKDAY(AG$10)=1,"","X")))</f>
        <v>X</v>
      </c>
      <c r="AH21" s="61" t="str">
        <f>IF(OR($A21="",AH$10=""),"",IF(IFERROR(MATCH(BBC_5!AH$10,Infor!$A$13:$A$30,0),0)&gt;0,"L",IF(WEEKDAY(AH$10)=1,"","X")))</f>
        <v>X</v>
      </c>
      <c r="AI21" s="61" t="str">
        <f>IF(OR($A21="",AI$10=""),"",IF(IFERROR(MATCH(BBC_5!AI$10,Infor!$A$13:$A$30,0),0)&gt;0,"L",IF(WEEKDAY(AI$10)=1,"","X")))</f>
        <v>X</v>
      </c>
      <c r="AJ21" s="62"/>
      <c r="AK21" s="62">
        <f t="shared" si="6"/>
        <v>26</v>
      </c>
      <c r="AL21" s="62">
        <f t="shared" si="7"/>
        <v>1</v>
      </c>
      <c r="AM21" s="62"/>
      <c r="AN21" s="63"/>
      <c r="AO21" s="44">
        <f t="shared" si="0"/>
        <v>5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IF(OR($A22="",E$10=""),"",IF(IFERROR(MATCH(BBC_5!E$10,Infor!$A$13:$A$30,0),0)&gt;0,"L",IF(WEEKDAY(E$10)=1,"","X")))</f>
        <v>L</v>
      </c>
      <c r="F22" s="61" t="str">
        <f>IF(OR($A22="",F$10=""),"",IF(IFERROR(MATCH(BBC_5!F$10,Infor!$A$13:$A$30,0),0)&gt;0,"L",IF(WEEKDAY(F$10)=1,"","X")))</f>
        <v>X</v>
      </c>
      <c r="G22" s="61" t="str">
        <f>IF(OR($A22="",G$10=""),"",IF(IFERROR(MATCH(BBC_5!G$10,Infor!$A$13:$A$30,0),0)&gt;0,"L",IF(WEEKDAY(G$10)=1,"","X")))</f>
        <v>X</v>
      </c>
      <c r="H22" s="61" t="str">
        <f>IF(OR($A22="",H$10=""),"",IF(IFERROR(MATCH(BBC_5!H$10,Infor!$A$13:$A$30,0),0)&gt;0,"L",IF(WEEKDAY(H$10)=1,"","X")))</f>
        <v>X</v>
      </c>
      <c r="I22" s="61" t="str">
        <f>IF(OR($A22="",I$10=""),"",IF(IFERROR(MATCH(BBC_5!I$10,Infor!$A$13:$A$30,0),0)&gt;0,"L",IF(WEEKDAY(I$10)=1,"","X")))</f>
        <v>X</v>
      </c>
      <c r="J22" s="61" t="str">
        <f>IF(OR($A22="",J$10=""),"",IF(IFERROR(MATCH(BBC_5!J$10,Infor!$A$13:$A$30,0),0)&gt;0,"L",IF(WEEKDAY(J$10)=1,"","X")))</f>
        <v>X</v>
      </c>
      <c r="K22" s="61" t="str">
        <f>IF(OR($A22="",K$10=""),"",IF(IFERROR(MATCH(BBC_5!K$10,Infor!$A$13:$A$30,0),0)&gt;0,"L",IF(WEEKDAY(K$10)=1,"","X")))</f>
        <v/>
      </c>
      <c r="L22" s="61" t="str">
        <f>IF(OR($A22="",L$10=""),"",IF(IFERROR(MATCH(BBC_5!L$10,Infor!$A$13:$A$30,0),0)&gt;0,"L",IF(WEEKDAY(L$10)=1,"","X")))</f>
        <v>X</v>
      </c>
      <c r="M22" s="61" t="str">
        <f>IF(OR($A22="",M$10=""),"",IF(IFERROR(MATCH(BBC_5!M$10,Infor!$A$13:$A$30,0),0)&gt;0,"L",IF(WEEKDAY(M$10)=1,"","X")))</f>
        <v>X</v>
      </c>
      <c r="N22" s="61" t="str">
        <f>IF(OR($A22="",N$10=""),"",IF(IFERROR(MATCH(BBC_5!N$10,Infor!$A$13:$A$30,0),0)&gt;0,"L",IF(WEEKDAY(N$10)=1,"","X")))</f>
        <v>X</v>
      </c>
      <c r="O22" s="61" t="str">
        <f>IF(OR($A22="",O$10=""),"",IF(IFERROR(MATCH(BBC_5!O$10,Infor!$A$13:$A$30,0),0)&gt;0,"L",IF(WEEKDAY(O$10)=1,"","X")))</f>
        <v>X</v>
      </c>
      <c r="P22" s="61" t="str">
        <f>IF(OR($A22="",P$10=""),"",IF(IFERROR(MATCH(BBC_5!P$10,Infor!$A$13:$A$30,0),0)&gt;0,"L",IF(WEEKDAY(P$10)=1,"","X")))</f>
        <v>X</v>
      </c>
      <c r="Q22" s="61" t="str">
        <f>IF(OR($A22="",Q$10=""),"",IF(IFERROR(MATCH(BBC_5!Q$10,Infor!$A$13:$A$30,0),0)&gt;0,"L",IF(WEEKDAY(Q$10)=1,"","X")))</f>
        <v>X</v>
      </c>
      <c r="R22" s="61" t="str">
        <f>IF(OR($A22="",R$10=""),"",IF(IFERROR(MATCH(BBC_5!R$10,Infor!$A$13:$A$30,0),0)&gt;0,"L",IF(WEEKDAY(R$10)=1,"","X")))</f>
        <v/>
      </c>
      <c r="S22" s="61" t="str">
        <f>IF(OR($A22="",S$10=""),"",IF(IFERROR(MATCH(BBC_5!S$10,Infor!$A$13:$A$30,0),0)&gt;0,"L",IF(WEEKDAY(S$10)=1,"","X")))</f>
        <v>X</v>
      </c>
      <c r="T22" s="61" t="str">
        <f>IF(OR($A22="",T$10=""),"",IF(IFERROR(MATCH(BBC_5!T$10,Infor!$A$13:$A$30,0),0)&gt;0,"L",IF(WEEKDAY(T$10)=1,"","X")))</f>
        <v>X</v>
      </c>
      <c r="U22" s="61" t="str">
        <f>IF(OR($A22="",U$10=""),"",IF(IFERROR(MATCH(BBC_5!U$10,Infor!$A$13:$A$30,0),0)&gt;0,"L",IF(WEEKDAY(U$10)=1,"","X")))</f>
        <v>X</v>
      </c>
      <c r="V22" s="61" t="str">
        <f>IF(OR($A22="",V$10=""),"",IF(IFERROR(MATCH(BBC_5!V$10,Infor!$A$13:$A$30,0),0)&gt;0,"L",IF(WEEKDAY(V$10)=1,"","X")))</f>
        <v>X</v>
      </c>
      <c r="W22" s="61" t="str">
        <f>IF(OR($A22="",W$10=""),"",IF(IFERROR(MATCH(BBC_5!W$10,Infor!$A$13:$A$30,0),0)&gt;0,"L",IF(WEEKDAY(W$10)=1,"","X")))</f>
        <v>X</v>
      </c>
      <c r="X22" s="61" t="str">
        <f>IF(OR($A22="",X$10=""),"",IF(IFERROR(MATCH(BBC_5!X$10,Infor!$A$13:$A$30,0),0)&gt;0,"L",IF(WEEKDAY(X$10)=1,"","X")))</f>
        <v>X</v>
      </c>
      <c r="Y22" s="61" t="str">
        <f>IF(OR($A22="",Y$10=""),"",IF(IFERROR(MATCH(BBC_5!Y$10,Infor!$A$13:$A$30,0),0)&gt;0,"L",IF(WEEKDAY(Y$10)=1,"","X")))</f>
        <v/>
      </c>
      <c r="Z22" s="61" t="str">
        <f>IF(OR($A22="",Z$10=""),"",IF(IFERROR(MATCH(BBC_5!Z$10,Infor!$A$13:$A$30,0),0)&gt;0,"L",IF(WEEKDAY(Z$10)=1,"","X")))</f>
        <v>X</v>
      </c>
      <c r="AA22" s="61" t="str">
        <f>IF(OR($A22="",AA$10=""),"",IF(IFERROR(MATCH(BBC_5!AA$10,Infor!$A$13:$A$30,0),0)&gt;0,"L",IF(WEEKDAY(AA$10)=1,"","X")))</f>
        <v>X</v>
      </c>
      <c r="AB22" s="61" t="str">
        <f>IF(OR($A22="",AB$10=""),"",IF(IFERROR(MATCH(BBC_5!AB$10,Infor!$A$13:$A$30,0),0)&gt;0,"L",IF(WEEKDAY(AB$10)=1,"","X")))</f>
        <v>X</v>
      </c>
      <c r="AC22" s="61" t="str">
        <f>IF(OR($A22="",AC$10=""),"",IF(IFERROR(MATCH(BBC_5!AC$10,Infor!$A$13:$A$30,0),0)&gt;0,"L",IF(WEEKDAY(AC$10)=1,"","X")))</f>
        <v>X</v>
      </c>
      <c r="AD22" s="61" t="str">
        <f>IF(OR($A22="",AD$10=""),"",IF(IFERROR(MATCH(BBC_5!AD$10,Infor!$A$13:$A$30,0),0)&gt;0,"L",IF(WEEKDAY(AD$10)=1,"","X")))</f>
        <v>X</v>
      </c>
      <c r="AE22" s="61" t="str">
        <f>IF(OR($A22="",AE$10=""),"",IF(IFERROR(MATCH(BBC_5!AE$10,Infor!$A$13:$A$30,0),0)&gt;0,"L",IF(WEEKDAY(AE$10)=1,"","X")))</f>
        <v>X</v>
      </c>
      <c r="AF22" s="61" t="str">
        <f>IF(OR($A22="",AF$10=""),"",IF(IFERROR(MATCH(BBC_5!AF$10,Infor!$A$13:$A$30,0),0)&gt;0,"L",IF(WEEKDAY(AF$10)=1,"","X")))</f>
        <v/>
      </c>
      <c r="AG22" s="61" t="str">
        <f>IF(OR($A22="",AG$10=""),"",IF(IFERROR(MATCH(BBC_5!AG$10,Infor!$A$13:$A$30,0),0)&gt;0,"L",IF(WEEKDAY(AG$10)=1,"","X")))</f>
        <v>X</v>
      </c>
      <c r="AH22" s="61" t="str">
        <f>IF(OR($A22="",AH$10=""),"",IF(IFERROR(MATCH(BBC_5!AH$10,Infor!$A$13:$A$30,0),0)&gt;0,"L",IF(WEEKDAY(AH$10)=1,"","X")))</f>
        <v>X</v>
      </c>
      <c r="AI22" s="61" t="str">
        <f>IF(OR($A22="",AI$10=""),"",IF(IFERROR(MATCH(BBC_5!AI$10,Infor!$A$13:$A$30,0),0)&gt;0,"L",IF(WEEKDAY(AI$10)=1,"","X")))</f>
        <v>X</v>
      </c>
      <c r="AJ22" s="62"/>
      <c r="AK22" s="62">
        <f t="shared" si="6"/>
        <v>26</v>
      </c>
      <c r="AL22" s="62">
        <f t="shared" si="7"/>
        <v>1</v>
      </c>
      <c r="AM22" s="62"/>
      <c r="AN22" s="63"/>
      <c r="AO22" s="44">
        <f t="shared" si="0"/>
        <v>5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IF(OR($A23="",E$10=""),"",IF(IFERROR(MATCH(BBC_5!E$10,Infor!$A$13:$A$30,0),0)&gt;0,"L",IF(WEEKDAY(E$10)=1,"","X")))</f>
        <v>L</v>
      </c>
      <c r="F23" s="61" t="str">
        <f>IF(OR($A23="",F$10=""),"",IF(IFERROR(MATCH(BBC_5!F$10,Infor!$A$13:$A$30,0),0)&gt;0,"L",IF(WEEKDAY(F$10)=1,"","X")))</f>
        <v>X</v>
      </c>
      <c r="G23" s="61" t="str">
        <f>IF(OR($A23="",G$10=""),"",IF(IFERROR(MATCH(BBC_5!G$10,Infor!$A$13:$A$30,0),0)&gt;0,"L",IF(WEEKDAY(G$10)=1,"","X")))</f>
        <v>X</v>
      </c>
      <c r="H23" s="61" t="str">
        <f>IF(OR($A23="",H$10=""),"",IF(IFERROR(MATCH(BBC_5!H$10,Infor!$A$13:$A$30,0),0)&gt;0,"L",IF(WEEKDAY(H$10)=1,"","X")))</f>
        <v>X</v>
      </c>
      <c r="I23" s="61" t="str">
        <f>IF(OR($A23="",I$10=""),"",IF(IFERROR(MATCH(BBC_5!I$10,Infor!$A$13:$A$30,0),0)&gt;0,"L",IF(WEEKDAY(I$10)=1,"","X")))</f>
        <v>X</v>
      </c>
      <c r="J23" s="61" t="str">
        <f>IF(OR($A23="",J$10=""),"",IF(IFERROR(MATCH(BBC_5!J$10,Infor!$A$13:$A$30,0),0)&gt;0,"L",IF(WEEKDAY(J$10)=1,"","X")))</f>
        <v>X</v>
      </c>
      <c r="K23" s="61" t="str">
        <f>IF(OR($A23="",K$10=""),"",IF(IFERROR(MATCH(BBC_5!K$10,Infor!$A$13:$A$30,0),0)&gt;0,"L",IF(WEEKDAY(K$10)=1,"","X")))</f>
        <v/>
      </c>
      <c r="L23" s="61" t="str">
        <f>IF(OR($A23="",L$10=""),"",IF(IFERROR(MATCH(BBC_5!L$10,Infor!$A$13:$A$30,0),0)&gt;0,"L",IF(WEEKDAY(L$10)=1,"","X")))</f>
        <v>X</v>
      </c>
      <c r="M23" s="61" t="str">
        <f>IF(OR($A23="",M$10=""),"",IF(IFERROR(MATCH(BBC_5!M$10,Infor!$A$13:$A$30,0),0)&gt;0,"L",IF(WEEKDAY(M$10)=1,"","X")))</f>
        <v>X</v>
      </c>
      <c r="N23" s="61" t="str">
        <f>IF(OR($A23="",N$10=""),"",IF(IFERROR(MATCH(BBC_5!N$10,Infor!$A$13:$A$30,0),0)&gt;0,"L",IF(WEEKDAY(N$10)=1,"","X")))</f>
        <v>X</v>
      </c>
      <c r="O23" s="61" t="str">
        <f>IF(OR($A23="",O$10=""),"",IF(IFERROR(MATCH(BBC_5!O$10,Infor!$A$13:$A$30,0),0)&gt;0,"L",IF(WEEKDAY(O$10)=1,"","X")))</f>
        <v>X</v>
      </c>
      <c r="P23" s="61" t="str">
        <f>IF(OR($A23="",P$10=""),"",IF(IFERROR(MATCH(BBC_5!P$10,Infor!$A$13:$A$30,0),0)&gt;0,"L",IF(WEEKDAY(P$10)=1,"","X")))</f>
        <v>X</v>
      </c>
      <c r="Q23" s="61" t="str">
        <f>IF(OR($A23="",Q$10=""),"",IF(IFERROR(MATCH(BBC_5!Q$10,Infor!$A$13:$A$30,0),0)&gt;0,"L",IF(WEEKDAY(Q$10)=1,"","X")))</f>
        <v>X</v>
      </c>
      <c r="R23" s="61" t="str">
        <f>IF(OR($A23="",R$10=""),"",IF(IFERROR(MATCH(BBC_5!R$10,Infor!$A$13:$A$30,0),0)&gt;0,"L",IF(WEEKDAY(R$10)=1,"","X")))</f>
        <v/>
      </c>
      <c r="S23" s="61" t="str">
        <f>IF(OR($A23="",S$10=""),"",IF(IFERROR(MATCH(BBC_5!S$10,Infor!$A$13:$A$30,0),0)&gt;0,"L",IF(WEEKDAY(S$10)=1,"","X")))</f>
        <v>X</v>
      </c>
      <c r="T23" s="61" t="str">
        <f>IF(OR($A23="",T$10=""),"",IF(IFERROR(MATCH(BBC_5!T$10,Infor!$A$13:$A$30,0),0)&gt;0,"L",IF(WEEKDAY(T$10)=1,"","X")))</f>
        <v>X</v>
      </c>
      <c r="U23" s="61" t="str">
        <f>IF(OR($A23="",U$10=""),"",IF(IFERROR(MATCH(BBC_5!U$10,Infor!$A$13:$A$30,0),0)&gt;0,"L",IF(WEEKDAY(U$10)=1,"","X")))</f>
        <v>X</v>
      </c>
      <c r="V23" s="61" t="str">
        <f>IF(OR($A23="",V$10=""),"",IF(IFERROR(MATCH(BBC_5!V$10,Infor!$A$13:$A$30,0),0)&gt;0,"L",IF(WEEKDAY(V$10)=1,"","X")))</f>
        <v>X</v>
      </c>
      <c r="W23" s="61" t="str">
        <f>IF(OR($A23="",W$10=""),"",IF(IFERROR(MATCH(BBC_5!W$10,Infor!$A$13:$A$30,0),0)&gt;0,"L",IF(WEEKDAY(W$10)=1,"","X")))</f>
        <v>X</v>
      </c>
      <c r="X23" s="61" t="str">
        <f>IF(OR($A23="",X$10=""),"",IF(IFERROR(MATCH(BBC_5!X$10,Infor!$A$13:$A$30,0),0)&gt;0,"L",IF(WEEKDAY(X$10)=1,"","X")))</f>
        <v>X</v>
      </c>
      <c r="Y23" s="61" t="str">
        <f>IF(OR($A23="",Y$10=""),"",IF(IFERROR(MATCH(BBC_5!Y$10,Infor!$A$13:$A$30,0),0)&gt;0,"L",IF(WEEKDAY(Y$10)=1,"","X")))</f>
        <v/>
      </c>
      <c r="Z23" s="61" t="str">
        <f>IF(OR($A23="",Z$10=""),"",IF(IFERROR(MATCH(BBC_5!Z$10,Infor!$A$13:$A$30,0),0)&gt;0,"L",IF(WEEKDAY(Z$10)=1,"","X")))</f>
        <v>X</v>
      </c>
      <c r="AA23" s="61" t="str">
        <f>IF(OR($A23="",AA$10=""),"",IF(IFERROR(MATCH(BBC_5!AA$10,Infor!$A$13:$A$30,0),0)&gt;0,"L",IF(WEEKDAY(AA$10)=1,"","X")))</f>
        <v>X</v>
      </c>
      <c r="AB23" s="61" t="str">
        <f>IF(OR($A23="",AB$10=""),"",IF(IFERROR(MATCH(BBC_5!AB$10,Infor!$A$13:$A$30,0),0)&gt;0,"L",IF(WEEKDAY(AB$10)=1,"","X")))</f>
        <v>X</v>
      </c>
      <c r="AC23" s="61" t="str">
        <f>IF(OR($A23="",AC$10=""),"",IF(IFERROR(MATCH(BBC_5!AC$10,Infor!$A$13:$A$30,0),0)&gt;0,"L",IF(WEEKDAY(AC$10)=1,"","X")))</f>
        <v>X</v>
      </c>
      <c r="AD23" s="61" t="str">
        <f>IF(OR($A23="",AD$10=""),"",IF(IFERROR(MATCH(BBC_5!AD$10,Infor!$A$13:$A$30,0),0)&gt;0,"L",IF(WEEKDAY(AD$10)=1,"","X")))</f>
        <v>X</v>
      </c>
      <c r="AE23" s="61" t="str">
        <f>IF(OR($A23="",AE$10=""),"",IF(IFERROR(MATCH(BBC_5!AE$10,Infor!$A$13:$A$30,0),0)&gt;0,"L",IF(WEEKDAY(AE$10)=1,"","X")))</f>
        <v>X</v>
      </c>
      <c r="AF23" s="61" t="str">
        <f>IF(OR($A23="",AF$10=""),"",IF(IFERROR(MATCH(BBC_5!AF$10,Infor!$A$13:$A$30,0),0)&gt;0,"L",IF(WEEKDAY(AF$10)=1,"","X")))</f>
        <v/>
      </c>
      <c r="AG23" s="61" t="str">
        <f>IF(OR($A23="",AG$10=""),"",IF(IFERROR(MATCH(BBC_5!AG$10,Infor!$A$13:$A$30,0),0)&gt;0,"L",IF(WEEKDAY(AG$10)=1,"","X")))</f>
        <v>X</v>
      </c>
      <c r="AH23" s="61" t="str">
        <f>IF(OR($A23="",AH$10=""),"",IF(IFERROR(MATCH(BBC_5!AH$10,Infor!$A$13:$A$30,0),0)&gt;0,"L",IF(WEEKDAY(AH$10)=1,"","X")))</f>
        <v>X</v>
      </c>
      <c r="AI23" s="61" t="str">
        <f>IF(OR($A23="",AI$10=""),"",IF(IFERROR(MATCH(BBC_5!AI$10,Infor!$A$13:$A$30,0),0)&gt;0,"L",IF(WEEKDAY(AI$10)=1,"","X")))</f>
        <v>X</v>
      </c>
      <c r="AJ23" s="62"/>
      <c r="AK23" s="62">
        <f t="shared" si="6"/>
        <v>26</v>
      </c>
      <c r="AL23" s="62">
        <f t="shared" si="7"/>
        <v>1</v>
      </c>
      <c r="AM23" s="62"/>
      <c r="AN23" s="63"/>
      <c r="AO23" s="44">
        <f t="shared" si="0"/>
        <v>5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IF(OR($A24="",E$10=""),"",IF(IFERROR(MATCH(BBC_5!E$10,Infor!$A$13:$A$30,0),0)&gt;0,"L",IF(WEEKDAY(E$10)=1,"","X")))</f>
        <v>L</v>
      </c>
      <c r="F24" s="61" t="str">
        <f>IF(OR($A24="",F$10=""),"",IF(IFERROR(MATCH(BBC_5!F$10,Infor!$A$13:$A$30,0),0)&gt;0,"L",IF(WEEKDAY(F$10)=1,"","X")))</f>
        <v>X</v>
      </c>
      <c r="G24" s="61" t="str">
        <f>IF(OR($A24="",G$10=""),"",IF(IFERROR(MATCH(BBC_5!G$10,Infor!$A$13:$A$30,0),0)&gt;0,"L",IF(WEEKDAY(G$10)=1,"","X")))</f>
        <v>X</v>
      </c>
      <c r="H24" s="61" t="str">
        <f>IF(OR($A24="",H$10=""),"",IF(IFERROR(MATCH(BBC_5!H$10,Infor!$A$13:$A$30,0),0)&gt;0,"L",IF(WEEKDAY(H$10)=1,"","X")))</f>
        <v>X</v>
      </c>
      <c r="I24" s="61" t="str">
        <f>IF(OR($A24="",I$10=""),"",IF(IFERROR(MATCH(BBC_5!I$10,Infor!$A$13:$A$30,0),0)&gt;0,"L",IF(WEEKDAY(I$10)=1,"","X")))</f>
        <v>X</v>
      </c>
      <c r="J24" s="61" t="str">
        <f>IF(OR($A24="",J$10=""),"",IF(IFERROR(MATCH(BBC_5!J$10,Infor!$A$13:$A$30,0),0)&gt;0,"L",IF(WEEKDAY(J$10)=1,"","X")))</f>
        <v>X</v>
      </c>
      <c r="K24" s="61" t="str">
        <f>IF(OR($A24="",K$10=""),"",IF(IFERROR(MATCH(BBC_5!K$10,Infor!$A$13:$A$30,0),0)&gt;0,"L",IF(WEEKDAY(K$10)=1,"","X")))</f>
        <v/>
      </c>
      <c r="L24" s="61" t="str">
        <f>IF(OR($A24="",L$10=""),"",IF(IFERROR(MATCH(BBC_5!L$10,Infor!$A$13:$A$30,0),0)&gt;0,"L",IF(WEEKDAY(L$10)=1,"","X")))</f>
        <v>X</v>
      </c>
      <c r="M24" s="61" t="str">
        <f>IF(OR($A24="",M$10=""),"",IF(IFERROR(MATCH(BBC_5!M$10,Infor!$A$13:$A$30,0),0)&gt;0,"L",IF(WEEKDAY(M$10)=1,"","X")))</f>
        <v>X</v>
      </c>
      <c r="N24" s="61" t="str">
        <f>IF(OR($A24="",N$10=""),"",IF(IFERROR(MATCH(BBC_5!N$10,Infor!$A$13:$A$30,0),0)&gt;0,"L",IF(WEEKDAY(N$10)=1,"","X")))</f>
        <v>X</v>
      </c>
      <c r="O24" s="61" t="str">
        <f>IF(OR($A24="",O$10=""),"",IF(IFERROR(MATCH(BBC_5!O$10,Infor!$A$13:$A$30,0),0)&gt;0,"L",IF(WEEKDAY(O$10)=1,"","X")))</f>
        <v>X</v>
      </c>
      <c r="P24" s="61" t="str">
        <f>IF(OR($A24="",P$10=""),"",IF(IFERROR(MATCH(BBC_5!P$10,Infor!$A$13:$A$30,0),0)&gt;0,"L",IF(WEEKDAY(P$10)=1,"","X")))</f>
        <v>X</v>
      </c>
      <c r="Q24" s="61" t="str">
        <f>IF(OR($A24="",Q$10=""),"",IF(IFERROR(MATCH(BBC_5!Q$10,Infor!$A$13:$A$30,0),0)&gt;0,"L",IF(WEEKDAY(Q$10)=1,"","X")))</f>
        <v>X</v>
      </c>
      <c r="R24" s="61" t="str">
        <f>IF(OR($A24="",R$10=""),"",IF(IFERROR(MATCH(BBC_5!R$10,Infor!$A$13:$A$30,0),0)&gt;0,"L",IF(WEEKDAY(R$10)=1,"","X")))</f>
        <v/>
      </c>
      <c r="S24" s="61" t="str">
        <f>IF(OR($A24="",S$10=""),"",IF(IFERROR(MATCH(BBC_5!S$10,Infor!$A$13:$A$30,0),0)&gt;0,"L",IF(WEEKDAY(S$10)=1,"","X")))</f>
        <v>X</v>
      </c>
      <c r="T24" s="61" t="str">
        <f>IF(OR($A24="",T$10=""),"",IF(IFERROR(MATCH(BBC_5!T$10,Infor!$A$13:$A$30,0),0)&gt;0,"L",IF(WEEKDAY(T$10)=1,"","X")))</f>
        <v>X</v>
      </c>
      <c r="U24" s="61" t="str">
        <f>IF(OR($A24="",U$10=""),"",IF(IFERROR(MATCH(BBC_5!U$10,Infor!$A$13:$A$30,0),0)&gt;0,"L",IF(WEEKDAY(U$10)=1,"","X")))</f>
        <v>X</v>
      </c>
      <c r="V24" s="61" t="str">
        <f>IF(OR($A24="",V$10=""),"",IF(IFERROR(MATCH(BBC_5!V$10,Infor!$A$13:$A$30,0),0)&gt;0,"L",IF(WEEKDAY(V$10)=1,"","X")))</f>
        <v>X</v>
      </c>
      <c r="W24" s="61" t="str">
        <f>IF(OR($A24="",W$10=""),"",IF(IFERROR(MATCH(BBC_5!W$10,Infor!$A$13:$A$30,0),0)&gt;0,"L",IF(WEEKDAY(W$10)=1,"","X")))</f>
        <v>X</v>
      </c>
      <c r="X24" s="61" t="str">
        <f>IF(OR($A24="",X$10=""),"",IF(IFERROR(MATCH(BBC_5!X$10,Infor!$A$13:$A$30,0),0)&gt;0,"L",IF(WEEKDAY(X$10)=1,"","X")))</f>
        <v>X</v>
      </c>
      <c r="Y24" s="61" t="str">
        <f>IF(OR($A24="",Y$10=""),"",IF(IFERROR(MATCH(BBC_5!Y$10,Infor!$A$13:$A$30,0),0)&gt;0,"L",IF(WEEKDAY(Y$10)=1,"","X")))</f>
        <v/>
      </c>
      <c r="Z24" s="61" t="str">
        <f>IF(OR($A24="",Z$10=""),"",IF(IFERROR(MATCH(BBC_5!Z$10,Infor!$A$13:$A$30,0),0)&gt;0,"L",IF(WEEKDAY(Z$10)=1,"","X")))</f>
        <v>X</v>
      </c>
      <c r="AA24" s="61" t="str">
        <f>IF(OR($A24="",AA$10=""),"",IF(IFERROR(MATCH(BBC_5!AA$10,Infor!$A$13:$A$30,0),0)&gt;0,"L",IF(WEEKDAY(AA$10)=1,"","X")))</f>
        <v>X</v>
      </c>
      <c r="AB24" s="61" t="str">
        <f>IF(OR($A24="",AB$10=""),"",IF(IFERROR(MATCH(BBC_5!AB$10,Infor!$A$13:$A$30,0),0)&gt;0,"L",IF(WEEKDAY(AB$10)=1,"","X")))</f>
        <v>X</v>
      </c>
      <c r="AC24" s="61" t="str">
        <f>IF(OR($A24="",AC$10=""),"",IF(IFERROR(MATCH(BBC_5!AC$10,Infor!$A$13:$A$30,0),0)&gt;0,"L",IF(WEEKDAY(AC$10)=1,"","X")))</f>
        <v>X</v>
      </c>
      <c r="AD24" s="61" t="str">
        <f>IF(OR($A24="",AD$10=""),"",IF(IFERROR(MATCH(BBC_5!AD$10,Infor!$A$13:$A$30,0),0)&gt;0,"L",IF(WEEKDAY(AD$10)=1,"","X")))</f>
        <v>X</v>
      </c>
      <c r="AE24" s="61" t="str">
        <f>IF(OR($A24="",AE$10=""),"",IF(IFERROR(MATCH(BBC_5!AE$10,Infor!$A$13:$A$30,0),0)&gt;0,"L",IF(WEEKDAY(AE$10)=1,"","X")))</f>
        <v>X</v>
      </c>
      <c r="AF24" s="61" t="str">
        <f>IF(OR($A24="",AF$10=""),"",IF(IFERROR(MATCH(BBC_5!AF$10,Infor!$A$13:$A$30,0),0)&gt;0,"L",IF(WEEKDAY(AF$10)=1,"","X")))</f>
        <v/>
      </c>
      <c r="AG24" s="61" t="str">
        <f>IF(OR($A24="",AG$10=""),"",IF(IFERROR(MATCH(BBC_5!AG$10,Infor!$A$13:$A$30,0),0)&gt;0,"L",IF(WEEKDAY(AG$10)=1,"","X")))</f>
        <v>X</v>
      </c>
      <c r="AH24" s="61" t="str">
        <f>IF(OR($A24="",AH$10=""),"",IF(IFERROR(MATCH(BBC_5!AH$10,Infor!$A$13:$A$30,0),0)&gt;0,"L",IF(WEEKDAY(AH$10)=1,"","X")))</f>
        <v>X</v>
      </c>
      <c r="AI24" s="61" t="str">
        <f>IF(OR($A24="",AI$10=""),"",IF(IFERROR(MATCH(BBC_5!AI$10,Infor!$A$13:$A$30,0),0)&gt;0,"L",IF(WEEKDAY(AI$10)=1,"","X")))</f>
        <v>X</v>
      </c>
      <c r="AJ24" s="62"/>
      <c r="AK24" s="62">
        <f t="shared" si="6"/>
        <v>26</v>
      </c>
      <c r="AL24" s="62">
        <f t="shared" si="7"/>
        <v>1</v>
      </c>
      <c r="AM24" s="62"/>
      <c r="AN24" s="63"/>
      <c r="AO24" s="44">
        <f t="shared" si="0"/>
        <v>5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IF(OR($A25="",E$10=""),"",IF(IFERROR(MATCH(BBC_5!E$10,Infor!$A$13:$A$30,0),0)&gt;0,"L",IF(WEEKDAY(E$10)=1,"","X")))</f>
        <v>L</v>
      </c>
      <c r="F25" s="61" t="str">
        <f>IF(OR($A25="",F$10=""),"",IF(IFERROR(MATCH(BBC_5!F$10,Infor!$A$13:$A$30,0),0)&gt;0,"L",IF(WEEKDAY(F$10)=1,"","X")))</f>
        <v>X</v>
      </c>
      <c r="G25" s="61" t="str">
        <f>IF(OR($A25="",G$10=""),"",IF(IFERROR(MATCH(BBC_5!G$10,Infor!$A$13:$A$30,0),0)&gt;0,"L",IF(WEEKDAY(G$10)=1,"","X")))</f>
        <v>X</v>
      </c>
      <c r="H25" s="61" t="str">
        <f>IF(OR($A25="",H$10=""),"",IF(IFERROR(MATCH(BBC_5!H$10,Infor!$A$13:$A$30,0),0)&gt;0,"L",IF(WEEKDAY(H$10)=1,"","X")))</f>
        <v>X</v>
      </c>
      <c r="I25" s="61" t="str">
        <f>IF(OR($A25="",I$10=""),"",IF(IFERROR(MATCH(BBC_5!I$10,Infor!$A$13:$A$30,0),0)&gt;0,"L",IF(WEEKDAY(I$10)=1,"","X")))</f>
        <v>X</v>
      </c>
      <c r="J25" s="61" t="str">
        <f>IF(OR($A25="",J$10=""),"",IF(IFERROR(MATCH(BBC_5!J$10,Infor!$A$13:$A$30,0),0)&gt;0,"L",IF(WEEKDAY(J$10)=1,"","X")))</f>
        <v>X</v>
      </c>
      <c r="K25" s="61" t="str">
        <f>IF(OR($A25="",K$10=""),"",IF(IFERROR(MATCH(BBC_5!K$10,Infor!$A$13:$A$30,0),0)&gt;0,"L",IF(WEEKDAY(K$10)=1,"","X")))</f>
        <v/>
      </c>
      <c r="L25" s="61" t="str">
        <f>IF(OR($A25="",L$10=""),"",IF(IFERROR(MATCH(BBC_5!L$10,Infor!$A$13:$A$30,0),0)&gt;0,"L",IF(WEEKDAY(L$10)=1,"","X")))</f>
        <v>X</v>
      </c>
      <c r="M25" s="61" t="str">
        <f>IF(OR($A25="",M$10=""),"",IF(IFERROR(MATCH(BBC_5!M$10,Infor!$A$13:$A$30,0),0)&gt;0,"L",IF(WEEKDAY(M$10)=1,"","X")))</f>
        <v>X</v>
      </c>
      <c r="N25" s="61" t="str">
        <f>IF(OR($A25="",N$10=""),"",IF(IFERROR(MATCH(BBC_5!N$10,Infor!$A$13:$A$30,0),0)&gt;0,"L",IF(WEEKDAY(N$10)=1,"","X")))</f>
        <v>X</v>
      </c>
      <c r="O25" s="61" t="str">
        <f>IF(OR($A25="",O$10=""),"",IF(IFERROR(MATCH(BBC_5!O$10,Infor!$A$13:$A$30,0),0)&gt;0,"L",IF(WEEKDAY(O$10)=1,"","X")))</f>
        <v>X</v>
      </c>
      <c r="P25" s="61" t="str">
        <f>IF(OR($A25="",P$10=""),"",IF(IFERROR(MATCH(BBC_5!P$10,Infor!$A$13:$A$30,0),0)&gt;0,"L",IF(WEEKDAY(P$10)=1,"","X")))</f>
        <v>X</v>
      </c>
      <c r="Q25" s="61" t="str">
        <f>IF(OR($A25="",Q$10=""),"",IF(IFERROR(MATCH(BBC_5!Q$10,Infor!$A$13:$A$30,0),0)&gt;0,"L",IF(WEEKDAY(Q$10)=1,"","X")))</f>
        <v>X</v>
      </c>
      <c r="R25" s="61" t="str">
        <f>IF(OR($A25="",R$10=""),"",IF(IFERROR(MATCH(BBC_5!R$10,Infor!$A$13:$A$30,0),0)&gt;0,"L",IF(WEEKDAY(R$10)=1,"","X")))</f>
        <v/>
      </c>
      <c r="S25" s="61" t="str">
        <f>IF(OR($A25="",S$10=""),"",IF(IFERROR(MATCH(BBC_5!S$10,Infor!$A$13:$A$30,0),0)&gt;0,"L",IF(WEEKDAY(S$10)=1,"","X")))</f>
        <v>X</v>
      </c>
      <c r="T25" s="61" t="str">
        <f>IF(OR($A25="",T$10=""),"",IF(IFERROR(MATCH(BBC_5!T$10,Infor!$A$13:$A$30,0),0)&gt;0,"L",IF(WEEKDAY(T$10)=1,"","X")))</f>
        <v>X</v>
      </c>
      <c r="U25" s="61" t="str">
        <f>IF(OR($A25="",U$10=""),"",IF(IFERROR(MATCH(BBC_5!U$10,Infor!$A$13:$A$30,0),0)&gt;0,"L",IF(WEEKDAY(U$10)=1,"","X")))</f>
        <v>X</v>
      </c>
      <c r="V25" s="61" t="str">
        <f>IF(OR($A25="",V$10=""),"",IF(IFERROR(MATCH(BBC_5!V$10,Infor!$A$13:$A$30,0),0)&gt;0,"L",IF(WEEKDAY(V$10)=1,"","X")))</f>
        <v>X</v>
      </c>
      <c r="W25" s="61" t="str">
        <f>IF(OR($A25="",W$10=""),"",IF(IFERROR(MATCH(BBC_5!W$10,Infor!$A$13:$A$30,0),0)&gt;0,"L",IF(WEEKDAY(W$10)=1,"","X")))</f>
        <v>X</v>
      </c>
      <c r="X25" s="61" t="str">
        <f>IF(OR($A25="",X$10=""),"",IF(IFERROR(MATCH(BBC_5!X$10,Infor!$A$13:$A$30,0),0)&gt;0,"L",IF(WEEKDAY(X$10)=1,"","X")))</f>
        <v>X</v>
      </c>
      <c r="Y25" s="61" t="str">
        <f>IF(OR($A25="",Y$10=""),"",IF(IFERROR(MATCH(BBC_5!Y$10,Infor!$A$13:$A$30,0),0)&gt;0,"L",IF(WEEKDAY(Y$10)=1,"","X")))</f>
        <v/>
      </c>
      <c r="Z25" s="61" t="str">
        <f>IF(OR($A25="",Z$10=""),"",IF(IFERROR(MATCH(BBC_5!Z$10,Infor!$A$13:$A$30,0),0)&gt;0,"L",IF(WEEKDAY(Z$10)=1,"","X")))</f>
        <v>X</v>
      </c>
      <c r="AA25" s="61" t="str">
        <f>IF(OR($A25="",AA$10=""),"",IF(IFERROR(MATCH(BBC_5!AA$10,Infor!$A$13:$A$30,0),0)&gt;0,"L",IF(WEEKDAY(AA$10)=1,"","X")))</f>
        <v>X</v>
      </c>
      <c r="AB25" s="61" t="str">
        <f>IF(OR($A25="",AB$10=""),"",IF(IFERROR(MATCH(BBC_5!AB$10,Infor!$A$13:$A$30,0),0)&gt;0,"L",IF(WEEKDAY(AB$10)=1,"","X")))</f>
        <v>X</v>
      </c>
      <c r="AC25" s="61" t="str">
        <f>IF(OR($A25="",AC$10=""),"",IF(IFERROR(MATCH(BBC_5!AC$10,Infor!$A$13:$A$30,0),0)&gt;0,"L",IF(WEEKDAY(AC$10)=1,"","X")))</f>
        <v>X</v>
      </c>
      <c r="AD25" s="61" t="str">
        <f>IF(OR($A25="",AD$10=""),"",IF(IFERROR(MATCH(BBC_5!AD$10,Infor!$A$13:$A$30,0),0)&gt;0,"L",IF(WEEKDAY(AD$10)=1,"","X")))</f>
        <v>X</v>
      </c>
      <c r="AE25" s="61" t="str">
        <f>IF(OR($A25="",AE$10=""),"",IF(IFERROR(MATCH(BBC_5!AE$10,Infor!$A$13:$A$30,0),0)&gt;0,"L",IF(WEEKDAY(AE$10)=1,"","X")))</f>
        <v>X</v>
      </c>
      <c r="AF25" s="61" t="str">
        <f>IF(OR($A25="",AF$10=""),"",IF(IFERROR(MATCH(BBC_5!AF$10,Infor!$A$13:$A$30,0),0)&gt;0,"L",IF(WEEKDAY(AF$10)=1,"","X")))</f>
        <v/>
      </c>
      <c r="AG25" s="61" t="str">
        <f>IF(OR($A25="",AG$10=""),"",IF(IFERROR(MATCH(BBC_5!AG$10,Infor!$A$13:$A$30,0),0)&gt;0,"L",IF(WEEKDAY(AG$10)=1,"","X")))</f>
        <v>X</v>
      </c>
      <c r="AH25" s="61" t="str">
        <f>IF(OR($A25="",AH$10=""),"",IF(IFERROR(MATCH(BBC_5!AH$10,Infor!$A$13:$A$30,0),0)&gt;0,"L",IF(WEEKDAY(AH$10)=1,"","X")))</f>
        <v>X</v>
      </c>
      <c r="AI25" s="61" t="str">
        <f>IF(OR($A25="",AI$10=""),"",IF(IFERROR(MATCH(BBC_5!AI$10,Infor!$A$13:$A$30,0),0)&gt;0,"L",IF(WEEKDAY(AI$10)=1,"","X")))</f>
        <v>X</v>
      </c>
      <c r="AJ25" s="62"/>
      <c r="AK25" s="62">
        <f t="shared" si="6"/>
        <v>26</v>
      </c>
      <c r="AL25" s="62">
        <f t="shared" si="7"/>
        <v>1</v>
      </c>
      <c r="AM25" s="62"/>
      <c r="AN25" s="63"/>
      <c r="AO25" s="44">
        <f t="shared" si="0"/>
        <v>5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IF(OR($A26="",E$10=""),"",IF(IFERROR(MATCH(BBC_5!E$10,Infor!$A$13:$A$30,0),0)&gt;0,"L",IF(WEEKDAY(E$10)=1,"","X")))</f>
        <v>L</v>
      </c>
      <c r="F26" s="61" t="str">
        <f>IF(OR($A26="",F$10=""),"",IF(IFERROR(MATCH(BBC_5!F$10,Infor!$A$13:$A$30,0),0)&gt;0,"L",IF(WEEKDAY(F$10)=1,"","X")))</f>
        <v>X</v>
      </c>
      <c r="G26" s="61" t="str">
        <f>IF(OR($A26="",G$10=""),"",IF(IFERROR(MATCH(BBC_5!G$10,Infor!$A$13:$A$30,0),0)&gt;0,"L",IF(WEEKDAY(G$10)=1,"","X")))</f>
        <v>X</v>
      </c>
      <c r="H26" s="61" t="str">
        <f>IF(OR($A26="",H$10=""),"",IF(IFERROR(MATCH(BBC_5!H$10,Infor!$A$13:$A$30,0),0)&gt;0,"L",IF(WEEKDAY(H$10)=1,"","X")))</f>
        <v>X</v>
      </c>
      <c r="I26" s="61" t="str">
        <f>IF(OR($A26="",I$10=""),"",IF(IFERROR(MATCH(BBC_5!I$10,Infor!$A$13:$A$30,0),0)&gt;0,"L",IF(WEEKDAY(I$10)=1,"","X")))</f>
        <v>X</v>
      </c>
      <c r="J26" s="61" t="str">
        <f>IF(OR($A26="",J$10=""),"",IF(IFERROR(MATCH(BBC_5!J$10,Infor!$A$13:$A$30,0),0)&gt;0,"L",IF(WEEKDAY(J$10)=1,"","X")))</f>
        <v>X</v>
      </c>
      <c r="K26" s="61" t="str">
        <f>IF(OR($A26="",K$10=""),"",IF(IFERROR(MATCH(BBC_5!K$10,Infor!$A$13:$A$30,0),0)&gt;0,"L",IF(WEEKDAY(K$10)=1,"","X")))</f>
        <v/>
      </c>
      <c r="L26" s="61" t="str">
        <f>IF(OR($A26="",L$10=""),"",IF(IFERROR(MATCH(BBC_5!L$10,Infor!$A$13:$A$30,0),0)&gt;0,"L",IF(WEEKDAY(L$10)=1,"","X")))</f>
        <v>X</v>
      </c>
      <c r="M26" s="61" t="str">
        <f>IF(OR($A26="",M$10=""),"",IF(IFERROR(MATCH(BBC_5!M$10,Infor!$A$13:$A$30,0),0)&gt;0,"L",IF(WEEKDAY(M$10)=1,"","X")))</f>
        <v>X</v>
      </c>
      <c r="N26" s="61" t="str">
        <f>IF(OR($A26="",N$10=""),"",IF(IFERROR(MATCH(BBC_5!N$10,Infor!$A$13:$A$30,0),0)&gt;0,"L",IF(WEEKDAY(N$10)=1,"","X")))</f>
        <v>X</v>
      </c>
      <c r="O26" s="61" t="str">
        <f>IF(OR($A26="",O$10=""),"",IF(IFERROR(MATCH(BBC_5!O$10,Infor!$A$13:$A$30,0),0)&gt;0,"L",IF(WEEKDAY(O$10)=1,"","X")))</f>
        <v>X</v>
      </c>
      <c r="P26" s="61" t="str">
        <f>IF(OR($A26="",P$10=""),"",IF(IFERROR(MATCH(BBC_5!P$10,Infor!$A$13:$A$30,0),0)&gt;0,"L",IF(WEEKDAY(P$10)=1,"","X")))</f>
        <v>X</v>
      </c>
      <c r="Q26" s="61" t="str">
        <f>IF(OR($A26="",Q$10=""),"",IF(IFERROR(MATCH(BBC_5!Q$10,Infor!$A$13:$A$30,0),0)&gt;0,"L",IF(WEEKDAY(Q$10)=1,"","X")))</f>
        <v>X</v>
      </c>
      <c r="R26" s="61" t="str">
        <f>IF(OR($A26="",R$10=""),"",IF(IFERROR(MATCH(BBC_5!R$10,Infor!$A$13:$A$30,0),0)&gt;0,"L",IF(WEEKDAY(R$10)=1,"","X")))</f>
        <v/>
      </c>
      <c r="S26" s="61" t="str">
        <f>IF(OR($A26="",S$10=""),"",IF(IFERROR(MATCH(BBC_5!S$10,Infor!$A$13:$A$30,0),0)&gt;0,"L",IF(WEEKDAY(S$10)=1,"","X")))</f>
        <v>X</v>
      </c>
      <c r="T26" s="61" t="str">
        <f>IF(OR($A26="",T$10=""),"",IF(IFERROR(MATCH(BBC_5!T$10,Infor!$A$13:$A$30,0),0)&gt;0,"L",IF(WEEKDAY(T$10)=1,"","X")))</f>
        <v>X</v>
      </c>
      <c r="U26" s="61" t="str">
        <f>IF(OR($A26="",U$10=""),"",IF(IFERROR(MATCH(BBC_5!U$10,Infor!$A$13:$A$30,0),0)&gt;0,"L",IF(WEEKDAY(U$10)=1,"","X")))</f>
        <v>X</v>
      </c>
      <c r="V26" s="61" t="str">
        <f>IF(OR($A26="",V$10=""),"",IF(IFERROR(MATCH(BBC_5!V$10,Infor!$A$13:$A$30,0),0)&gt;0,"L",IF(WEEKDAY(V$10)=1,"","X")))</f>
        <v>X</v>
      </c>
      <c r="W26" s="61" t="str">
        <f>IF(OR($A26="",W$10=""),"",IF(IFERROR(MATCH(BBC_5!W$10,Infor!$A$13:$A$30,0),0)&gt;0,"L",IF(WEEKDAY(W$10)=1,"","X")))</f>
        <v>X</v>
      </c>
      <c r="X26" s="61" t="str">
        <f>IF(OR($A26="",X$10=""),"",IF(IFERROR(MATCH(BBC_5!X$10,Infor!$A$13:$A$30,0),0)&gt;0,"L",IF(WEEKDAY(X$10)=1,"","X")))</f>
        <v>X</v>
      </c>
      <c r="Y26" s="61" t="str">
        <f>IF(OR($A26="",Y$10=""),"",IF(IFERROR(MATCH(BBC_5!Y$10,Infor!$A$13:$A$30,0),0)&gt;0,"L",IF(WEEKDAY(Y$10)=1,"","X")))</f>
        <v/>
      </c>
      <c r="Z26" s="61" t="str">
        <f>IF(OR($A26="",Z$10=""),"",IF(IFERROR(MATCH(BBC_5!Z$10,Infor!$A$13:$A$30,0),0)&gt;0,"L",IF(WEEKDAY(Z$10)=1,"","X")))</f>
        <v>X</v>
      </c>
      <c r="AA26" s="61" t="str">
        <f>IF(OR($A26="",AA$10=""),"",IF(IFERROR(MATCH(BBC_5!AA$10,Infor!$A$13:$A$30,0),0)&gt;0,"L",IF(WEEKDAY(AA$10)=1,"","X")))</f>
        <v>X</v>
      </c>
      <c r="AB26" s="61" t="str">
        <f>IF(OR($A26="",AB$10=""),"",IF(IFERROR(MATCH(BBC_5!AB$10,Infor!$A$13:$A$30,0),0)&gt;0,"L",IF(WEEKDAY(AB$10)=1,"","X")))</f>
        <v>X</v>
      </c>
      <c r="AC26" s="61" t="str">
        <f>IF(OR($A26="",AC$10=""),"",IF(IFERROR(MATCH(BBC_5!AC$10,Infor!$A$13:$A$30,0),0)&gt;0,"L",IF(WEEKDAY(AC$10)=1,"","X")))</f>
        <v>X</v>
      </c>
      <c r="AD26" s="61" t="str">
        <f>IF(OR($A26="",AD$10=""),"",IF(IFERROR(MATCH(BBC_5!AD$10,Infor!$A$13:$A$30,0),0)&gt;0,"L",IF(WEEKDAY(AD$10)=1,"","X")))</f>
        <v>X</v>
      </c>
      <c r="AE26" s="61" t="str">
        <f>IF(OR($A26="",AE$10=""),"",IF(IFERROR(MATCH(BBC_5!AE$10,Infor!$A$13:$A$30,0),0)&gt;0,"L",IF(WEEKDAY(AE$10)=1,"","X")))</f>
        <v>X</v>
      </c>
      <c r="AF26" s="61" t="str">
        <f>IF(OR($A26="",AF$10=""),"",IF(IFERROR(MATCH(BBC_5!AF$10,Infor!$A$13:$A$30,0),0)&gt;0,"L",IF(WEEKDAY(AF$10)=1,"","X")))</f>
        <v/>
      </c>
      <c r="AG26" s="61" t="str">
        <f>IF(OR($A26="",AG$10=""),"",IF(IFERROR(MATCH(BBC_5!AG$10,Infor!$A$13:$A$30,0),0)&gt;0,"L",IF(WEEKDAY(AG$10)=1,"","X")))</f>
        <v>X</v>
      </c>
      <c r="AH26" s="61" t="str">
        <f>IF(OR($A26="",AH$10=""),"",IF(IFERROR(MATCH(BBC_5!AH$10,Infor!$A$13:$A$30,0),0)&gt;0,"L",IF(WEEKDAY(AH$10)=1,"","X")))</f>
        <v>X</v>
      </c>
      <c r="AI26" s="61" t="str">
        <f>IF(OR($A26="",AI$10=""),"",IF(IFERROR(MATCH(BBC_5!AI$10,Infor!$A$13:$A$30,0),0)&gt;0,"L",IF(WEEKDAY(AI$10)=1,"","X")))</f>
        <v>X</v>
      </c>
      <c r="AJ26" s="62"/>
      <c r="AK26" s="62">
        <f t="shared" si="6"/>
        <v>26</v>
      </c>
      <c r="AL26" s="62">
        <f t="shared" si="7"/>
        <v>1</v>
      </c>
      <c r="AM26" s="62"/>
      <c r="AN26" s="63"/>
      <c r="AO26" s="44">
        <f t="shared" si="0"/>
        <v>5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IF(OR($A27="",E$10=""),"",IF(IFERROR(MATCH(BBC_5!E$10,Infor!$A$13:$A$30,0),0)&gt;0,"L",IF(WEEKDAY(E$10)=1,"","X")))</f>
        <v>L</v>
      </c>
      <c r="F27" s="61" t="str">
        <f>IF(OR($A27="",F$10=""),"",IF(IFERROR(MATCH(BBC_5!F$10,Infor!$A$13:$A$30,0),0)&gt;0,"L",IF(WEEKDAY(F$10)=1,"","X")))</f>
        <v>X</v>
      </c>
      <c r="G27" s="61" t="str">
        <f>IF(OR($A27="",G$10=""),"",IF(IFERROR(MATCH(BBC_5!G$10,Infor!$A$13:$A$30,0),0)&gt;0,"L",IF(WEEKDAY(G$10)=1,"","X")))</f>
        <v>X</v>
      </c>
      <c r="H27" s="61" t="str">
        <f>IF(OR($A27="",H$10=""),"",IF(IFERROR(MATCH(BBC_5!H$10,Infor!$A$13:$A$30,0),0)&gt;0,"L",IF(WEEKDAY(H$10)=1,"","X")))</f>
        <v>X</v>
      </c>
      <c r="I27" s="61" t="str">
        <f>IF(OR($A27="",I$10=""),"",IF(IFERROR(MATCH(BBC_5!I$10,Infor!$A$13:$A$30,0),0)&gt;0,"L",IF(WEEKDAY(I$10)=1,"","X")))</f>
        <v>X</v>
      </c>
      <c r="J27" s="61" t="str">
        <f>IF(OR($A27="",J$10=""),"",IF(IFERROR(MATCH(BBC_5!J$10,Infor!$A$13:$A$30,0),0)&gt;0,"L",IF(WEEKDAY(J$10)=1,"","X")))</f>
        <v>X</v>
      </c>
      <c r="K27" s="61" t="str">
        <f>IF(OR($A27="",K$10=""),"",IF(IFERROR(MATCH(BBC_5!K$10,Infor!$A$13:$A$30,0),0)&gt;0,"L",IF(WEEKDAY(K$10)=1,"","X")))</f>
        <v/>
      </c>
      <c r="L27" s="61" t="str">
        <f>IF(OR($A27="",L$10=""),"",IF(IFERROR(MATCH(BBC_5!L$10,Infor!$A$13:$A$30,0),0)&gt;0,"L",IF(WEEKDAY(L$10)=1,"","X")))</f>
        <v>X</v>
      </c>
      <c r="M27" s="61" t="str">
        <f>IF(OR($A27="",M$10=""),"",IF(IFERROR(MATCH(BBC_5!M$10,Infor!$A$13:$A$30,0),0)&gt;0,"L",IF(WEEKDAY(M$10)=1,"","X")))</f>
        <v>X</v>
      </c>
      <c r="N27" s="61" t="str">
        <f>IF(OR($A27="",N$10=""),"",IF(IFERROR(MATCH(BBC_5!N$10,Infor!$A$13:$A$30,0),0)&gt;0,"L",IF(WEEKDAY(N$10)=1,"","X")))</f>
        <v>X</v>
      </c>
      <c r="O27" s="61" t="str">
        <f>IF(OR($A27="",O$10=""),"",IF(IFERROR(MATCH(BBC_5!O$10,Infor!$A$13:$A$30,0),0)&gt;0,"L",IF(WEEKDAY(O$10)=1,"","X")))</f>
        <v>X</v>
      </c>
      <c r="P27" s="61" t="str">
        <f>IF(OR($A27="",P$10=""),"",IF(IFERROR(MATCH(BBC_5!P$10,Infor!$A$13:$A$30,0),0)&gt;0,"L",IF(WEEKDAY(P$10)=1,"","X")))</f>
        <v>X</v>
      </c>
      <c r="Q27" s="61" t="str">
        <f>IF(OR($A27="",Q$10=""),"",IF(IFERROR(MATCH(BBC_5!Q$10,Infor!$A$13:$A$30,0),0)&gt;0,"L",IF(WEEKDAY(Q$10)=1,"","X")))</f>
        <v>X</v>
      </c>
      <c r="R27" s="61" t="str">
        <f>IF(OR($A27="",R$10=""),"",IF(IFERROR(MATCH(BBC_5!R$10,Infor!$A$13:$A$30,0),0)&gt;0,"L",IF(WEEKDAY(R$10)=1,"","X")))</f>
        <v/>
      </c>
      <c r="S27" s="61" t="str">
        <f>IF(OR($A27="",S$10=""),"",IF(IFERROR(MATCH(BBC_5!S$10,Infor!$A$13:$A$30,0),0)&gt;0,"L",IF(WEEKDAY(S$10)=1,"","X")))</f>
        <v>X</v>
      </c>
      <c r="T27" s="61" t="str">
        <f>IF(OR($A27="",T$10=""),"",IF(IFERROR(MATCH(BBC_5!T$10,Infor!$A$13:$A$30,0),0)&gt;0,"L",IF(WEEKDAY(T$10)=1,"","X")))</f>
        <v>X</v>
      </c>
      <c r="U27" s="61" t="str">
        <f>IF(OR($A27="",U$10=""),"",IF(IFERROR(MATCH(BBC_5!U$10,Infor!$A$13:$A$30,0),0)&gt;0,"L",IF(WEEKDAY(U$10)=1,"","X")))</f>
        <v>X</v>
      </c>
      <c r="V27" s="61" t="str">
        <f>IF(OR($A27="",V$10=""),"",IF(IFERROR(MATCH(BBC_5!V$10,Infor!$A$13:$A$30,0),0)&gt;0,"L",IF(WEEKDAY(V$10)=1,"","X")))</f>
        <v>X</v>
      </c>
      <c r="W27" s="61" t="str">
        <f>IF(OR($A27="",W$10=""),"",IF(IFERROR(MATCH(BBC_5!W$10,Infor!$A$13:$A$30,0),0)&gt;0,"L",IF(WEEKDAY(W$10)=1,"","X")))</f>
        <v>X</v>
      </c>
      <c r="X27" s="61" t="str">
        <f>IF(OR($A27="",X$10=""),"",IF(IFERROR(MATCH(BBC_5!X$10,Infor!$A$13:$A$30,0),0)&gt;0,"L",IF(WEEKDAY(X$10)=1,"","X")))</f>
        <v>X</v>
      </c>
      <c r="Y27" s="61" t="str">
        <f>IF(OR($A27="",Y$10=""),"",IF(IFERROR(MATCH(BBC_5!Y$10,Infor!$A$13:$A$30,0),0)&gt;0,"L",IF(WEEKDAY(Y$10)=1,"","X")))</f>
        <v/>
      </c>
      <c r="Z27" s="61" t="str">
        <f>IF(OR($A27="",Z$10=""),"",IF(IFERROR(MATCH(BBC_5!Z$10,Infor!$A$13:$A$30,0),0)&gt;0,"L",IF(WEEKDAY(Z$10)=1,"","X")))</f>
        <v>X</v>
      </c>
      <c r="AA27" s="61" t="str">
        <f>IF(OR($A27="",AA$10=""),"",IF(IFERROR(MATCH(BBC_5!AA$10,Infor!$A$13:$A$30,0),0)&gt;0,"L",IF(WEEKDAY(AA$10)=1,"","X")))</f>
        <v>X</v>
      </c>
      <c r="AB27" s="61" t="str">
        <f>IF(OR($A27="",AB$10=""),"",IF(IFERROR(MATCH(BBC_5!AB$10,Infor!$A$13:$A$30,0),0)&gt;0,"L",IF(WEEKDAY(AB$10)=1,"","X")))</f>
        <v>X</v>
      </c>
      <c r="AC27" s="61" t="str">
        <f>IF(OR($A27="",AC$10=""),"",IF(IFERROR(MATCH(BBC_5!AC$10,Infor!$A$13:$A$30,0),0)&gt;0,"L",IF(WEEKDAY(AC$10)=1,"","X")))</f>
        <v>X</v>
      </c>
      <c r="AD27" s="61" t="str">
        <f>IF(OR($A27="",AD$10=""),"",IF(IFERROR(MATCH(BBC_5!AD$10,Infor!$A$13:$A$30,0),0)&gt;0,"L",IF(WEEKDAY(AD$10)=1,"","X")))</f>
        <v>X</v>
      </c>
      <c r="AE27" s="61" t="str">
        <f>IF(OR($A27="",AE$10=""),"",IF(IFERROR(MATCH(BBC_5!AE$10,Infor!$A$13:$A$30,0),0)&gt;0,"L",IF(WEEKDAY(AE$10)=1,"","X")))</f>
        <v>X</v>
      </c>
      <c r="AF27" s="61" t="str">
        <f>IF(OR($A27="",AF$10=""),"",IF(IFERROR(MATCH(BBC_5!AF$10,Infor!$A$13:$A$30,0),0)&gt;0,"L",IF(WEEKDAY(AF$10)=1,"","X")))</f>
        <v/>
      </c>
      <c r="AG27" s="61" t="str">
        <f>IF(OR($A27="",AG$10=""),"",IF(IFERROR(MATCH(BBC_5!AG$10,Infor!$A$13:$A$30,0),0)&gt;0,"L",IF(WEEKDAY(AG$10)=1,"","X")))</f>
        <v>X</v>
      </c>
      <c r="AH27" s="61" t="str">
        <f>IF(OR($A27="",AH$10=""),"",IF(IFERROR(MATCH(BBC_5!AH$10,Infor!$A$13:$A$30,0),0)&gt;0,"L",IF(WEEKDAY(AH$10)=1,"","X")))</f>
        <v>X</v>
      </c>
      <c r="AI27" s="61" t="str">
        <f>IF(OR($A27="",AI$10=""),"",IF(IFERROR(MATCH(BBC_5!AI$10,Infor!$A$13:$A$30,0),0)&gt;0,"L",IF(WEEKDAY(AI$10)=1,"","X")))</f>
        <v>X</v>
      </c>
      <c r="AJ27" s="62"/>
      <c r="AK27" s="62">
        <f t="shared" si="6"/>
        <v>26</v>
      </c>
      <c r="AL27" s="62">
        <f t="shared" si="7"/>
        <v>1</v>
      </c>
      <c r="AM27" s="62"/>
      <c r="AN27" s="63"/>
      <c r="AO27" s="44">
        <f t="shared" si="0"/>
        <v>5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IF(OR($A28="",E$10=""),"",IF(IFERROR(MATCH(BBC_5!E$10,Infor!$A$13:$A$30,0),0)&gt;0,"L",IF(WEEKDAY(E$10)=1,"","X")))</f>
        <v>L</v>
      </c>
      <c r="F28" s="61" t="str">
        <f>IF(OR($A28="",F$10=""),"",IF(IFERROR(MATCH(BBC_5!F$10,Infor!$A$13:$A$30,0),0)&gt;0,"L",IF(WEEKDAY(F$10)=1,"","X")))</f>
        <v>X</v>
      </c>
      <c r="G28" s="61" t="str">
        <f>IF(OR($A28="",G$10=""),"",IF(IFERROR(MATCH(BBC_5!G$10,Infor!$A$13:$A$30,0),0)&gt;0,"L",IF(WEEKDAY(G$10)=1,"","X")))</f>
        <v>X</v>
      </c>
      <c r="H28" s="61" t="str">
        <f>IF(OR($A28="",H$10=""),"",IF(IFERROR(MATCH(BBC_5!H$10,Infor!$A$13:$A$30,0),0)&gt;0,"L",IF(WEEKDAY(H$10)=1,"","X")))</f>
        <v>X</v>
      </c>
      <c r="I28" s="61" t="str">
        <f>IF(OR($A28="",I$10=""),"",IF(IFERROR(MATCH(BBC_5!I$10,Infor!$A$13:$A$30,0),0)&gt;0,"L",IF(WEEKDAY(I$10)=1,"","X")))</f>
        <v>X</v>
      </c>
      <c r="J28" s="61" t="str">
        <f>IF(OR($A28="",J$10=""),"",IF(IFERROR(MATCH(BBC_5!J$10,Infor!$A$13:$A$30,0),0)&gt;0,"L",IF(WEEKDAY(J$10)=1,"","X")))</f>
        <v>X</v>
      </c>
      <c r="K28" s="61" t="str">
        <f>IF(OR($A28="",K$10=""),"",IF(IFERROR(MATCH(BBC_5!K$10,Infor!$A$13:$A$30,0),0)&gt;0,"L",IF(WEEKDAY(K$10)=1,"","X")))</f>
        <v/>
      </c>
      <c r="L28" s="61" t="str">
        <f>IF(OR($A28="",L$10=""),"",IF(IFERROR(MATCH(BBC_5!L$10,Infor!$A$13:$A$30,0),0)&gt;0,"L",IF(WEEKDAY(L$10)=1,"","X")))</f>
        <v>X</v>
      </c>
      <c r="M28" s="61" t="str">
        <f>IF(OR($A28="",M$10=""),"",IF(IFERROR(MATCH(BBC_5!M$10,Infor!$A$13:$A$30,0),0)&gt;0,"L",IF(WEEKDAY(M$10)=1,"","X")))</f>
        <v>X</v>
      </c>
      <c r="N28" s="61" t="str">
        <f>IF(OR($A28="",N$10=""),"",IF(IFERROR(MATCH(BBC_5!N$10,Infor!$A$13:$A$30,0),0)&gt;0,"L",IF(WEEKDAY(N$10)=1,"","X")))</f>
        <v>X</v>
      </c>
      <c r="O28" s="61" t="str">
        <f>IF(OR($A28="",O$10=""),"",IF(IFERROR(MATCH(BBC_5!O$10,Infor!$A$13:$A$30,0),0)&gt;0,"L",IF(WEEKDAY(O$10)=1,"","X")))</f>
        <v>X</v>
      </c>
      <c r="P28" s="61" t="str">
        <f>IF(OR($A28="",P$10=""),"",IF(IFERROR(MATCH(BBC_5!P$10,Infor!$A$13:$A$30,0),0)&gt;0,"L",IF(WEEKDAY(P$10)=1,"","X")))</f>
        <v>X</v>
      </c>
      <c r="Q28" s="61" t="str">
        <f>IF(OR($A28="",Q$10=""),"",IF(IFERROR(MATCH(BBC_5!Q$10,Infor!$A$13:$A$30,0),0)&gt;0,"L",IF(WEEKDAY(Q$10)=1,"","X")))</f>
        <v>X</v>
      </c>
      <c r="R28" s="61" t="str">
        <f>IF(OR($A28="",R$10=""),"",IF(IFERROR(MATCH(BBC_5!R$10,Infor!$A$13:$A$30,0),0)&gt;0,"L",IF(WEEKDAY(R$10)=1,"","X")))</f>
        <v/>
      </c>
      <c r="S28" s="61" t="str">
        <f>IF(OR($A28="",S$10=""),"",IF(IFERROR(MATCH(BBC_5!S$10,Infor!$A$13:$A$30,0),0)&gt;0,"L",IF(WEEKDAY(S$10)=1,"","X")))</f>
        <v>X</v>
      </c>
      <c r="T28" s="61" t="str">
        <f>IF(OR($A28="",T$10=""),"",IF(IFERROR(MATCH(BBC_5!T$10,Infor!$A$13:$A$30,0),0)&gt;0,"L",IF(WEEKDAY(T$10)=1,"","X")))</f>
        <v>X</v>
      </c>
      <c r="U28" s="61" t="str">
        <f>IF(OR($A28="",U$10=""),"",IF(IFERROR(MATCH(BBC_5!U$10,Infor!$A$13:$A$30,0),0)&gt;0,"L",IF(WEEKDAY(U$10)=1,"","X")))</f>
        <v>X</v>
      </c>
      <c r="V28" s="61" t="str">
        <f>IF(OR($A28="",V$10=""),"",IF(IFERROR(MATCH(BBC_5!V$10,Infor!$A$13:$A$30,0),0)&gt;0,"L",IF(WEEKDAY(V$10)=1,"","X")))</f>
        <v>X</v>
      </c>
      <c r="W28" s="61" t="str">
        <f>IF(OR($A28="",W$10=""),"",IF(IFERROR(MATCH(BBC_5!W$10,Infor!$A$13:$A$30,0),0)&gt;0,"L",IF(WEEKDAY(W$10)=1,"","X")))</f>
        <v>X</v>
      </c>
      <c r="X28" s="61" t="str">
        <f>IF(OR($A28="",X$10=""),"",IF(IFERROR(MATCH(BBC_5!X$10,Infor!$A$13:$A$30,0),0)&gt;0,"L",IF(WEEKDAY(X$10)=1,"","X")))</f>
        <v>X</v>
      </c>
      <c r="Y28" s="61" t="str">
        <f>IF(OR($A28="",Y$10=""),"",IF(IFERROR(MATCH(BBC_5!Y$10,Infor!$A$13:$A$30,0),0)&gt;0,"L",IF(WEEKDAY(Y$10)=1,"","X")))</f>
        <v/>
      </c>
      <c r="Z28" s="61" t="str">
        <f>IF(OR($A28="",Z$10=""),"",IF(IFERROR(MATCH(BBC_5!Z$10,Infor!$A$13:$A$30,0),0)&gt;0,"L",IF(WEEKDAY(Z$10)=1,"","X")))</f>
        <v>X</v>
      </c>
      <c r="AA28" s="61" t="str">
        <f>IF(OR($A28="",AA$10=""),"",IF(IFERROR(MATCH(BBC_5!AA$10,Infor!$A$13:$A$30,0),0)&gt;0,"L",IF(WEEKDAY(AA$10)=1,"","X")))</f>
        <v>X</v>
      </c>
      <c r="AB28" s="61" t="str">
        <f>IF(OR($A28="",AB$10=""),"",IF(IFERROR(MATCH(BBC_5!AB$10,Infor!$A$13:$A$30,0),0)&gt;0,"L",IF(WEEKDAY(AB$10)=1,"","X")))</f>
        <v>X</v>
      </c>
      <c r="AC28" s="61" t="str">
        <f>IF(OR($A28="",AC$10=""),"",IF(IFERROR(MATCH(BBC_5!AC$10,Infor!$A$13:$A$30,0),0)&gt;0,"L",IF(WEEKDAY(AC$10)=1,"","X")))</f>
        <v>X</v>
      </c>
      <c r="AD28" s="61" t="str">
        <f>IF(OR($A28="",AD$10=""),"",IF(IFERROR(MATCH(BBC_5!AD$10,Infor!$A$13:$A$30,0),0)&gt;0,"L",IF(WEEKDAY(AD$10)=1,"","X")))</f>
        <v>X</v>
      </c>
      <c r="AE28" s="61" t="str">
        <f>IF(OR($A28="",AE$10=""),"",IF(IFERROR(MATCH(BBC_5!AE$10,Infor!$A$13:$A$30,0),0)&gt;0,"L",IF(WEEKDAY(AE$10)=1,"","X")))</f>
        <v>X</v>
      </c>
      <c r="AF28" s="61" t="str">
        <f>IF(OR($A28="",AF$10=""),"",IF(IFERROR(MATCH(BBC_5!AF$10,Infor!$A$13:$A$30,0),0)&gt;0,"L",IF(WEEKDAY(AF$10)=1,"","X")))</f>
        <v/>
      </c>
      <c r="AG28" s="61" t="str">
        <f>IF(OR($A28="",AG$10=""),"",IF(IFERROR(MATCH(BBC_5!AG$10,Infor!$A$13:$A$30,0),0)&gt;0,"L",IF(WEEKDAY(AG$10)=1,"","X")))</f>
        <v>X</v>
      </c>
      <c r="AH28" s="61" t="str">
        <f>IF(OR($A28="",AH$10=""),"",IF(IFERROR(MATCH(BBC_5!AH$10,Infor!$A$13:$A$30,0),0)&gt;0,"L",IF(WEEKDAY(AH$10)=1,"","X")))</f>
        <v>X</v>
      </c>
      <c r="AI28" s="61" t="str">
        <f>IF(OR($A28="",AI$10=""),"",IF(IFERROR(MATCH(BBC_5!AI$10,Infor!$A$13:$A$30,0),0)&gt;0,"L",IF(WEEKDAY(AI$10)=1,"","X")))</f>
        <v>X</v>
      </c>
      <c r="AJ28" s="62"/>
      <c r="AK28" s="62">
        <f t="shared" si="6"/>
        <v>26</v>
      </c>
      <c r="AL28" s="62">
        <f t="shared" si="7"/>
        <v>1</v>
      </c>
      <c r="AM28" s="62"/>
      <c r="AN28" s="63"/>
      <c r="AO28" s="44">
        <f t="shared" si="0"/>
        <v>5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IF(OR($A29="",E$10=""),"",IF(IFERROR(MATCH(BBC_5!E$10,Infor!$A$13:$A$30,0),0)&gt;0,"L",IF(WEEKDAY(E$10)=1,"","X")))</f>
        <v>L</v>
      </c>
      <c r="F29" s="61" t="str">
        <f>IF(OR($A29="",F$10=""),"",IF(IFERROR(MATCH(BBC_5!F$10,Infor!$A$13:$A$30,0),0)&gt;0,"L",IF(WEEKDAY(F$10)=1,"","X")))</f>
        <v>X</v>
      </c>
      <c r="G29" s="61" t="str">
        <f>IF(OR($A29="",G$10=""),"",IF(IFERROR(MATCH(BBC_5!G$10,Infor!$A$13:$A$30,0),0)&gt;0,"L",IF(WEEKDAY(G$10)=1,"","X")))</f>
        <v>X</v>
      </c>
      <c r="H29" s="61" t="str">
        <f>IF(OR($A29="",H$10=""),"",IF(IFERROR(MATCH(BBC_5!H$10,Infor!$A$13:$A$30,0),0)&gt;0,"L",IF(WEEKDAY(H$10)=1,"","X")))</f>
        <v>X</v>
      </c>
      <c r="I29" s="61" t="str">
        <f>IF(OR($A29="",I$10=""),"",IF(IFERROR(MATCH(BBC_5!I$10,Infor!$A$13:$A$30,0),0)&gt;0,"L",IF(WEEKDAY(I$10)=1,"","X")))</f>
        <v>X</v>
      </c>
      <c r="J29" s="61" t="str">
        <f>IF(OR($A29="",J$10=""),"",IF(IFERROR(MATCH(BBC_5!J$10,Infor!$A$13:$A$30,0),0)&gt;0,"L",IF(WEEKDAY(J$10)=1,"","X")))</f>
        <v>X</v>
      </c>
      <c r="K29" s="61" t="str">
        <f>IF(OR($A29="",K$10=""),"",IF(IFERROR(MATCH(BBC_5!K$10,Infor!$A$13:$A$30,0),0)&gt;0,"L",IF(WEEKDAY(K$10)=1,"","X")))</f>
        <v/>
      </c>
      <c r="L29" s="61" t="str">
        <f>IF(OR($A29="",L$10=""),"",IF(IFERROR(MATCH(BBC_5!L$10,Infor!$A$13:$A$30,0),0)&gt;0,"L",IF(WEEKDAY(L$10)=1,"","X")))</f>
        <v>X</v>
      </c>
      <c r="M29" s="61" t="str">
        <f>IF(OR($A29="",M$10=""),"",IF(IFERROR(MATCH(BBC_5!M$10,Infor!$A$13:$A$30,0),0)&gt;0,"L",IF(WEEKDAY(M$10)=1,"","X")))</f>
        <v>X</v>
      </c>
      <c r="N29" s="61" t="str">
        <f>IF(OR($A29="",N$10=""),"",IF(IFERROR(MATCH(BBC_5!N$10,Infor!$A$13:$A$30,0),0)&gt;0,"L",IF(WEEKDAY(N$10)=1,"","X")))</f>
        <v>X</v>
      </c>
      <c r="O29" s="61" t="str">
        <f>IF(OR($A29="",O$10=""),"",IF(IFERROR(MATCH(BBC_5!O$10,Infor!$A$13:$A$30,0),0)&gt;0,"L",IF(WEEKDAY(O$10)=1,"","X")))</f>
        <v>X</v>
      </c>
      <c r="P29" s="61" t="str">
        <f>IF(OR($A29="",P$10=""),"",IF(IFERROR(MATCH(BBC_5!P$10,Infor!$A$13:$A$30,0),0)&gt;0,"L",IF(WEEKDAY(P$10)=1,"","X")))</f>
        <v>X</v>
      </c>
      <c r="Q29" s="61" t="str">
        <f>IF(OR($A29="",Q$10=""),"",IF(IFERROR(MATCH(BBC_5!Q$10,Infor!$A$13:$A$30,0),0)&gt;0,"L",IF(WEEKDAY(Q$10)=1,"","X")))</f>
        <v>X</v>
      </c>
      <c r="R29" s="61" t="str">
        <f>IF(OR($A29="",R$10=""),"",IF(IFERROR(MATCH(BBC_5!R$10,Infor!$A$13:$A$30,0),0)&gt;0,"L",IF(WEEKDAY(R$10)=1,"","X")))</f>
        <v/>
      </c>
      <c r="S29" s="61" t="str">
        <f>IF(OR($A29="",S$10=""),"",IF(IFERROR(MATCH(BBC_5!S$10,Infor!$A$13:$A$30,0),0)&gt;0,"L",IF(WEEKDAY(S$10)=1,"","X")))</f>
        <v>X</v>
      </c>
      <c r="T29" s="61" t="str">
        <f>IF(OR($A29="",T$10=""),"",IF(IFERROR(MATCH(BBC_5!T$10,Infor!$A$13:$A$30,0),0)&gt;0,"L",IF(WEEKDAY(T$10)=1,"","X")))</f>
        <v>X</v>
      </c>
      <c r="U29" s="61" t="str">
        <f>IF(OR($A29="",U$10=""),"",IF(IFERROR(MATCH(BBC_5!U$10,Infor!$A$13:$A$30,0),0)&gt;0,"L",IF(WEEKDAY(U$10)=1,"","X")))</f>
        <v>X</v>
      </c>
      <c r="V29" s="61" t="str">
        <f>IF(OR($A29="",V$10=""),"",IF(IFERROR(MATCH(BBC_5!V$10,Infor!$A$13:$A$30,0),0)&gt;0,"L",IF(WEEKDAY(V$10)=1,"","X")))</f>
        <v>X</v>
      </c>
      <c r="W29" s="61" t="str">
        <f>IF(OR($A29="",W$10=""),"",IF(IFERROR(MATCH(BBC_5!W$10,Infor!$A$13:$A$30,0),0)&gt;0,"L",IF(WEEKDAY(W$10)=1,"","X")))</f>
        <v>X</v>
      </c>
      <c r="X29" s="61" t="str">
        <f>IF(OR($A29="",X$10=""),"",IF(IFERROR(MATCH(BBC_5!X$10,Infor!$A$13:$A$30,0),0)&gt;0,"L",IF(WEEKDAY(X$10)=1,"","X")))</f>
        <v>X</v>
      </c>
      <c r="Y29" s="61" t="str">
        <f>IF(OR($A29="",Y$10=""),"",IF(IFERROR(MATCH(BBC_5!Y$10,Infor!$A$13:$A$30,0),0)&gt;0,"L",IF(WEEKDAY(Y$10)=1,"","X")))</f>
        <v/>
      </c>
      <c r="Z29" s="61" t="str">
        <f>IF(OR($A29="",Z$10=""),"",IF(IFERROR(MATCH(BBC_5!Z$10,Infor!$A$13:$A$30,0),0)&gt;0,"L",IF(WEEKDAY(Z$10)=1,"","X")))</f>
        <v>X</v>
      </c>
      <c r="AA29" s="61" t="str">
        <f>IF(OR($A29="",AA$10=""),"",IF(IFERROR(MATCH(BBC_5!AA$10,Infor!$A$13:$A$30,0),0)&gt;0,"L",IF(WEEKDAY(AA$10)=1,"","X")))</f>
        <v>X</v>
      </c>
      <c r="AB29" s="61" t="str">
        <f>IF(OR($A29="",AB$10=""),"",IF(IFERROR(MATCH(BBC_5!AB$10,Infor!$A$13:$A$30,0),0)&gt;0,"L",IF(WEEKDAY(AB$10)=1,"","X")))</f>
        <v>X</v>
      </c>
      <c r="AC29" s="61" t="str">
        <f>IF(OR($A29="",AC$10=""),"",IF(IFERROR(MATCH(BBC_5!AC$10,Infor!$A$13:$A$30,0),0)&gt;0,"L",IF(WEEKDAY(AC$10)=1,"","X")))</f>
        <v>X</v>
      </c>
      <c r="AD29" s="61" t="str">
        <f>IF(OR($A29="",AD$10=""),"",IF(IFERROR(MATCH(BBC_5!AD$10,Infor!$A$13:$A$30,0),0)&gt;0,"L",IF(WEEKDAY(AD$10)=1,"","X")))</f>
        <v>X</v>
      </c>
      <c r="AE29" s="61" t="str">
        <f>IF(OR($A29="",AE$10=""),"",IF(IFERROR(MATCH(BBC_5!AE$10,Infor!$A$13:$A$30,0),0)&gt;0,"L",IF(WEEKDAY(AE$10)=1,"","X")))</f>
        <v>X</v>
      </c>
      <c r="AF29" s="61" t="str">
        <f>IF(OR($A29="",AF$10=""),"",IF(IFERROR(MATCH(BBC_5!AF$10,Infor!$A$13:$A$30,0),0)&gt;0,"L",IF(WEEKDAY(AF$10)=1,"","X")))</f>
        <v/>
      </c>
      <c r="AG29" s="61" t="str">
        <f>IF(OR($A29="",AG$10=""),"",IF(IFERROR(MATCH(BBC_5!AG$10,Infor!$A$13:$A$30,0),0)&gt;0,"L",IF(WEEKDAY(AG$10)=1,"","X")))</f>
        <v>X</v>
      </c>
      <c r="AH29" s="61" t="str">
        <f>IF(OR($A29="",AH$10=""),"",IF(IFERROR(MATCH(BBC_5!AH$10,Infor!$A$13:$A$30,0),0)&gt;0,"L",IF(WEEKDAY(AH$10)=1,"","X")))</f>
        <v>X</v>
      </c>
      <c r="AI29" s="61" t="str">
        <f>IF(OR($A29="",AI$10=""),"",IF(IFERROR(MATCH(BBC_5!AI$10,Infor!$A$13:$A$30,0),0)&gt;0,"L",IF(WEEKDAY(AI$10)=1,"","X")))</f>
        <v>X</v>
      </c>
      <c r="AJ29" s="62"/>
      <c r="AK29" s="62">
        <f t="shared" si="6"/>
        <v>26</v>
      </c>
      <c r="AL29" s="62">
        <f t="shared" si="7"/>
        <v>1</v>
      </c>
      <c r="AM29" s="62"/>
      <c r="AN29" s="63"/>
      <c r="AO29" s="44">
        <f t="shared" si="0"/>
        <v>5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IF(OR($A30="",E$10=""),"",IF(IFERROR(MATCH(BBC_5!E$10,Infor!$A$13:$A$30,0),0)&gt;0,"L",IF(WEEKDAY(E$10)=1,"","X")))</f>
        <v>L</v>
      </c>
      <c r="F30" s="61" t="str">
        <f>IF(OR($A30="",F$10=""),"",IF(IFERROR(MATCH(BBC_5!F$10,Infor!$A$13:$A$30,0),0)&gt;0,"L",IF(WEEKDAY(F$10)=1,"","X")))</f>
        <v>X</v>
      </c>
      <c r="G30" s="61" t="str">
        <f>IF(OR($A30="",G$10=""),"",IF(IFERROR(MATCH(BBC_5!G$10,Infor!$A$13:$A$30,0),0)&gt;0,"L",IF(WEEKDAY(G$10)=1,"","X")))</f>
        <v>X</v>
      </c>
      <c r="H30" s="61" t="str">
        <f>IF(OR($A30="",H$10=""),"",IF(IFERROR(MATCH(BBC_5!H$10,Infor!$A$13:$A$30,0),0)&gt;0,"L",IF(WEEKDAY(H$10)=1,"","X")))</f>
        <v>X</v>
      </c>
      <c r="I30" s="61" t="str">
        <f>IF(OR($A30="",I$10=""),"",IF(IFERROR(MATCH(BBC_5!I$10,Infor!$A$13:$A$30,0),0)&gt;0,"L",IF(WEEKDAY(I$10)=1,"","X")))</f>
        <v>X</v>
      </c>
      <c r="J30" s="61" t="str">
        <f>IF(OR($A30="",J$10=""),"",IF(IFERROR(MATCH(BBC_5!J$10,Infor!$A$13:$A$30,0),0)&gt;0,"L",IF(WEEKDAY(J$10)=1,"","X")))</f>
        <v>X</v>
      </c>
      <c r="K30" s="61" t="str">
        <f>IF(OR($A30="",K$10=""),"",IF(IFERROR(MATCH(BBC_5!K$10,Infor!$A$13:$A$30,0),0)&gt;0,"L",IF(WEEKDAY(K$10)=1,"","X")))</f>
        <v/>
      </c>
      <c r="L30" s="61" t="str">
        <f>IF(OR($A30="",L$10=""),"",IF(IFERROR(MATCH(BBC_5!L$10,Infor!$A$13:$A$30,0),0)&gt;0,"L",IF(WEEKDAY(L$10)=1,"","X")))</f>
        <v>X</v>
      </c>
      <c r="M30" s="61" t="str">
        <f>IF(OR($A30="",M$10=""),"",IF(IFERROR(MATCH(BBC_5!M$10,Infor!$A$13:$A$30,0),0)&gt;0,"L",IF(WEEKDAY(M$10)=1,"","X")))</f>
        <v>X</v>
      </c>
      <c r="N30" s="61" t="str">
        <f>IF(OR($A30="",N$10=""),"",IF(IFERROR(MATCH(BBC_5!N$10,Infor!$A$13:$A$30,0),0)&gt;0,"L",IF(WEEKDAY(N$10)=1,"","X")))</f>
        <v>X</v>
      </c>
      <c r="O30" s="61" t="str">
        <f>IF(OR($A30="",O$10=""),"",IF(IFERROR(MATCH(BBC_5!O$10,Infor!$A$13:$A$30,0),0)&gt;0,"L",IF(WEEKDAY(O$10)=1,"","X")))</f>
        <v>X</v>
      </c>
      <c r="P30" s="61" t="str">
        <f>IF(OR($A30="",P$10=""),"",IF(IFERROR(MATCH(BBC_5!P$10,Infor!$A$13:$A$30,0),0)&gt;0,"L",IF(WEEKDAY(P$10)=1,"","X")))</f>
        <v>X</v>
      </c>
      <c r="Q30" s="61" t="str">
        <f>IF(OR($A30="",Q$10=""),"",IF(IFERROR(MATCH(BBC_5!Q$10,Infor!$A$13:$A$30,0),0)&gt;0,"L",IF(WEEKDAY(Q$10)=1,"","X")))</f>
        <v>X</v>
      </c>
      <c r="R30" s="61" t="str">
        <f>IF(OR($A30="",R$10=""),"",IF(IFERROR(MATCH(BBC_5!R$10,Infor!$A$13:$A$30,0),0)&gt;0,"L",IF(WEEKDAY(R$10)=1,"","X")))</f>
        <v/>
      </c>
      <c r="S30" s="61" t="str">
        <f>IF(OR($A30="",S$10=""),"",IF(IFERROR(MATCH(BBC_5!S$10,Infor!$A$13:$A$30,0),0)&gt;0,"L",IF(WEEKDAY(S$10)=1,"","X")))</f>
        <v>X</v>
      </c>
      <c r="T30" s="61" t="str">
        <f>IF(OR($A30="",T$10=""),"",IF(IFERROR(MATCH(BBC_5!T$10,Infor!$A$13:$A$30,0),0)&gt;0,"L",IF(WEEKDAY(T$10)=1,"","X")))</f>
        <v>X</v>
      </c>
      <c r="U30" s="61" t="str">
        <f>IF(OR($A30="",U$10=""),"",IF(IFERROR(MATCH(BBC_5!U$10,Infor!$A$13:$A$30,0),0)&gt;0,"L",IF(WEEKDAY(U$10)=1,"","X")))</f>
        <v>X</v>
      </c>
      <c r="V30" s="61" t="str">
        <f>IF(OR($A30="",V$10=""),"",IF(IFERROR(MATCH(BBC_5!V$10,Infor!$A$13:$A$30,0),0)&gt;0,"L",IF(WEEKDAY(V$10)=1,"","X")))</f>
        <v>X</v>
      </c>
      <c r="W30" s="61" t="str">
        <f>IF(OR($A30="",W$10=""),"",IF(IFERROR(MATCH(BBC_5!W$10,Infor!$A$13:$A$30,0),0)&gt;0,"L",IF(WEEKDAY(W$10)=1,"","X")))</f>
        <v>X</v>
      </c>
      <c r="X30" s="61" t="str">
        <f>IF(OR($A30="",X$10=""),"",IF(IFERROR(MATCH(BBC_5!X$10,Infor!$A$13:$A$30,0),0)&gt;0,"L",IF(WEEKDAY(X$10)=1,"","X")))</f>
        <v>X</v>
      </c>
      <c r="Y30" s="61" t="str">
        <f>IF(OR($A30="",Y$10=""),"",IF(IFERROR(MATCH(BBC_5!Y$10,Infor!$A$13:$A$30,0),0)&gt;0,"L",IF(WEEKDAY(Y$10)=1,"","X")))</f>
        <v/>
      </c>
      <c r="Z30" s="61" t="str">
        <f>IF(OR($A30="",Z$10=""),"",IF(IFERROR(MATCH(BBC_5!Z$10,Infor!$A$13:$A$30,0),0)&gt;0,"L",IF(WEEKDAY(Z$10)=1,"","X")))</f>
        <v>X</v>
      </c>
      <c r="AA30" s="61" t="str">
        <f>IF(OR($A30="",AA$10=""),"",IF(IFERROR(MATCH(BBC_5!AA$10,Infor!$A$13:$A$30,0),0)&gt;0,"L",IF(WEEKDAY(AA$10)=1,"","X")))</f>
        <v>X</v>
      </c>
      <c r="AB30" s="61" t="str">
        <f>IF(OR($A30="",AB$10=""),"",IF(IFERROR(MATCH(BBC_5!AB$10,Infor!$A$13:$A$30,0),0)&gt;0,"L",IF(WEEKDAY(AB$10)=1,"","X")))</f>
        <v>X</v>
      </c>
      <c r="AC30" s="61" t="str">
        <f>IF(OR($A30="",AC$10=""),"",IF(IFERROR(MATCH(BBC_5!AC$10,Infor!$A$13:$A$30,0),0)&gt;0,"L",IF(WEEKDAY(AC$10)=1,"","X")))</f>
        <v>X</v>
      </c>
      <c r="AD30" s="61" t="str">
        <f>IF(OR($A30="",AD$10=""),"",IF(IFERROR(MATCH(BBC_5!AD$10,Infor!$A$13:$A$30,0),0)&gt;0,"L",IF(WEEKDAY(AD$10)=1,"","X")))</f>
        <v>X</v>
      </c>
      <c r="AE30" s="61" t="str">
        <f>IF(OR($A30="",AE$10=""),"",IF(IFERROR(MATCH(BBC_5!AE$10,Infor!$A$13:$A$30,0),0)&gt;0,"L",IF(WEEKDAY(AE$10)=1,"","X")))</f>
        <v>X</v>
      </c>
      <c r="AF30" s="61" t="str">
        <f>IF(OR($A30="",AF$10=""),"",IF(IFERROR(MATCH(BBC_5!AF$10,Infor!$A$13:$A$30,0),0)&gt;0,"L",IF(WEEKDAY(AF$10)=1,"","X")))</f>
        <v/>
      </c>
      <c r="AG30" s="61" t="str">
        <f>IF(OR($A30="",AG$10=""),"",IF(IFERROR(MATCH(BBC_5!AG$10,Infor!$A$13:$A$30,0),0)&gt;0,"L",IF(WEEKDAY(AG$10)=1,"","X")))</f>
        <v>X</v>
      </c>
      <c r="AH30" s="61" t="str">
        <f>IF(OR($A30="",AH$10=""),"",IF(IFERROR(MATCH(BBC_5!AH$10,Infor!$A$13:$A$30,0),0)&gt;0,"L",IF(WEEKDAY(AH$10)=1,"","X")))</f>
        <v>X</v>
      </c>
      <c r="AI30" s="61" t="str">
        <f>IF(OR($A30="",AI$10=""),"",IF(IFERROR(MATCH(BBC_5!AI$10,Infor!$A$13:$A$30,0),0)&gt;0,"L",IF(WEEKDAY(AI$10)=1,"","X")))</f>
        <v>X</v>
      </c>
      <c r="AJ30" s="62"/>
      <c r="AK30" s="62">
        <f t="shared" si="6"/>
        <v>26</v>
      </c>
      <c r="AL30" s="62">
        <f t="shared" si="7"/>
        <v>1</v>
      </c>
      <c r="AM30" s="62"/>
      <c r="AN30" s="63"/>
      <c r="AO30" s="44">
        <f t="shared" si="0"/>
        <v>5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IF(OR($A31="",E$10=""),"",IF(IFERROR(MATCH(BBC_5!E$10,Infor!$A$13:$A$30,0),0)&gt;0,"L",IF(WEEKDAY(E$10)=1,"","X")))</f>
        <v>L</v>
      </c>
      <c r="F31" s="61" t="str">
        <f>IF(OR($A31="",F$10=""),"",IF(IFERROR(MATCH(BBC_5!F$10,Infor!$A$13:$A$30,0),0)&gt;0,"L",IF(WEEKDAY(F$10)=1,"","X")))</f>
        <v>X</v>
      </c>
      <c r="G31" s="61" t="str">
        <f>IF(OR($A31="",G$10=""),"",IF(IFERROR(MATCH(BBC_5!G$10,Infor!$A$13:$A$30,0),0)&gt;0,"L",IF(WEEKDAY(G$10)=1,"","X")))</f>
        <v>X</v>
      </c>
      <c r="H31" s="61" t="str">
        <f>IF(OR($A31="",H$10=""),"",IF(IFERROR(MATCH(BBC_5!H$10,Infor!$A$13:$A$30,0),0)&gt;0,"L",IF(WEEKDAY(H$10)=1,"","X")))</f>
        <v>X</v>
      </c>
      <c r="I31" s="61" t="str">
        <f>IF(OR($A31="",I$10=""),"",IF(IFERROR(MATCH(BBC_5!I$10,Infor!$A$13:$A$30,0),0)&gt;0,"L",IF(WEEKDAY(I$10)=1,"","X")))</f>
        <v>X</v>
      </c>
      <c r="J31" s="61" t="str">
        <f>IF(OR($A31="",J$10=""),"",IF(IFERROR(MATCH(BBC_5!J$10,Infor!$A$13:$A$30,0),0)&gt;0,"L",IF(WEEKDAY(J$10)=1,"","X")))</f>
        <v>X</v>
      </c>
      <c r="K31" s="61" t="str">
        <f>IF(OR($A31="",K$10=""),"",IF(IFERROR(MATCH(BBC_5!K$10,Infor!$A$13:$A$30,0),0)&gt;0,"L",IF(WEEKDAY(K$10)=1,"","X")))</f>
        <v/>
      </c>
      <c r="L31" s="61" t="str">
        <f>IF(OR($A31="",L$10=""),"",IF(IFERROR(MATCH(BBC_5!L$10,Infor!$A$13:$A$30,0),0)&gt;0,"L",IF(WEEKDAY(L$10)=1,"","X")))</f>
        <v>X</v>
      </c>
      <c r="M31" s="61" t="str">
        <f>IF(OR($A31="",M$10=""),"",IF(IFERROR(MATCH(BBC_5!M$10,Infor!$A$13:$A$30,0),0)&gt;0,"L",IF(WEEKDAY(M$10)=1,"","X")))</f>
        <v>X</v>
      </c>
      <c r="N31" s="61" t="str">
        <f>IF(OR($A31="",N$10=""),"",IF(IFERROR(MATCH(BBC_5!N$10,Infor!$A$13:$A$30,0),0)&gt;0,"L",IF(WEEKDAY(N$10)=1,"","X")))</f>
        <v>X</v>
      </c>
      <c r="O31" s="61" t="str">
        <f>IF(OR($A31="",O$10=""),"",IF(IFERROR(MATCH(BBC_5!O$10,Infor!$A$13:$A$30,0),0)&gt;0,"L",IF(WEEKDAY(O$10)=1,"","X")))</f>
        <v>X</v>
      </c>
      <c r="P31" s="61" t="str">
        <f>IF(OR($A31="",P$10=""),"",IF(IFERROR(MATCH(BBC_5!P$10,Infor!$A$13:$A$30,0),0)&gt;0,"L",IF(WEEKDAY(P$10)=1,"","X")))</f>
        <v>X</v>
      </c>
      <c r="Q31" s="61" t="str">
        <f>IF(OR($A31="",Q$10=""),"",IF(IFERROR(MATCH(BBC_5!Q$10,Infor!$A$13:$A$30,0),0)&gt;0,"L",IF(WEEKDAY(Q$10)=1,"","X")))</f>
        <v>X</v>
      </c>
      <c r="R31" s="61" t="str">
        <f>IF(OR($A31="",R$10=""),"",IF(IFERROR(MATCH(BBC_5!R$10,Infor!$A$13:$A$30,0),0)&gt;0,"L",IF(WEEKDAY(R$10)=1,"","X")))</f>
        <v/>
      </c>
      <c r="S31" s="61" t="str">
        <f>IF(OR($A31="",S$10=""),"",IF(IFERROR(MATCH(BBC_5!S$10,Infor!$A$13:$A$30,0),0)&gt;0,"L",IF(WEEKDAY(S$10)=1,"","X")))</f>
        <v>X</v>
      </c>
      <c r="T31" s="61" t="str">
        <f>IF(OR($A31="",T$10=""),"",IF(IFERROR(MATCH(BBC_5!T$10,Infor!$A$13:$A$30,0),0)&gt;0,"L",IF(WEEKDAY(T$10)=1,"","X")))</f>
        <v>X</v>
      </c>
      <c r="U31" s="61" t="str">
        <f>IF(OR($A31="",U$10=""),"",IF(IFERROR(MATCH(BBC_5!U$10,Infor!$A$13:$A$30,0),0)&gt;0,"L",IF(WEEKDAY(U$10)=1,"","X")))</f>
        <v>X</v>
      </c>
      <c r="V31" s="61" t="str">
        <f>IF(OR($A31="",V$10=""),"",IF(IFERROR(MATCH(BBC_5!V$10,Infor!$A$13:$A$30,0),0)&gt;0,"L",IF(WEEKDAY(V$10)=1,"","X")))</f>
        <v>X</v>
      </c>
      <c r="W31" s="61" t="str">
        <f>IF(OR($A31="",W$10=""),"",IF(IFERROR(MATCH(BBC_5!W$10,Infor!$A$13:$A$30,0),0)&gt;0,"L",IF(WEEKDAY(W$10)=1,"","X")))</f>
        <v>X</v>
      </c>
      <c r="X31" s="61" t="str">
        <f>IF(OR($A31="",X$10=""),"",IF(IFERROR(MATCH(BBC_5!X$10,Infor!$A$13:$A$30,0),0)&gt;0,"L",IF(WEEKDAY(X$10)=1,"","X")))</f>
        <v>X</v>
      </c>
      <c r="Y31" s="61" t="str">
        <f>IF(OR($A31="",Y$10=""),"",IF(IFERROR(MATCH(BBC_5!Y$10,Infor!$A$13:$A$30,0),0)&gt;0,"L",IF(WEEKDAY(Y$10)=1,"","X")))</f>
        <v/>
      </c>
      <c r="Z31" s="61" t="str">
        <f>IF(OR($A31="",Z$10=""),"",IF(IFERROR(MATCH(BBC_5!Z$10,Infor!$A$13:$A$30,0),0)&gt;0,"L",IF(WEEKDAY(Z$10)=1,"","X")))</f>
        <v>X</v>
      </c>
      <c r="AA31" s="61" t="str">
        <f>IF(OR($A31="",AA$10=""),"",IF(IFERROR(MATCH(BBC_5!AA$10,Infor!$A$13:$A$30,0),0)&gt;0,"L",IF(WEEKDAY(AA$10)=1,"","X")))</f>
        <v>X</v>
      </c>
      <c r="AB31" s="61" t="str">
        <f>IF(OR($A31="",AB$10=""),"",IF(IFERROR(MATCH(BBC_5!AB$10,Infor!$A$13:$A$30,0),0)&gt;0,"L",IF(WEEKDAY(AB$10)=1,"","X")))</f>
        <v>X</v>
      </c>
      <c r="AC31" s="61" t="str">
        <f>IF(OR($A31="",AC$10=""),"",IF(IFERROR(MATCH(BBC_5!AC$10,Infor!$A$13:$A$30,0),0)&gt;0,"L",IF(WEEKDAY(AC$10)=1,"","X")))</f>
        <v>X</v>
      </c>
      <c r="AD31" s="61" t="str">
        <f>IF(OR($A31="",AD$10=""),"",IF(IFERROR(MATCH(BBC_5!AD$10,Infor!$A$13:$A$30,0),0)&gt;0,"L",IF(WEEKDAY(AD$10)=1,"","X")))</f>
        <v>X</v>
      </c>
      <c r="AE31" s="61" t="str">
        <f>IF(OR($A31="",AE$10=""),"",IF(IFERROR(MATCH(BBC_5!AE$10,Infor!$A$13:$A$30,0),0)&gt;0,"L",IF(WEEKDAY(AE$10)=1,"","X")))</f>
        <v>X</v>
      </c>
      <c r="AF31" s="61" t="str">
        <f>IF(OR($A31="",AF$10=""),"",IF(IFERROR(MATCH(BBC_5!AF$10,Infor!$A$13:$A$30,0),0)&gt;0,"L",IF(WEEKDAY(AF$10)=1,"","X")))</f>
        <v/>
      </c>
      <c r="AG31" s="61" t="str">
        <f>IF(OR($A31="",AG$10=""),"",IF(IFERROR(MATCH(BBC_5!AG$10,Infor!$A$13:$A$30,0),0)&gt;0,"L",IF(WEEKDAY(AG$10)=1,"","X")))</f>
        <v>X</v>
      </c>
      <c r="AH31" s="61" t="str">
        <f>IF(OR($A31="",AH$10=""),"",IF(IFERROR(MATCH(BBC_5!AH$10,Infor!$A$13:$A$30,0),0)&gt;0,"L",IF(WEEKDAY(AH$10)=1,"","X")))</f>
        <v>X</v>
      </c>
      <c r="AI31" s="61" t="str">
        <f>IF(OR($A31="",AI$10=""),"",IF(IFERROR(MATCH(BBC_5!AI$10,Infor!$A$13:$A$30,0),0)&gt;0,"L",IF(WEEKDAY(AI$10)=1,"","X")))</f>
        <v>X</v>
      </c>
      <c r="AJ31" s="62"/>
      <c r="AK31" s="62">
        <f t="shared" si="6"/>
        <v>26</v>
      </c>
      <c r="AL31" s="62">
        <f t="shared" si="7"/>
        <v>1</v>
      </c>
      <c r="AM31" s="62"/>
      <c r="AN31" s="63"/>
      <c r="AO31" s="44">
        <f t="shared" si="0"/>
        <v>5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IF(OR($A32="",E$10=""),"",IF(IFERROR(MATCH(BBC_5!E$10,Infor!$A$13:$A$30,0),0)&gt;0,"L",IF(WEEKDAY(E$10)=1,"","X")))</f>
        <v>L</v>
      </c>
      <c r="F32" s="61" t="str">
        <f>IF(OR($A32="",F$10=""),"",IF(IFERROR(MATCH(BBC_5!F$10,Infor!$A$13:$A$30,0),0)&gt;0,"L",IF(WEEKDAY(F$10)=1,"","X")))</f>
        <v>X</v>
      </c>
      <c r="G32" s="61" t="str">
        <f>IF(OR($A32="",G$10=""),"",IF(IFERROR(MATCH(BBC_5!G$10,Infor!$A$13:$A$30,0),0)&gt;0,"L",IF(WEEKDAY(G$10)=1,"","X")))</f>
        <v>X</v>
      </c>
      <c r="H32" s="61" t="str">
        <f>IF(OR($A32="",H$10=""),"",IF(IFERROR(MATCH(BBC_5!H$10,Infor!$A$13:$A$30,0),0)&gt;0,"L",IF(WEEKDAY(H$10)=1,"","X")))</f>
        <v>X</v>
      </c>
      <c r="I32" s="61" t="str">
        <f>IF(OR($A32="",I$10=""),"",IF(IFERROR(MATCH(BBC_5!I$10,Infor!$A$13:$A$30,0),0)&gt;0,"L",IF(WEEKDAY(I$10)=1,"","X")))</f>
        <v>X</v>
      </c>
      <c r="J32" s="61" t="str">
        <f>IF(OR($A32="",J$10=""),"",IF(IFERROR(MATCH(BBC_5!J$10,Infor!$A$13:$A$30,0),0)&gt;0,"L",IF(WEEKDAY(J$10)=1,"","X")))</f>
        <v>X</v>
      </c>
      <c r="K32" s="61" t="str">
        <f>IF(OR($A32="",K$10=""),"",IF(IFERROR(MATCH(BBC_5!K$10,Infor!$A$13:$A$30,0),0)&gt;0,"L",IF(WEEKDAY(K$10)=1,"","X")))</f>
        <v/>
      </c>
      <c r="L32" s="61" t="str">
        <f>IF(OR($A32="",L$10=""),"",IF(IFERROR(MATCH(BBC_5!L$10,Infor!$A$13:$A$30,0),0)&gt;0,"L",IF(WEEKDAY(L$10)=1,"","X")))</f>
        <v>X</v>
      </c>
      <c r="M32" s="61" t="str">
        <f>IF(OR($A32="",M$10=""),"",IF(IFERROR(MATCH(BBC_5!M$10,Infor!$A$13:$A$30,0),0)&gt;0,"L",IF(WEEKDAY(M$10)=1,"","X")))</f>
        <v>X</v>
      </c>
      <c r="N32" s="61" t="str">
        <f>IF(OR($A32="",N$10=""),"",IF(IFERROR(MATCH(BBC_5!N$10,Infor!$A$13:$A$30,0),0)&gt;0,"L",IF(WEEKDAY(N$10)=1,"","X")))</f>
        <v>X</v>
      </c>
      <c r="O32" s="61" t="str">
        <f>IF(OR($A32="",O$10=""),"",IF(IFERROR(MATCH(BBC_5!O$10,Infor!$A$13:$A$30,0),0)&gt;0,"L",IF(WEEKDAY(O$10)=1,"","X")))</f>
        <v>X</v>
      </c>
      <c r="P32" s="61" t="str">
        <f>IF(OR($A32="",P$10=""),"",IF(IFERROR(MATCH(BBC_5!P$10,Infor!$A$13:$A$30,0),0)&gt;0,"L",IF(WEEKDAY(P$10)=1,"","X")))</f>
        <v>X</v>
      </c>
      <c r="Q32" s="61" t="str">
        <f>IF(OR($A32="",Q$10=""),"",IF(IFERROR(MATCH(BBC_5!Q$10,Infor!$A$13:$A$30,0),0)&gt;0,"L",IF(WEEKDAY(Q$10)=1,"","X")))</f>
        <v>X</v>
      </c>
      <c r="R32" s="61" t="str">
        <f>IF(OR($A32="",R$10=""),"",IF(IFERROR(MATCH(BBC_5!R$10,Infor!$A$13:$A$30,0),0)&gt;0,"L",IF(WEEKDAY(R$10)=1,"","X")))</f>
        <v/>
      </c>
      <c r="S32" s="61" t="str">
        <f>IF(OR($A32="",S$10=""),"",IF(IFERROR(MATCH(BBC_5!S$10,Infor!$A$13:$A$30,0),0)&gt;0,"L",IF(WEEKDAY(S$10)=1,"","X")))</f>
        <v>X</v>
      </c>
      <c r="T32" s="61" t="str">
        <f>IF(OR($A32="",T$10=""),"",IF(IFERROR(MATCH(BBC_5!T$10,Infor!$A$13:$A$30,0),0)&gt;0,"L",IF(WEEKDAY(T$10)=1,"","X")))</f>
        <v>X</v>
      </c>
      <c r="U32" s="61" t="str">
        <f>IF(OR($A32="",U$10=""),"",IF(IFERROR(MATCH(BBC_5!U$10,Infor!$A$13:$A$30,0),0)&gt;0,"L",IF(WEEKDAY(U$10)=1,"","X")))</f>
        <v>X</v>
      </c>
      <c r="V32" s="61" t="str">
        <f>IF(OR($A32="",V$10=""),"",IF(IFERROR(MATCH(BBC_5!V$10,Infor!$A$13:$A$30,0),0)&gt;0,"L",IF(WEEKDAY(V$10)=1,"","X")))</f>
        <v>X</v>
      </c>
      <c r="W32" s="61" t="str">
        <f>IF(OR($A32="",W$10=""),"",IF(IFERROR(MATCH(BBC_5!W$10,Infor!$A$13:$A$30,0),0)&gt;0,"L",IF(WEEKDAY(W$10)=1,"","X")))</f>
        <v>X</v>
      </c>
      <c r="X32" s="61" t="str">
        <f>IF(OR($A32="",X$10=""),"",IF(IFERROR(MATCH(BBC_5!X$10,Infor!$A$13:$A$30,0),0)&gt;0,"L",IF(WEEKDAY(X$10)=1,"","X")))</f>
        <v>X</v>
      </c>
      <c r="Y32" s="61" t="str">
        <f>IF(OR($A32="",Y$10=""),"",IF(IFERROR(MATCH(BBC_5!Y$10,Infor!$A$13:$A$30,0),0)&gt;0,"L",IF(WEEKDAY(Y$10)=1,"","X")))</f>
        <v/>
      </c>
      <c r="Z32" s="61" t="str">
        <f>IF(OR($A32="",Z$10=""),"",IF(IFERROR(MATCH(BBC_5!Z$10,Infor!$A$13:$A$30,0),0)&gt;0,"L",IF(WEEKDAY(Z$10)=1,"","X")))</f>
        <v>X</v>
      </c>
      <c r="AA32" s="61" t="str">
        <f>IF(OR($A32="",AA$10=""),"",IF(IFERROR(MATCH(BBC_5!AA$10,Infor!$A$13:$A$30,0),0)&gt;0,"L",IF(WEEKDAY(AA$10)=1,"","X")))</f>
        <v>X</v>
      </c>
      <c r="AB32" s="61" t="str">
        <f>IF(OR($A32="",AB$10=""),"",IF(IFERROR(MATCH(BBC_5!AB$10,Infor!$A$13:$A$30,0),0)&gt;0,"L",IF(WEEKDAY(AB$10)=1,"","X")))</f>
        <v>X</v>
      </c>
      <c r="AC32" s="61" t="str">
        <f>IF(OR($A32="",AC$10=""),"",IF(IFERROR(MATCH(BBC_5!AC$10,Infor!$A$13:$A$30,0),0)&gt;0,"L",IF(WEEKDAY(AC$10)=1,"","X")))</f>
        <v>X</v>
      </c>
      <c r="AD32" s="61" t="str">
        <f>IF(OR($A32="",AD$10=""),"",IF(IFERROR(MATCH(BBC_5!AD$10,Infor!$A$13:$A$30,0),0)&gt;0,"L",IF(WEEKDAY(AD$10)=1,"","X")))</f>
        <v>X</v>
      </c>
      <c r="AE32" s="61" t="str">
        <f>IF(OR($A32="",AE$10=""),"",IF(IFERROR(MATCH(BBC_5!AE$10,Infor!$A$13:$A$30,0),0)&gt;0,"L",IF(WEEKDAY(AE$10)=1,"","X")))</f>
        <v>X</v>
      </c>
      <c r="AF32" s="61" t="str">
        <f>IF(OR($A32="",AF$10=""),"",IF(IFERROR(MATCH(BBC_5!AF$10,Infor!$A$13:$A$30,0),0)&gt;0,"L",IF(WEEKDAY(AF$10)=1,"","X")))</f>
        <v/>
      </c>
      <c r="AG32" s="61" t="str">
        <f>IF(OR($A32="",AG$10=""),"",IF(IFERROR(MATCH(BBC_5!AG$10,Infor!$A$13:$A$30,0),0)&gt;0,"L",IF(WEEKDAY(AG$10)=1,"","X")))</f>
        <v>X</v>
      </c>
      <c r="AH32" s="61" t="str">
        <f>IF(OR($A32="",AH$10=""),"",IF(IFERROR(MATCH(BBC_5!AH$10,Infor!$A$13:$A$30,0),0)&gt;0,"L",IF(WEEKDAY(AH$10)=1,"","X")))</f>
        <v>X</v>
      </c>
      <c r="AI32" s="61" t="str">
        <f>IF(OR($A32="",AI$10=""),"",IF(IFERROR(MATCH(BBC_5!AI$10,Infor!$A$13:$A$30,0),0)&gt;0,"L",IF(WEEKDAY(AI$10)=1,"","X")))</f>
        <v>X</v>
      </c>
      <c r="AJ32" s="62"/>
      <c r="AK32" s="62">
        <f t="shared" si="6"/>
        <v>26</v>
      </c>
      <c r="AL32" s="62">
        <f t="shared" si="7"/>
        <v>1</v>
      </c>
      <c r="AM32" s="62"/>
      <c r="AN32" s="63"/>
      <c r="AO32" s="44">
        <f t="shared" si="0"/>
        <v>5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IF(OR($A33="",E$10=""),"",IF(IFERROR(MATCH(BBC_5!E$10,Infor!$A$13:$A$30,0),0)&gt;0,"L",IF(WEEKDAY(E$10)=1,"","X")))</f>
        <v>L</v>
      </c>
      <c r="F33" s="61" t="str">
        <f>IF(OR($A33="",F$10=""),"",IF(IFERROR(MATCH(BBC_5!F$10,Infor!$A$13:$A$30,0),0)&gt;0,"L",IF(WEEKDAY(F$10)=1,"","X")))</f>
        <v>X</v>
      </c>
      <c r="G33" s="61" t="str">
        <f>IF(OR($A33="",G$10=""),"",IF(IFERROR(MATCH(BBC_5!G$10,Infor!$A$13:$A$30,0),0)&gt;0,"L",IF(WEEKDAY(G$10)=1,"","X")))</f>
        <v>X</v>
      </c>
      <c r="H33" s="61" t="str">
        <f>IF(OR($A33="",H$10=""),"",IF(IFERROR(MATCH(BBC_5!H$10,Infor!$A$13:$A$30,0),0)&gt;0,"L",IF(WEEKDAY(H$10)=1,"","X")))</f>
        <v>X</v>
      </c>
      <c r="I33" s="61" t="str">
        <f>IF(OR($A33="",I$10=""),"",IF(IFERROR(MATCH(BBC_5!I$10,Infor!$A$13:$A$30,0),0)&gt;0,"L",IF(WEEKDAY(I$10)=1,"","X")))</f>
        <v>X</v>
      </c>
      <c r="J33" s="61" t="str">
        <f>IF(OR($A33="",J$10=""),"",IF(IFERROR(MATCH(BBC_5!J$10,Infor!$A$13:$A$30,0),0)&gt;0,"L",IF(WEEKDAY(J$10)=1,"","X")))</f>
        <v>X</v>
      </c>
      <c r="K33" s="61" t="str">
        <f>IF(OR($A33="",K$10=""),"",IF(IFERROR(MATCH(BBC_5!K$10,Infor!$A$13:$A$30,0),0)&gt;0,"L",IF(WEEKDAY(K$10)=1,"","X")))</f>
        <v/>
      </c>
      <c r="L33" s="61" t="str">
        <f>IF(OR($A33="",L$10=""),"",IF(IFERROR(MATCH(BBC_5!L$10,Infor!$A$13:$A$30,0),0)&gt;0,"L",IF(WEEKDAY(L$10)=1,"","X")))</f>
        <v>X</v>
      </c>
      <c r="M33" s="61" t="str">
        <f>IF(OR($A33="",M$10=""),"",IF(IFERROR(MATCH(BBC_5!M$10,Infor!$A$13:$A$30,0),0)&gt;0,"L",IF(WEEKDAY(M$10)=1,"","X")))</f>
        <v>X</v>
      </c>
      <c r="N33" s="61" t="str">
        <f>IF(OR($A33="",N$10=""),"",IF(IFERROR(MATCH(BBC_5!N$10,Infor!$A$13:$A$30,0),0)&gt;0,"L",IF(WEEKDAY(N$10)=1,"","X")))</f>
        <v>X</v>
      </c>
      <c r="O33" s="61" t="str">
        <f>IF(OR($A33="",O$10=""),"",IF(IFERROR(MATCH(BBC_5!O$10,Infor!$A$13:$A$30,0),0)&gt;0,"L",IF(WEEKDAY(O$10)=1,"","X")))</f>
        <v>X</v>
      </c>
      <c r="P33" s="61" t="str">
        <f>IF(OR($A33="",P$10=""),"",IF(IFERROR(MATCH(BBC_5!P$10,Infor!$A$13:$A$30,0),0)&gt;0,"L",IF(WEEKDAY(P$10)=1,"","X")))</f>
        <v>X</v>
      </c>
      <c r="Q33" s="61" t="str">
        <f>IF(OR($A33="",Q$10=""),"",IF(IFERROR(MATCH(BBC_5!Q$10,Infor!$A$13:$A$30,0),0)&gt;0,"L",IF(WEEKDAY(Q$10)=1,"","X")))</f>
        <v>X</v>
      </c>
      <c r="R33" s="61" t="str">
        <f>IF(OR($A33="",R$10=""),"",IF(IFERROR(MATCH(BBC_5!R$10,Infor!$A$13:$A$30,0),0)&gt;0,"L",IF(WEEKDAY(R$10)=1,"","X")))</f>
        <v/>
      </c>
      <c r="S33" s="61" t="str">
        <f>IF(OR($A33="",S$10=""),"",IF(IFERROR(MATCH(BBC_5!S$10,Infor!$A$13:$A$30,0),0)&gt;0,"L",IF(WEEKDAY(S$10)=1,"","X")))</f>
        <v>X</v>
      </c>
      <c r="T33" s="61" t="str">
        <f>IF(OR($A33="",T$10=""),"",IF(IFERROR(MATCH(BBC_5!T$10,Infor!$A$13:$A$30,0),0)&gt;0,"L",IF(WEEKDAY(T$10)=1,"","X")))</f>
        <v>X</v>
      </c>
      <c r="U33" s="61" t="str">
        <f>IF(OR($A33="",U$10=""),"",IF(IFERROR(MATCH(BBC_5!U$10,Infor!$A$13:$A$30,0),0)&gt;0,"L",IF(WEEKDAY(U$10)=1,"","X")))</f>
        <v>X</v>
      </c>
      <c r="V33" s="61" t="str">
        <f>IF(OR($A33="",V$10=""),"",IF(IFERROR(MATCH(BBC_5!V$10,Infor!$A$13:$A$30,0),0)&gt;0,"L",IF(WEEKDAY(V$10)=1,"","X")))</f>
        <v>X</v>
      </c>
      <c r="W33" s="61" t="str">
        <f>IF(OR($A33="",W$10=""),"",IF(IFERROR(MATCH(BBC_5!W$10,Infor!$A$13:$A$30,0),0)&gt;0,"L",IF(WEEKDAY(W$10)=1,"","X")))</f>
        <v>X</v>
      </c>
      <c r="X33" s="61" t="str">
        <f>IF(OR($A33="",X$10=""),"",IF(IFERROR(MATCH(BBC_5!X$10,Infor!$A$13:$A$30,0),0)&gt;0,"L",IF(WEEKDAY(X$10)=1,"","X")))</f>
        <v>X</v>
      </c>
      <c r="Y33" s="61" t="str">
        <f>IF(OR($A33="",Y$10=""),"",IF(IFERROR(MATCH(BBC_5!Y$10,Infor!$A$13:$A$30,0),0)&gt;0,"L",IF(WEEKDAY(Y$10)=1,"","X")))</f>
        <v/>
      </c>
      <c r="Z33" s="61" t="str">
        <f>IF(OR($A33="",Z$10=""),"",IF(IFERROR(MATCH(BBC_5!Z$10,Infor!$A$13:$A$30,0),0)&gt;0,"L",IF(WEEKDAY(Z$10)=1,"","X")))</f>
        <v>X</v>
      </c>
      <c r="AA33" s="61" t="str">
        <f>IF(OR($A33="",AA$10=""),"",IF(IFERROR(MATCH(BBC_5!AA$10,Infor!$A$13:$A$30,0),0)&gt;0,"L",IF(WEEKDAY(AA$10)=1,"","X")))</f>
        <v>X</v>
      </c>
      <c r="AB33" s="61" t="str">
        <f>IF(OR($A33="",AB$10=""),"",IF(IFERROR(MATCH(BBC_5!AB$10,Infor!$A$13:$A$30,0),0)&gt;0,"L",IF(WEEKDAY(AB$10)=1,"","X")))</f>
        <v>X</v>
      </c>
      <c r="AC33" s="61" t="str">
        <f>IF(OR($A33="",AC$10=""),"",IF(IFERROR(MATCH(BBC_5!AC$10,Infor!$A$13:$A$30,0),0)&gt;0,"L",IF(WEEKDAY(AC$10)=1,"","X")))</f>
        <v>X</v>
      </c>
      <c r="AD33" s="61" t="str">
        <f>IF(OR($A33="",AD$10=""),"",IF(IFERROR(MATCH(BBC_5!AD$10,Infor!$A$13:$A$30,0),0)&gt;0,"L",IF(WEEKDAY(AD$10)=1,"","X")))</f>
        <v>X</v>
      </c>
      <c r="AE33" s="61" t="str">
        <f>IF(OR($A33="",AE$10=""),"",IF(IFERROR(MATCH(BBC_5!AE$10,Infor!$A$13:$A$30,0),0)&gt;0,"L",IF(WEEKDAY(AE$10)=1,"","X")))</f>
        <v>X</v>
      </c>
      <c r="AF33" s="61" t="str">
        <f>IF(OR($A33="",AF$10=""),"",IF(IFERROR(MATCH(BBC_5!AF$10,Infor!$A$13:$A$30,0),0)&gt;0,"L",IF(WEEKDAY(AF$10)=1,"","X")))</f>
        <v/>
      </c>
      <c r="AG33" s="61" t="str">
        <f>IF(OR($A33="",AG$10=""),"",IF(IFERROR(MATCH(BBC_5!AG$10,Infor!$A$13:$A$30,0),0)&gt;0,"L",IF(WEEKDAY(AG$10)=1,"","X")))</f>
        <v>X</v>
      </c>
      <c r="AH33" s="61" t="str">
        <f>IF(OR($A33="",AH$10=""),"",IF(IFERROR(MATCH(BBC_5!AH$10,Infor!$A$13:$A$30,0),0)&gt;0,"L",IF(WEEKDAY(AH$10)=1,"","X")))</f>
        <v>X</v>
      </c>
      <c r="AI33" s="61" t="str">
        <f>IF(OR($A33="",AI$10=""),"",IF(IFERROR(MATCH(BBC_5!AI$10,Infor!$A$13:$A$30,0),0)&gt;0,"L",IF(WEEKDAY(AI$10)=1,"","X")))</f>
        <v>X</v>
      </c>
      <c r="AJ33" s="62"/>
      <c r="AK33" s="62">
        <f t="shared" si="6"/>
        <v>26</v>
      </c>
      <c r="AL33" s="62">
        <f t="shared" si="7"/>
        <v>1</v>
      </c>
      <c r="AM33" s="62"/>
      <c r="AN33" s="63"/>
      <c r="AO33" s="44">
        <f t="shared" si="0"/>
        <v>5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IF(OR($A34="",E$10=""),"",IF(IFERROR(MATCH(BBC_5!E$10,Infor!$A$13:$A$30,0),0)&gt;0,"L",IF(WEEKDAY(E$10)=1,"","X")))</f>
        <v>L</v>
      </c>
      <c r="F34" s="61" t="str">
        <f>IF(OR($A34="",F$10=""),"",IF(IFERROR(MATCH(BBC_5!F$10,Infor!$A$13:$A$30,0),0)&gt;0,"L",IF(WEEKDAY(F$10)=1,"","X")))</f>
        <v>X</v>
      </c>
      <c r="G34" s="61" t="str">
        <f>IF(OR($A34="",G$10=""),"",IF(IFERROR(MATCH(BBC_5!G$10,Infor!$A$13:$A$30,0),0)&gt;0,"L",IF(WEEKDAY(G$10)=1,"","X")))</f>
        <v>X</v>
      </c>
      <c r="H34" s="61" t="str">
        <f>IF(OR($A34="",H$10=""),"",IF(IFERROR(MATCH(BBC_5!H$10,Infor!$A$13:$A$30,0),0)&gt;0,"L",IF(WEEKDAY(H$10)=1,"","X")))</f>
        <v>X</v>
      </c>
      <c r="I34" s="61" t="str">
        <f>IF(OR($A34="",I$10=""),"",IF(IFERROR(MATCH(BBC_5!I$10,Infor!$A$13:$A$30,0),0)&gt;0,"L",IF(WEEKDAY(I$10)=1,"","X")))</f>
        <v>X</v>
      </c>
      <c r="J34" s="61" t="str">
        <f>IF(OR($A34="",J$10=""),"",IF(IFERROR(MATCH(BBC_5!J$10,Infor!$A$13:$A$30,0),0)&gt;0,"L",IF(WEEKDAY(J$10)=1,"","X")))</f>
        <v>X</v>
      </c>
      <c r="K34" s="61" t="str">
        <f>IF(OR($A34="",K$10=""),"",IF(IFERROR(MATCH(BBC_5!K$10,Infor!$A$13:$A$30,0),0)&gt;0,"L",IF(WEEKDAY(K$10)=1,"","X")))</f>
        <v/>
      </c>
      <c r="L34" s="61" t="str">
        <f>IF(OR($A34="",L$10=""),"",IF(IFERROR(MATCH(BBC_5!L$10,Infor!$A$13:$A$30,0),0)&gt;0,"L",IF(WEEKDAY(L$10)=1,"","X")))</f>
        <v>X</v>
      </c>
      <c r="M34" s="61" t="str">
        <f>IF(OR($A34="",M$10=""),"",IF(IFERROR(MATCH(BBC_5!M$10,Infor!$A$13:$A$30,0),0)&gt;0,"L",IF(WEEKDAY(M$10)=1,"","X")))</f>
        <v>X</v>
      </c>
      <c r="N34" s="61" t="str">
        <f>IF(OR($A34="",N$10=""),"",IF(IFERROR(MATCH(BBC_5!N$10,Infor!$A$13:$A$30,0),0)&gt;0,"L",IF(WEEKDAY(N$10)=1,"","X")))</f>
        <v>X</v>
      </c>
      <c r="O34" s="61" t="str">
        <f>IF(OR($A34="",O$10=""),"",IF(IFERROR(MATCH(BBC_5!O$10,Infor!$A$13:$A$30,0),0)&gt;0,"L",IF(WEEKDAY(O$10)=1,"","X")))</f>
        <v>X</v>
      </c>
      <c r="P34" s="61" t="str">
        <f>IF(OR($A34="",P$10=""),"",IF(IFERROR(MATCH(BBC_5!P$10,Infor!$A$13:$A$30,0),0)&gt;0,"L",IF(WEEKDAY(P$10)=1,"","X")))</f>
        <v>X</v>
      </c>
      <c r="Q34" s="61" t="str">
        <f>IF(OR($A34="",Q$10=""),"",IF(IFERROR(MATCH(BBC_5!Q$10,Infor!$A$13:$A$30,0),0)&gt;0,"L",IF(WEEKDAY(Q$10)=1,"","X")))</f>
        <v>X</v>
      </c>
      <c r="R34" s="61" t="str">
        <f>IF(OR($A34="",R$10=""),"",IF(IFERROR(MATCH(BBC_5!R$10,Infor!$A$13:$A$30,0),0)&gt;0,"L",IF(WEEKDAY(R$10)=1,"","X")))</f>
        <v/>
      </c>
      <c r="S34" s="61" t="str">
        <f>IF(OR($A34="",S$10=""),"",IF(IFERROR(MATCH(BBC_5!S$10,Infor!$A$13:$A$30,0),0)&gt;0,"L",IF(WEEKDAY(S$10)=1,"","X")))</f>
        <v>X</v>
      </c>
      <c r="T34" s="61" t="str">
        <f>IF(OR($A34="",T$10=""),"",IF(IFERROR(MATCH(BBC_5!T$10,Infor!$A$13:$A$30,0),0)&gt;0,"L",IF(WEEKDAY(T$10)=1,"","X")))</f>
        <v>X</v>
      </c>
      <c r="U34" s="61" t="str">
        <f>IF(OR($A34="",U$10=""),"",IF(IFERROR(MATCH(BBC_5!U$10,Infor!$A$13:$A$30,0),0)&gt;0,"L",IF(WEEKDAY(U$10)=1,"","X")))</f>
        <v>X</v>
      </c>
      <c r="V34" s="61" t="str">
        <f>IF(OR($A34="",V$10=""),"",IF(IFERROR(MATCH(BBC_5!V$10,Infor!$A$13:$A$30,0),0)&gt;0,"L",IF(WEEKDAY(V$10)=1,"","X")))</f>
        <v>X</v>
      </c>
      <c r="W34" s="61" t="str">
        <f>IF(OR($A34="",W$10=""),"",IF(IFERROR(MATCH(BBC_5!W$10,Infor!$A$13:$A$30,0),0)&gt;0,"L",IF(WEEKDAY(W$10)=1,"","X")))</f>
        <v>X</v>
      </c>
      <c r="X34" s="61" t="str">
        <f>IF(OR($A34="",X$10=""),"",IF(IFERROR(MATCH(BBC_5!X$10,Infor!$A$13:$A$30,0),0)&gt;0,"L",IF(WEEKDAY(X$10)=1,"","X")))</f>
        <v>X</v>
      </c>
      <c r="Y34" s="61" t="str">
        <f>IF(OR($A34="",Y$10=""),"",IF(IFERROR(MATCH(BBC_5!Y$10,Infor!$A$13:$A$30,0),0)&gt;0,"L",IF(WEEKDAY(Y$10)=1,"","X")))</f>
        <v/>
      </c>
      <c r="Z34" s="61" t="str">
        <f>IF(OR($A34="",Z$10=""),"",IF(IFERROR(MATCH(BBC_5!Z$10,Infor!$A$13:$A$30,0),0)&gt;0,"L",IF(WEEKDAY(Z$10)=1,"","X")))</f>
        <v>X</v>
      </c>
      <c r="AA34" s="61" t="str">
        <f>IF(OR($A34="",AA$10=""),"",IF(IFERROR(MATCH(BBC_5!AA$10,Infor!$A$13:$A$30,0),0)&gt;0,"L",IF(WEEKDAY(AA$10)=1,"","X")))</f>
        <v>X</v>
      </c>
      <c r="AB34" s="61" t="str">
        <f>IF(OR($A34="",AB$10=""),"",IF(IFERROR(MATCH(BBC_5!AB$10,Infor!$A$13:$A$30,0),0)&gt;0,"L",IF(WEEKDAY(AB$10)=1,"","X")))</f>
        <v>X</v>
      </c>
      <c r="AC34" s="61" t="str">
        <f>IF(OR($A34="",AC$10=""),"",IF(IFERROR(MATCH(BBC_5!AC$10,Infor!$A$13:$A$30,0),0)&gt;0,"L",IF(WEEKDAY(AC$10)=1,"","X")))</f>
        <v>X</v>
      </c>
      <c r="AD34" s="61" t="str">
        <f>IF(OR($A34="",AD$10=""),"",IF(IFERROR(MATCH(BBC_5!AD$10,Infor!$A$13:$A$30,0),0)&gt;0,"L",IF(WEEKDAY(AD$10)=1,"","X")))</f>
        <v>X</v>
      </c>
      <c r="AE34" s="61" t="str">
        <f>IF(OR($A34="",AE$10=""),"",IF(IFERROR(MATCH(BBC_5!AE$10,Infor!$A$13:$A$30,0),0)&gt;0,"L",IF(WEEKDAY(AE$10)=1,"","X")))</f>
        <v>X</v>
      </c>
      <c r="AF34" s="61" t="str">
        <f>IF(OR($A34="",AF$10=""),"",IF(IFERROR(MATCH(BBC_5!AF$10,Infor!$A$13:$A$30,0),0)&gt;0,"L",IF(WEEKDAY(AF$10)=1,"","X")))</f>
        <v/>
      </c>
      <c r="AG34" s="61" t="str">
        <f>IF(OR($A34="",AG$10=""),"",IF(IFERROR(MATCH(BBC_5!AG$10,Infor!$A$13:$A$30,0),0)&gt;0,"L",IF(WEEKDAY(AG$10)=1,"","X")))</f>
        <v>X</v>
      </c>
      <c r="AH34" s="61" t="str">
        <f>IF(OR($A34="",AH$10=""),"",IF(IFERROR(MATCH(BBC_5!AH$10,Infor!$A$13:$A$30,0),0)&gt;0,"L",IF(WEEKDAY(AH$10)=1,"","X")))</f>
        <v>X</v>
      </c>
      <c r="AI34" s="61" t="str">
        <f>IF(OR($A34="",AI$10=""),"",IF(IFERROR(MATCH(BBC_5!AI$10,Infor!$A$13:$A$30,0),0)&gt;0,"L",IF(WEEKDAY(AI$10)=1,"","X")))</f>
        <v>X</v>
      </c>
      <c r="AJ34" s="62"/>
      <c r="AK34" s="62">
        <f t="shared" si="6"/>
        <v>26</v>
      </c>
      <c r="AL34" s="62">
        <f t="shared" si="7"/>
        <v>1</v>
      </c>
      <c r="AM34" s="62"/>
      <c r="AN34" s="63"/>
      <c r="AO34" s="44">
        <f t="shared" si="0"/>
        <v>5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IF(OR($A35="",E$10=""),"",IF(IFERROR(MATCH(BBC_5!E$10,Infor!$A$13:$A$30,0),0)&gt;0,"L",IF(WEEKDAY(E$10)=1,"","X")))</f>
        <v>L</v>
      </c>
      <c r="F35" s="61" t="str">
        <f>IF(OR($A35="",F$10=""),"",IF(IFERROR(MATCH(BBC_5!F$10,Infor!$A$13:$A$30,0),0)&gt;0,"L",IF(WEEKDAY(F$10)=1,"","X")))</f>
        <v>X</v>
      </c>
      <c r="G35" s="61" t="str">
        <f>IF(OR($A35="",G$10=""),"",IF(IFERROR(MATCH(BBC_5!G$10,Infor!$A$13:$A$30,0),0)&gt;0,"L",IF(WEEKDAY(G$10)=1,"","X")))</f>
        <v>X</v>
      </c>
      <c r="H35" s="61" t="str">
        <f>IF(OR($A35="",H$10=""),"",IF(IFERROR(MATCH(BBC_5!H$10,Infor!$A$13:$A$30,0),0)&gt;0,"L",IF(WEEKDAY(H$10)=1,"","X")))</f>
        <v>X</v>
      </c>
      <c r="I35" s="61" t="str">
        <f>IF(OR($A35="",I$10=""),"",IF(IFERROR(MATCH(BBC_5!I$10,Infor!$A$13:$A$30,0),0)&gt;0,"L",IF(WEEKDAY(I$10)=1,"","X")))</f>
        <v>X</v>
      </c>
      <c r="J35" s="61" t="str">
        <f>IF(OR($A35="",J$10=""),"",IF(IFERROR(MATCH(BBC_5!J$10,Infor!$A$13:$A$30,0),0)&gt;0,"L",IF(WEEKDAY(J$10)=1,"","X")))</f>
        <v>X</v>
      </c>
      <c r="K35" s="61" t="str">
        <f>IF(OR($A35="",K$10=""),"",IF(IFERROR(MATCH(BBC_5!K$10,Infor!$A$13:$A$30,0),0)&gt;0,"L",IF(WEEKDAY(K$10)=1,"","X")))</f>
        <v/>
      </c>
      <c r="L35" s="61" t="str">
        <f>IF(OR($A35="",L$10=""),"",IF(IFERROR(MATCH(BBC_5!L$10,Infor!$A$13:$A$30,0),0)&gt;0,"L",IF(WEEKDAY(L$10)=1,"","X")))</f>
        <v>X</v>
      </c>
      <c r="M35" s="61" t="str">
        <f>IF(OR($A35="",M$10=""),"",IF(IFERROR(MATCH(BBC_5!M$10,Infor!$A$13:$A$30,0),0)&gt;0,"L",IF(WEEKDAY(M$10)=1,"","X")))</f>
        <v>X</v>
      </c>
      <c r="N35" s="61" t="str">
        <f>IF(OR($A35="",N$10=""),"",IF(IFERROR(MATCH(BBC_5!N$10,Infor!$A$13:$A$30,0),0)&gt;0,"L",IF(WEEKDAY(N$10)=1,"","X")))</f>
        <v>X</v>
      </c>
      <c r="O35" s="61" t="str">
        <f>IF(OR($A35="",O$10=""),"",IF(IFERROR(MATCH(BBC_5!O$10,Infor!$A$13:$A$30,0),0)&gt;0,"L",IF(WEEKDAY(O$10)=1,"","X")))</f>
        <v>X</v>
      </c>
      <c r="P35" s="61" t="str">
        <f>IF(OR($A35="",P$10=""),"",IF(IFERROR(MATCH(BBC_5!P$10,Infor!$A$13:$A$30,0),0)&gt;0,"L",IF(WEEKDAY(P$10)=1,"","X")))</f>
        <v>X</v>
      </c>
      <c r="Q35" s="61" t="str">
        <f>IF(OR($A35="",Q$10=""),"",IF(IFERROR(MATCH(BBC_5!Q$10,Infor!$A$13:$A$30,0),0)&gt;0,"L",IF(WEEKDAY(Q$10)=1,"","X")))</f>
        <v>X</v>
      </c>
      <c r="R35" s="61" t="str">
        <f>IF(OR($A35="",R$10=""),"",IF(IFERROR(MATCH(BBC_5!R$10,Infor!$A$13:$A$30,0),0)&gt;0,"L",IF(WEEKDAY(R$10)=1,"","X")))</f>
        <v/>
      </c>
      <c r="S35" s="61" t="str">
        <f>IF(OR($A35="",S$10=""),"",IF(IFERROR(MATCH(BBC_5!S$10,Infor!$A$13:$A$30,0),0)&gt;0,"L",IF(WEEKDAY(S$10)=1,"","X")))</f>
        <v>X</v>
      </c>
      <c r="T35" s="61" t="str">
        <f>IF(OR($A35="",T$10=""),"",IF(IFERROR(MATCH(BBC_5!T$10,Infor!$A$13:$A$30,0),0)&gt;0,"L",IF(WEEKDAY(T$10)=1,"","X")))</f>
        <v>X</v>
      </c>
      <c r="U35" s="61" t="str">
        <f>IF(OR($A35="",U$10=""),"",IF(IFERROR(MATCH(BBC_5!U$10,Infor!$A$13:$A$30,0),0)&gt;0,"L",IF(WEEKDAY(U$10)=1,"","X")))</f>
        <v>X</v>
      </c>
      <c r="V35" s="61" t="str">
        <f>IF(OR($A35="",V$10=""),"",IF(IFERROR(MATCH(BBC_5!V$10,Infor!$A$13:$A$30,0),0)&gt;0,"L",IF(WEEKDAY(V$10)=1,"","X")))</f>
        <v>X</v>
      </c>
      <c r="W35" s="61" t="str">
        <f>IF(OR($A35="",W$10=""),"",IF(IFERROR(MATCH(BBC_5!W$10,Infor!$A$13:$A$30,0),0)&gt;0,"L",IF(WEEKDAY(W$10)=1,"","X")))</f>
        <v>X</v>
      </c>
      <c r="X35" s="61" t="str">
        <f>IF(OR($A35="",X$10=""),"",IF(IFERROR(MATCH(BBC_5!X$10,Infor!$A$13:$A$30,0),0)&gt;0,"L",IF(WEEKDAY(X$10)=1,"","X")))</f>
        <v>X</v>
      </c>
      <c r="Y35" s="61" t="str">
        <f>IF(OR($A35="",Y$10=""),"",IF(IFERROR(MATCH(BBC_5!Y$10,Infor!$A$13:$A$30,0),0)&gt;0,"L",IF(WEEKDAY(Y$10)=1,"","X")))</f>
        <v/>
      </c>
      <c r="Z35" s="61" t="str">
        <f>IF(OR($A35="",Z$10=""),"",IF(IFERROR(MATCH(BBC_5!Z$10,Infor!$A$13:$A$30,0),0)&gt;0,"L",IF(WEEKDAY(Z$10)=1,"","X")))</f>
        <v>X</v>
      </c>
      <c r="AA35" s="61" t="str">
        <f>IF(OR($A35="",AA$10=""),"",IF(IFERROR(MATCH(BBC_5!AA$10,Infor!$A$13:$A$30,0),0)&gt;0,"L",IF(WEEKDAY(AA$10)=1,"","X")))</f>
        <v>X</v>
      </c>
      <c r="AB35" s="61" t="str">
        <f>IF(OR($A35="",AB$10=""),"",IF(IFERROR(MATCH(BBC_5!AB$10,Infor!$A$13:$A$30,0),0)&gt;0,"L",IF(WEEKDAY(AB$10)=1,"","X")))</f>
        <v>X</v>
      </c>
      <c r="AC35" s="61" t="str">
        <f>IF(OR($A35="",AC$10=""),"",IF(IFERROR(MATCH(BBC_5!AC$10,Infor!$A$13:$A$30,0),0)&gt;0,"L",IF(WEEKDAY(AC$10)=1,"","X")))</f>
        <v>X</v>
      </c>
      <c r="AD35" s="61" t="str">
        <f>IF(OR($A35="",AD$10=""),"",IF(IFERROR(MATCH(BBC_5!AD$10,Infor!$A$13:$A$30,0),0)&gt;0,"L",IF(WEEKDAY(AD$10)=1,"","X")))</f>
        <v>X</v>
      </c>
      <c r="AE35" s="61" t="str">
        <f>IF(OR($A35="",AE$10=""),"",IF(IFERROR(MATCH(BBC_5!AE$10,Infor!$A$13:$A$30,0),0)&gt;0,"L",IF(WEEKDAY(AE$10)=1,"","X")))</f>
        <v>X</v>
      </c>
      <c r="AF35" s="61" t="str">
        <f>IF(OR($A35="",AF$10=""),"",IF(IFERROR(MATCH(BBC_5!AF$10,Infor!$A$13:$A$30,0),0)&gt;0,"L",IF(WEEKDAY(AF$10)=1,"","X")))</f>
        <v/>
      </c>
      <c r="AG35" s="61" t="str">
        <f>IF(OR($A35="",AG$10=""),"",IF(IFERROR(MATCH(BBC_5!AG$10,Infor!$A$13:$A$30,0),0)&gt;0,"L",IF(WEEKDAY(AG$10)=1,"","X")))</f>
        <v>X</v>
      </c>
      <c r="AH35" s="61" t="str">
        <f>IF(OR($A35="",AH$10=""),"",IF(IFERROR(MATCH(BBC_5!AH$10,Infor!$A$13:$A$30,0),0)&gt;0,"L",IF(WEEKDAY(AH$10)=1,"","X")))</f>
        <v>X</v>
      </c>
      <c r="AI35" s="61" t="str">
        <f>IF(OR($A35="",AI$10=""),"",IF(IFERROR(MATCH(BBC_5!AI$10,Infor!$A$13:$A$30,0),0)&gt;0,"L",IF(WEEKDAY(AI$10)=1,"","X")))</f>
        <v>X</v>
      </c>
      <c r="AJ35" s="62"/>
      <c r="AK35" s="62">
        <f t="shared" si="6"/>
        <v>26</v>
      </c>
      <c r="AL35" s="62">
        <f t="shared" si="7"/>
        <v>1</v>
      </c>
      <c r="AM35" s="62"/>
      <c r="AN35" s="63"/>
      <c r="AO35" s="44">
        <f t="shared" si="0"/>
        <v>5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IF(OR($A36="",E$10=""),"",IF(IFERROR(MATCH(BBC_5!E$10,Infor!$A$13:$A$30,0),0)&gt;0,"L",IF(WEEKDAY(E$10)=1,"","X")))</f>
        <v>L</v>
      </c>
      <c r="F36" s="61" t="str">
        <f>IF(OR($A36="",F$10=""),"",IF(IFERROR(MATCH(BBC_5!F$10,Infor!$A$13:$A$30,0),0)&gt;0,"L",IF(WEEKDAY(F$10)=1,"","X")))</f>
        <v>X</v>
      </c>
      <c r="G36" s="61" t="str">
        <f>IF(OR($A36="",G$10=""),"",IF(IFERROR(MATCH(BBC_5!G$10,Infor!$A$13:$A$30,0),0)&gt;0,"L",IF(WEEKDAY(G$10)=1,"","X")))</f>
        <v>X</v>
      </c>
      <c r="H36" s="61" t="str">
        <f>IF(OR($A36="",H$10=""),"",IF(IFERROR(MATCH(BBC_5!H$10,Infor!$A$13:$A$30,0),0)&gt;0,"L",IF(WEEKDAY(H$10)=1,"","X")))</f>
        <v>X</v>
      </c>
      <c r="I36" s="61" t="str">
        <f>IF(OR($A36="",I$10=""),"",IF(IFERROR(MATCH(BBC_5!I$10,Infor!$A$13:$A$30,0),0)&gt;0,"L",IF(WEEKDAY(I$10)=1,"","X")))</f>
        <v>X</v>
      </c>
      <c r="J36" s="61" t="str">
        <f>IF(OR($A36="",J$10=""),"",IF(IFERROR(MATCH(BBC_5!J$10,Infor!$A$13:$A$30,0),0)&gt;0,"L",IF(WEEKDAY(J$10)=1,"","X")))</f>
        <v>X</v>
      </c>
      <c r="K36" s="61" t="str">
        <f>IF(OR($A36="",K$10=""),"",IF(IFERROR(MATCH(BBC_5!K$10,Infor!$A$13:$A$30,0),0)&gt;0,"L",IF(WEEKDAY(K$10)=1,"","X")))</f>
        <v/>
      </c>
      <c r="L36" s="61" t="str">
        <f>IF(OR($A36="",L$10=""),"",IF(IFERROR(MATCH(BBC_5!L$10,Infor!$A$13:$A$30,0),0)&gt;0,"L",IF(WEEKDAY(L$10)=1,"","X")))</f>
        <v>X</v>
      </c>
      <c r="M36" s="61" t="str">
        <f>IF(OR($A36="",M$10=""),"",IF(IFERROR(MATCH(BBC_5!M$10,Infor!$A$13:$A$30,0),0)&gt;0,"L",IF(WEEKDAY(M$10)=1,"","X")))</f>
        <v>X</v>
      </c>
      <c r="N36" s="61" t="str">
        <f>IF(OR($A36="",N$10=""),"",IF(IFERROR(MATCH(BBC_5!N$10,Infor!$A$13:$A$30,0),0)&gt;0,"L",IF(WEEKDAY(N$10)=1,"","X")))</f>
        <v>X</v>
      </c>
      <c r="O36" s="61" t="str">
        <f>IF(OR($A36="",O$10=""),"",IF(IFERROR(MATCH(BBC_5!O$10,Infor!$A$13:$A$30,0),0)&gt;0,"L",IF(WEEKDAY(O$10)=1,"","X")))</f>
        <v>X</v>
      </c>
      <c r="P36" s="61" t="str">
        <f>IF(OR($A36="",P$10=""),"",IF(IFERROR(MATCH(BBC_5!P$10,Infor!$A$13:$A$30,0),0)&gt;0,"L",IF(WEEKDAY(P$10)=1,"","X")))</f>
        <v>X</v>
      </c>
      <c r="Q36" s="61" t="str">
        <f>IF(OR($A36="",Q$10=""),"",IF(IFERROR(MATCH(BBC_5!Q$10,Infor!$A$13:$A$30,0),0)&gt;0,"L",IF(WEEKDAY(Q$10)=1,"","X")))</f>
        <v>X</v>
      </c>
      <c r="R36" s="61" t="str">
        <f>IF(OR($A36="",R$10=""),"",IF(IFERROR(MATCH(BBC_5!R$10,Infor!$A$13:$A$30,0),0)&gt;0,"L",IF(WEEKDAY(R$10)=1,"","X")))</f>
        <v/>
      </c>
      <c r="S36" s="61" t="str">
        <f>IF(OR($A36="",S$10=""),"",IF(IFERROR(MATCH(BBC_5!S$10,Infor!$A$13:$A$30,0),0)&gt;0,"L",IF(WEEKDAY(S$10)=1,"","X")))</f>
        <v>X</v>
      </c>
      <c r="T36" s="61" t="str">
        <f>IF(OR($A36="",T$10=""),"",IF(IFERROR(MATCH(BBC_5!T$10,Infor!$A$13:$A$30,0),0)&gt;0,"L",IF(WEEKDAY(T$10)=1,"","X")))</f>
        <v>X</v>
      </c>
      <c r="U36" s="61" t="str">
        <f>IF(OR($A36="",U$10=""),"",IF(IFERROR(MATCH(BBC_5!U$10,Infor!$A$13:$A$30,0),0)&gt;0,"L",IF(WEEKDAY(U$10)=1,"","X")))</f>
        <v>X</v>
      </c>
      <c r="V36" s="61" t="str">
        <f>IF(OR($A36="",V$10=""),"",IF(IFERROR(MATCH(BBC_5!V$10,Infor!$A$13:$A$30,0),0)&gt;0,"L",IF(WEEKDAY(V$10)=1,"","X")))</f>
        <v>X</v>
      </c>
      <c r="W36" s="61" t="str">
        <f>IF(OR($A36="",W$10=""),"",IF(IFERROR(MATCH(BBC_5!W$10,Infor!$A$13:$A$30,0),0)&gt;0,"L",IF(WEEKDAY(W$10)=1,"","X")))</f>
        <v>X</v>
      </c>
      <c r="X36" s="61" t="str">
        <f>IF(OR($A36="",X$10=""),"",IF(IFERROR(MATCH(BBC_5!X$10,Infor!$A$13:$A$30,0),0)&gt;0,"L",IF(WEEKDAY(X$10)=1,"","X")))</f>
        <v>X</v>
      </c>
      <c r="Y36" s="61" t="str">
        <f>IF(OR($A36="",Y$10=""),"",IF(IFERROR(MATCH(BBC_5!Y$10,Infor!$A$13:$A$30,0),0)&gt;0,"L",IF(WEEKDAY(Y$10)=1,"","X")))</f>
        <v/>
      </c>
      <c r="Z36" s="61" t="str">
        <f>IF(OR($A36="",Z$10=""),"",IF(IFERROR(MATCH(BBC_5!Z$10,Infor!$A$13:$A$30,0),0)&gt;0,"L",IF(WEEKDAY(Z$10)=1,"","X")))</f>
        <v>X</v>
      </c>
      <c r="AA36" s="61" t="str">
        <f>IF(OR($A36="",AA$10=""),"",IF(IFERROR(MATCH(BBC_5!AA$10,Infor!$A$13:$A$30,0),0)&gt;0,"L",IF(WEEKDAY(AA$10)=1,"","X")))</f>
        <v>X</v>
      </c>
      <c r="AB36" s="61" t="str">
        <f>IF(OR($A36="",AB$10=""),"",IF(IFERROR(MATCH(BBC_5!AB$10,Infor!$A$13:$A$30,0),0)&gt;0,"L",IF(WEEKDAY(AB$10)=1,"","X")))</f>
        <v>X</v>
      </c>
      <c r="AC36" s="61" t="str">
        <f>IF(OR($A36="",AC$10=""),"",IF(IFERROR(MATCH(BBC_5!AC$10,Infor!$A$13:$A$30,0),0)&gt;0,"L",IF(WEEKDAY(AC$10)=1,"","X")))</f>
        <v>X</v>
      </c>
      <c r="AD36" s="61" t="str">
        <f>IF(OR($A36="",AD$10=""),"",IF(IFERROR(MATCH(BBC_5!AD$10,Infor!$A$13:$A$30,0),0)&gt;0,"L",IF(WEEKDAY(AD$10)=1,"","X")))</f>
        <v>X</v>
      </c>
      <c r="AE36" s="61" t="str">
        <f>IF(OR($A36="",AE$10=""),"",IF(IFERROR(MATCH(BBC_5!AE$10,Infor!$A$13:$A$30,0),0)&gt;0,"L",IF(WEEKDAY(AE$10)=1,"","X")))</f>
        <v>X</v>
      </c>
      <c r="AF36" s="61" t="str">
        <f>IF(OR($A36="",AF$10=""),"",IF(IFERROR(MATCH(BBC_5!AF$10,Infor!$A$13:$A$30,0),0)&gt;0,"L",IF(WEEKDAY(AF$10)=1,"","X")))</f>
        <v/>
      </c>
      <c r="AG36" s="61" t="str">
        <f>IF(OR($A36="",AG$10=""),"",IF(IFERROR(MATCH(BBC_5!AG$10,Infor!$A$13:$A$30,0),0)&gt;0,"L",IF(WEEKDAY(AG$10)=1,"","X")))</f>
        <v>X</v>
      </c>
      <c r="AH36" s="61" t="str">
        <f>IF(OR($A36="",AH$10=""),"",IF(IFERROR(MATCH(BBC_5!AH$10,Infor!$A$13:$A$30,0),0)&gt;0,"L",IF(WEEKDAY(AH$10)=1,"","X")))</f>
        <v>X</v>
      </c>
      <c r="AI36" s="61" t="str">
        <f>IF(OR($A36="",AI$10=""),"",IF(IFERROR(MATCH(BBC_5!AI$10,Infor!$A$13:$A$30,0),0)&gt;0,"L",IF(WEEKDAY(AI$10)=1,"","X")))</f>
        <v>X</v>
      </c>
      <c r="AJ36" s="62"/>
      <c r="AK36" s="62">
        <f t="shared" si="6"/>
        <v>26</v>
      </c>
      <c r="AL36" s="62">
        <f t="shared" si="7"/>
        <v>1</v>
      </c>
      <c r="AM36" s="62"/>
      <c r="AN36" s="63"/>
      <c r="AO36" s="44">
        <f t="shared" si="0"/>
        <v>5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IF(OR($A37="",E$10=""),"",IF(IFERROR(MATCH(BBC_5!E$10,Infor!$A$13:$A$30,0),0)&gt;0,"L",IF(WEEKDAY(E$10)=1,"","X")))</f>
        <v>L</v>
      </c>
      <c r="F37" s="61" t="str">
        <f>IF(OR($A37="",F$10=""),"",IF(IFERROR(MATCH(BBC_5!F$10,Infor!$A$13:$A$30,0),0)&gt;0,"L",IF(WEEKDAY(F$10)=1,"","X")))</f>
        <v>X</v>
      </c>
      <c r="G37" s="61" t="str">
        <f>IF(OR($A37="",G$10=""),"",IF(IFERROR(MATCH(BBC_5!G$10,Infor!$A$13:$A$30,0),0)&gt;0,"L",IF(WEEKDAY(G$10)=1,"","X")))</f>
        <v>X</v>
      </c>
      <c r="H37" s="61" t="str">
        <f>IF(OR($A37="",H$10=""),"",IF(IFERROR(MATCH(BBC_5!H$10,Infor!$A$13:$A$30,0),0)&gt;0,"L",IF(WEEKDAY(H$10)=1,"","X")))</f>
        <v>X</v>
      </c>
      <c r="I37" s="61" t="str">
        <f>IF(OR($A37="",I$10=""),"",IF(IFERROR(MATCH(BBC_5!I$10,Infor!$A$13:$A$30,0),0)&gt;0,"L",IF(WEEKDAY(I$10)=1,"","X")))</f>
        <v>X</v>
      </c>
      <c r="J37" s="61" t="str">
        <f>IF(OR($A37="",J$10=""),"",IF(IFERROR(MATCH(BBC_5!J$10,Infor!$A$13:$A$30,0),0)&gt;0,"L",IF(WEEKDAY(J$10)=1,"","X")))</f>
        <v>X</v>
      </c>
      <c r="K37" s="61" t="str">
        <f>IF(OR($A37="",K$10=""),"",IF(IFERROR(MATCH(BBC_5!K$10,Infor!$A$13:$A$30,0),0)&gt;0,"L",IF(WEEKDAY(K$10)=1,"","X")))</f>
        <v/>
      </c>
      <c r="L37" s="61" t="str">
        <f>IF(OR($A37="",L$10=""),"",IF(IFERROR(MATCH(BBC_5!L$10,Infor!$A$13:$A$30,0),0)&gt;0,"L",IF(WEEKDAY(L$10)=1,"","X")))</f>
        <v>X</v>
      </c>
      <c r="M37" s="61" t="str">
        <f>IF(OR($A37="",M$10=""),"",IF(IFERROR(MATCH(BBC_5!M$10,Infor!$A$13:$A$30,0),0)&gt;0,"L",IF(WEEKDAY(M$10)=1,"","X")))</f>
        <v>X</v>
      </c>
      <c r="N37" s="61" t="str">
        <f>IF(OR($A37="",N$10=""),"",IF(IFERROR(MATCH(BBC_5!N$10,Infor!$A$13:$A$30,0),0)&gt;0,"L",IF(WEEKDAY(N$10)=1,"","X")))</f>
        <v>X</v>
      </c>
      <c r="O37" s="61" t="str">
        <f>IF(OR($A37="",O$10=""),"",IF(IFERROR(MATCH(BBC_5!O$10,Infor!$A$13:$A$30,0),0)&gt;0,"L",IF(WEEKDAY(O$10)=1,"","X")))</f>
        <v>X</v>
      </c>
      <c r="P37" s="61" t="str">
        <f>IF(OR($A37="",P$10=""),"",IF(IFERROR(MATCH(BBC_5!P$10,Infor!$A$13:$A$30,0),0)&gt;0,"L",IF(WEEKDAY(P$10)=1,"","X")))</f>
        <v>X</v>
      </c>
      <c r="Q37" s="61" t="str">
        <f>IF(OR($A37="",Q$10=""),"",IF(IFERROR(MATCH(BBC_5!Q$10,Infor!$A$13:$A$30,0),0)&gt;0,"L",IF(WEEKDAY(Q$10)=1,"","X")))</f>
        <v>X</v>
      </c>
      <c r="R37" s="61" t="str">
        <f>IF(OR($A37="",R$10=""),"",IF(IFERROR(MATCH(BBC_5!R$10,Infor!$A$13:$A$30,0),0)&gt;0,"L",IF(WEEKDAY(R$10)=1,"","X")))</f>
        <v/>
      </c>
      <c r="S37" s="61" t="str">
        <f>IF(OR($A37="",S$10=""),"",IF(IFERROR(MATCH(BBC_5!S$10,Infor!$A$13:$A$30,0),0)&gt;0,"L",IF(WEEKDAY(S$10)=1,"","X")))</f>
        <v>X</v>
      </c>
      <c r="T37" s="61" t="str">
        <f>IF(OR($A37="",T$10=""),"",IF(IFERROR(MATCH(BBC_5!T$10,Infor!$A$13:$A$30,0),0)&gt;0,"L",IF(WEEKDAY(T$10)=1,"","X")))</f>
        <v>X</v>
      </c>
      <c r="U37" s="61" t="str">
        <f>IF(OR($A37="",U$10=""),"",IF(IFERROR(MATCH(BBC_5!U$10,Infor!$A$13:$A$30,0),0)&gt;0,"L",IF(WEEKDAY(U$10)=1,"","X")))</f>
        <v>X</v>
      </c>
      <c r="V37" s="61" t="str">
        <f>IF(OR($A37="",V$10=""),"",IF(IFERROR(MATCH(BBC_5!V$10,Infor!$A$13:$A$30,0),0)&gt;0,"L",IF(WEEKDAY(V$10)=1,"","X")))</f>
        <v>X</v>
      </c>
      <c r="W37" s="61" t="str">
        <f>IF(OR($A37="",W$10=""),"",IF(IFERROR(MATCH(BBC_5!W$10,Infor!$A$13:$A$30,0),0)&gt;0,"L",IF(WEEKDAY(W$10)=1,"","X")))</f>
        <v>X</v>
      </c>
      <c r="X37" s="61" t="str">
        <f>IF(OR($A37="",X$10=""),"",IF(IFERROR(MATCH(BBC_5!X$10,Infor!$A$13:$A$30,0),0)&gt;0,"L",IF(WEEKDAY(X$10)=1,"","X")))</f>
        <v>X</v>
      </c>
      <c r="Y37" s="61" t="str">
        <f>IF(OR($A37="",Y$10=""),"",IF(IFERROR(MATCH(BBC_5!Y$10,Infor!$A$13:$A$30,0),0)&gt;0,"L",IF(WEEKDAY(Y$10)=1,"","X")))</f>
        <v/>
      </c>
      <c r="Z37" s="61" t="str">
        <f>IF(OR($A37="",Z$10=""),"",IF(IFERROR(MATCH(BBC_5!Z$10,Infor!$A$13:$A$30,0),0)&gt;0,"L",IF(WEEKDAY(Z$10)=1,"","X")))</f>
        <v>X</v>
      </c>
      <c r="AA37" s="61" t="str">
        <f>IF(OR($A37="",AA$10=""),"",IF(IFERROR(MATCH(BBC_5!AA$10,Infor!$A$13:$A$30,0),0)&gt;0,"L",IF(WEEKDAY(AA$10)=1,"","X")))</f>
        <v>X</v>
      </c>
      <c r="AB37" s="61" t="str">
        <f>IF(OR($A37="",AB$10=""),"",IF(IFERROR(MATCH(BBC_5!AB$10,Infor!$A$13:$A$30,0),0)&gt;0,"L",IF(WEEKDAY(AB$10)=1,"","X")))</f>
        <v>X</v>
      </c>
      <c r="AC37" s="61" t="str">
        <f>IF(OR($A37="",AC$10=""),"",IF(IFERROR(MATCH(BBC_5!AC$10,Infor!$A$13:$A$30,0),0)&gt;0,"L",IF(WEEKDAY(AC$10)=1,"","X")))</f>
        <v>X</v>
      </c>
      <c r="AD37" s="61" t="str">
        <f>IF(OR($A37="",AD$10=""),"",IF(IFERROR(MATCH(BBC_5!AD$10,Infor!$A$13:$A$30,0),0)&gt;0,"L",IF(WEEKDAY(AD$10)=1,"","X")))</f>
        <v>X</v>
      </c>
      <c r="AE37" s="61" t="str">
        <f>IF(OR($A37="",AE$10=""),"",IF(IFERROR(MATCH(BBC_5!AE$10,Infor!$A$13:$A$30,0),0)&gt;0,"L",IF(WEEKDAY(AE$10)=1,"","X")))</f>
        <v>X</v>
      </c>
      <c r="AF37" s="61" t="str">
        <f>IF(OR($A37="",AF$10=""),"",IF(IFERROR(MATCH(BBC_5!AF$10,Infor!$A$13:$A$30,0),0)&gt;0,"L",IF(WEEKDAY(AF$10)=1,"","X")))</f>
        <v/>
      </c>
      <c r="AG37" s="61" t="str">
        <f>IF(OR($A37="",AG$10=""),"",IF(IFERROR(MATCH(BBC_5!AG$10,Infor!$A$13:$A$30,0),0)&gt;0,"L",IF(WEEKDAY(AG$10)=1,"","X")))</f>
        <v>X</v>
      </c>
      <c r="AH37" s="61" t="str">
        <f>IF(OR($A37="",AH$10=""),"",IF(IFERROR(MATCH(BBC_5!AH$10,Infor!$A$13:$A$30,0),0)&gt;0,"L",IF(WEEKDAY(AH$10)=1,"","X")))</f>
        <v>X</v>
      </c>
      <c r="AI37" s="61" t="str">
        <f>IF(OR($A37="",AI$10=""),"",IF(IFERROR(MATCH(BBC_5!AI$10,Infor!$A$13:$A$30,0),0)&gt;0,"L",IF(WEEKDAY(AI$10)=1,"","X")))</f>
        <v>X</v>
      </c>
      <c r="AJ37" s="62"/>
      <c r="AK37" s="62">
        <f t="shared" si="6"/>
        <v>26</v>
      </c>
      <c r="AL37" s="62">
        <f t="shared" si="7"/>
        <v>1</v>
      </c>
      <c r="AM37" s="62"/>
      <c r="AN37" s="63"/>
      <c r="AO37" s="44">
        <f t="shared" si="0"/>
        <v>5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IF(OR($A38="",E$10=""),"",IF(IFERROR(MATCH(BBC_5!E$10,Infor!$A$13:$A$30,0),0)&gt;0,"L",IF(WEEKDAY(E$10)=1,"","X")))</f>
        <v>L</v>
      </c>
      <c r="F38" s="61" t="str">
        <f>IF(OR($A38="",F$10=""),"",IF(IFERROR(MATCH(BBC_5!F$10,Infor!$A$13:$A$30,0),0)&gt;0,"L",IF(WEEKDAY(F$10)=1,"","X")))</f>
        <v>X</v>
      </c>
      <c r="G38" s="61" t="str">
        <f>IF(OR($A38="",G$10=""),"",IF(IFERROR(MATCH(BBC_5!G$10,Infor!$A$13:$A$30,0),0)&gt;0,"L",IF(WEEKDAY(G$10)=1,"","X")))</f>
        <v>X</v>
      </c>
      <c r="H38" s="61" t="str">
        <f>IF(OR($A38="",H$10=""),"",IF(IFERROR(MATCH(BBC_5!H$10,Infor!$A$13:$A$30,0),0)&gt;0,"L",IF(WEEKDAY(H$10)=1,"","X")))</f>
        <v>X</v>
      </c>
      <c r="I38" s="61" t="str">
        <f>IF(OR($A38="",I$10=""),"",IF(IFERROR(MATCH(BBC_5!I$10,Infor!$A$13:$A$30,0),0)&gt;0,"L",IF(WEEKDAY(I$10)=1,"","X")))</f>
        <v>X</v>
      </c>
      <c r="J38" s="61" t="str">
        <f>IF(OR($A38="",J$10=""),"",IF(IFERROR(MATCH(BBC_5!J$10,Infor!$A$13:$A$30,0),0)&gt;0,"L",IF(WEEKDAY(J$10)=1,"","X")))</f>
        <v>X</v>
      </c>
      <c r="K38" s="61" t="str">
        <f>IF(OR($A38="",K$10=""),"",IF(IFERROR(MATCH(BBC_5!K$10,Infor!$A$13:$A$30,0),0)&gt;0,"L",IF(WEEKDAY(K$10)=1,"","X")))</f>
        <v/>
      </c>
      <c r="L38" s="61" t="str">
        <f>IF(OR($A38="",L$10=""),"",IF(IFERROR(MATCH(BBC_5!L$10,Infor!$A$13:$A$30,0),0)&gt;0,"L",IF(WEEKDAY(L$10)=1,"","X")))</f>
        <v>X</v>
      </c>
      <c r="M38" s="61" t="str">
        <f>IF(OR($A38="",M$10=""),"",IF(IFERROR(MATCH(BBC_5!M$10,Infor!$A$13:$A$30,0),0)&gt;0,"L",IF(WEEKDAY(M$10)=1,"","X")))</f>
        <v>X</v>
      </c>
      <c r="N38" s="61" t="str">
        <f>IF(OR($A38="",N$10=""),"",IF(IFERROR(MATCH(BBC_5!N$10,Infor!$A$13:$A$30,0),0)&gt;0,"L",IF(WEEKDAY(N$10)=1,"","X")))</f>
        <v>X</v>
      </c>
      <c r="O38" s="61" t="str">
        <f>IF(OR($A38="",O$10=""),"",IF(IFERROR(MATCH(BBC_5!O$10,Infor!$A$13:$A$30,0),0)&gt;0,"L",IF(WEEKDAY(O$10)=1,"","X")))</f>
        <v>X</v>
      </c>
      <c r="P38" s="61" t="str">
        <f>IF(OR($A38="",P$10=""),"",IF(IFERROR(MATCH(BBC_5!P$10,Infor!$A$13:$A$30,0),0)&gt;0,"L",IF(WEEKDAY(P$10)=1,"","X")))</f>
        <v>X</v>
      </c>
      <c r="Q38" s="61" t="str">
        <f>IF(OR($A38="",Q$10=""),"",IF(IFERROR(MATCH(BBC_5!Q$10,Infor!$A$13:$A$30,0),0)&gt;0,"L",IF(WEEKDAY(Q$10)=1,"","X")))</f>
        <v>X</v>
      </c>
      <c r="R38" s="61" t="str">
        <f>IF(OR($A38="",R$10=""),"",IF(IFERROR(MATCH(BBC_5!R$10,Infor!$A$13:$A$30,0),0)&gt;0,"L",IF(WEEKDAY(R$10)=1,"","X")))</f>
        <v/>
      </c>
      <c r="S38" s="61" t="str">
        <f>IF(OR($A38="",S$10=""),"",IF(IFERROR(MATCH(BBC_5!S$10,Infor!$A$13:$A$30,0),0)&gt;0,"L",IF(WEEKDAY(S$10)=1,"","X")))</f>
        <v>X</v>
      </c>
      <c r="T38" s="61" t="str">
        <f>IF(OR($A38="",T$10=""),"",IF(IFERROR(MATCH(BBC_5!T$10,Infor!$A$13:$A$30,0),0)&gt;0,"L",IF(WEEKDAY(T$10)=1,"","X")))</f>
        <v>X</v>
      </c>
      <c r="U38" s="61" t="str">
        <f>IF(OR($A38="",U$10=""),"",IF(IFERROR(MATCH(BBC_5!U$10,Infor!$A$13:$A$30,0),0)&gt;0,"L",IF(WEEKDAY(U$10)=1,"","X")))</f>
        <v>X</v>
      </c>
      <c r="V38" s="61" t="str">
        <f>IF(OR($A38="",V$10=""),"",IF(IFERROR(MATCH(BBC_5!V$10,Infor!$A$13:$A$30,0),0)&gt;0,"L",IF(WEEKDAY(V$10)=1,"","X")))</f>
        <v>X</v>
      </c>
      <c r="W38" s="61" t="str">
        <f>IF(OR($A38="",W$10=""),"",IF(IFERROR(MATCH(BBC_5!W$10,Infor!$A$13:$A$30,0),0)&gt;0,"L",IF(WEEKDAY(W$10)=1,"","X")))</f>
        <v>X</v>
      </c>
      <c r="X38" s="61" t="str">
        <f>IF(OR($A38="",X$10=""),"",IF(IFERROR(MATCH(BBC_5!X$10,Infor!$A$13:$A$30,0),0)&gt;0,"L",IF(WEEKDAY(X$10)=1,"","X")))</f>
        <v>X</v>
      </c>
      <c r="Y38" s="61" t="str">
        <f>IF(OR($A38="",Y$10=""),"",IF(IFERROR(MATCH(BBC_5!Y$10,Infor!$A$13:$A$30,0),0)&gt;0,"L",IF(WEEKDAY(Y$10)=1,"","X")))</f>
        <v/>
      </c>
      <c r="Z38" s="61" t="str">
        <f>IF(OR($A38="",Z$10=""),"",IF(IFERROR(MATCH(BBC_5!Z$10,Infor!$A$13:$A$30,0),0)&gt;0,"L",IF(WEEKDAY(Z$10)=1,"","X")))</f>
        <v>X</v>
      </c>
      <c r="AA38" s="61" t="str">
        <f>IF(OR($A38="",AA$10=""),"",IF(IFERROR(MATCH(BBC_5!AA$10,Infor!$A$13:$A$30,0),0)&gt;0,"L",IF(WEEKDAY(AA$10)=1,"","X")))</f>
        <v>X</v>
      </c>
      <c r="AB38" s="61" t="str">
        <f>IF(OR($A38="",AB$10=""),"",IF(IFERROR(MATCH(BBC_5!AB$10,Infor!$A$13:$A$30,0),0)&gt;0,"L",IF(WEEKDAY(AB$10)=1,"","X")))</f>
        <v>X</v>
      </c>
      <c r="AC38" s="61" t="str">
        <f>IF(OR($A38="",AC$10=""),"",IF(IFERROR(MATCH(BBC_5!AC$10,Infor!$A$13:$A$30,0),0)&gt;0,"L",IF(WEEKDAY(AC$10)=1,"","X")))</f>
        <v>X</v>
      </c>
      <c r="AD38" s="61" t="str">
        <f>IF(OR($A38="",AD$10=""),"",IF(IFERROR(MATCH(BBC_5!AD$10,Infor!$A$13:$A$30,0),0)&gt;0,"L",IF(WEEKDAY(AD$10)=1,"","X")))</f>
        <v>X</v>
      </c>
      <c r="AE38" s="61" t="str">
        <f>IF(OR($A38="",AE$10=""),"",IF(IFERROR(MATCH(BBC_5!AE$10,Infor!$A$13:$A$30,0),0)&gt;0,"L",IF(WEEKDAY(AE$10)=1,"","X")))</f>
        <v>X</v>
      </c>
      <c r="AF38" s="61" t="str">
        <f>IF(OR($A38="",AF$10=""),"",IF(IFERROR(MATCH(BBC_5!AF$10,Infor!$A$13:$A$30,0),0)&gt;0,"L",IF(WEEKDAY(AF$10)=1,"","X")))</f>
        <v/>
      </c>
      <c r="AG38" s="61" t="str">
        <f>IF(OR($A38="",AG$10=""),"",IF(IFERROR(MATCH(BBC_5!AG$10,Infor!$A$13:$A$30,0),0)&gt;0,"L",IF(WEEKDAY(AG$10)=1,"","X")))</f>
        <v>X</v>
      </c>
      <c r="AH38" s="61" t="str">
        <f>IF(OR($A38="",AH$10=""),"",IF(IFERROR(MATCH(BBC_5!AH$10,Infor!$A$13:$A$30,0),0)&gt;0,"L",IF(WEEKDAY(AH$10)=1,"","X")))</f>
        <v>X</v>
      </c>
      <c r="AI38" s="61" t="str">
        <f>IF(OR($A38="",AI$10=""),"",IF(IFERROR(MATCH(BBC_5!AI$10,Infor!$A$13:$A$30,0),0)&gt;0,"L",IF(WEEKDAY(AI$10)=1,"","X")))</f>
        <v>X</v>
      </c>
      <c r="AJ38" s="62"/>
      <c r="AK38" s="62">
        <f t="shared" si="6"/>
        <v>26</v>
      </c>
      <c r="AL38" s="62">
        <f t="shared" si="7"/>
        <v>1</v>
      </c>
      <c r="AM38" s="62"/>
      <c r="AN38" s="63"/>
      <c r="AO38" s="44">
        <f t="shared" si="0"/>
        <v>5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IF(OR($A39="",E$10=""),"",IF(IFERROR(MATCH(BBC_5!E$10,Infor!$A$13:$A$30,0),0)&gt;0,"L",IF(WEEKDAY(E$10)=1,"","X")))</f>
        <v>L</v>
      </c>
      <c r="F39" s="61" t="str">
        <f>IF(OR($A39="",F$10=""),"",IF(IFERROR(MATCH(BBC_5!F$10,Infor!$A$13:$A$30,0),0)&gt;0,"L",IF(WEEKDAY(F$10)=1,"","X")))</f>
        <v>X</v>
      </c>
      <c r="G39" s="61" t="str">
        <f>IF(OR($A39="",G$10=""),"",IF(IFERROR(MATCH(BBC_5!G$10,Infor!$A$13:$A$30,0),0)&gt;0,"L",IF(WEEKDAY(G$10)=1,"","X")))</f>
        <v>X</v>
      </c>
      <c r="H39" s="61" t="str">
        <f>IF(OR($A39="",H$10=""),"",IF(IFERROR(MATCH(BBC_5!H$10,Infor!$A$13:$A$30,0),0)&gt;0,"L",IF(WEEKDAY(H$10)=1,"","X")))</f>
        <v>X</v>
      </c>
      <c r="I39" s="61" t="str">
        <f>IF(OR($A39="",I$10=""),"",IF(IFERROR(MATCH(BBC_5!I$10,Infor!$A$13:$A$30,0),0)&gt;0,"L",IF(WEEKDAY(I$10)=1,"","X")))</f>
        <v>X</v>
      </c>
      <c r="J39" s="61" t="str">
        <f>IF(OR($A39="",J$10=""),"",IF(IFERROR(MATCH(BBC_5!J$10,Infor!$A$13:$A$30,0),0)&gt;0,"L",IF(WEEKDAY(J$10)=1,"","X")))</f>
        <v>X</v>
      </c>
      <c r="K39" s="61" t="str">
        <f>IF(OR($A39="",K$10=""),"",IF(IFERROR(MATCH(BBC_5!K$10,Infor!$A$13:$A$30,0),0)&gt;0,"L",IF(WEEKDAY(K$10)=1,"","X")))</f>
        <v/>
      </c>
      <c r="L39" s="61" t="str">
        <f>IF(OR($A39="",L$10=""),"",IF(IFERROR(MATCH(BBC_5!L$10,Infor!$A$13:$A$30,0),0)&gt;0,"L",IF(WEEKDAY(L$10)=1,"","X")))</f>
        <v>X</v>
      </c>
      <c r="M39" s="61" t="str">
        <f>IF(OR($A39="",M$10=""),"",IF(IFERROR(MATCH(BBC_5!M$10,Infor!$A$13:$A$30,0),0)&gt;0,"L",IF(WEEKDAY(M$10)=1,"","X")))</f>
        <v>X</v>
      </c>
      <c r="N39" s="61" t="str">
        <f>IF(OR($A39="",N$10=""),"",IF(IFERROR(MATCH(BBC_5!N$10,Infor!$A$13:$A$30,0),0)&gt;0,"L",IF(WEEKDAY(N$10)=1,"","X")))</f>
        <v>X</v>
      </c>
      <c r="O39" s="61" t="str">
        <f>IF(OR($A39="",O$10=""),"",IF(IFERROR(MATCH(BBC_5!O$10,Infor!$A$13:$A$30,0),0)&gt;0,"L",IF(WEEKDAY(O$10)=1,"","X")))</f>
        <v>X</v>
      </c>
      <c r="P39" s="61" t="str">
        <f>IF(OR($A39="",P$10=""),"",IF(IFERROR(MATCH(BBC_5!P$10,Infor!$A$13:$A$30,0),0)&gt;0,"L",IF(WEEKDAY(P$10)=1,"","X")))</f>
        <v>X</v>
      </c>
      <c r="Q39" s="61" t="str">
        <f>IF(OR($A39="",Q$10=""),"",IF(IFERROR(MATCH(BBC_5!Q$10,Infor!$A$13:$A$30,0),0)&gt;0,"L",IF(WEEKDAY(Q$10)=1,"","X")))</f>
        <v>X</v>
      </c>
      <c r="R39" s="61" t="str">
        <f>IF(OR($A39="",R$10=""),"",IF(IFERROR(MATCH(BBC_5!R$10,Infor!$A$13:$A$30,0),0)&gt;0,"L",IF(WEEKDAY(R$10)=1,"","X")))</f>
        <v/>
      </c>
      <c r="S39" s="61" t="str">
        <f>IF(OR($A39="",S$10=""),"",IF(IFERROR(MATCH(BBC_5!S$10,Infor!$A$13:$A$30,0),0)&gt;0,"L",IF(WEEKDAY(S$10)=1,"","X")))</f>
        <v>X</v>
      </c>
      <c r="T39" s="61" t="str">
        <f>IF(OR($A39="",T$10=""),"",IF(IFERROR(MATCH(BBC_5!T$10,Infor!$A$13:$A$30,0),0)&gt;0,"L",IF(WEEKDAY(T$10)=1,"","X")))</f>
        <v>X</v>
      </c>
      <c r="U39" s="61" t="str">
        <f>IF(OR($A39="",U$10=""),"",IF(IFERROR(MATCH(BBC_5!U$10,Infor!$A$13:$A$30,0),0)&gt;0,"L",IF(WEEKDAY(U$10)=1,"","X")))</f>
        <v>X</v>
      </c>
      <c r="V39" s="61" t="str">
        <f>IF(OR($A39="",V$10=""),"",IF(IFERROR(MATCH(BBC_5!V$10,Infor!$A$13:$A$30,0),0)&gt;0,"L",IF(WEEKDAY(V$10)=1,"","X")))</f>
        <v>X</v>
      </c>
      <c r="W39" s="61" t="str">
        <f>IF(OR($A39="",W$10=""),"",IF(IFERROR(MATCH(BBC_5!W$10,Infor!$A$13:$A$30,0),0)&gt;0,"L",IF(WEEKDAY(W$10)=1,"","X")))</f>
        <v>X</v>
      </c>
      <c r="X39" s="61" t="str">
        <f>IF(OR($A39="",X$10=""),"",IF(IFERROR(MATCH(BBC_5!X$10,Infor!$A$13:$A$30,0),0)&gt;0,"L",IF(WEEKDAY(X$10)=1,"","X")))</f>
        <v>X</v>
      </c>
      <c r="Y39" s="61" t="str">
        <f>IF(OR($A39="",Y$10=""),"",IF(IFERROR(MATCH(BBC_5!Y$10,Infor!$A$13:$A$30,0),0)&gt;0,"L",IF(WEEKDAY(Y$10)=1,"","X")))</f>
        <v/>
      </c>
      <c r="Z39" s="61" t="str">
        <f>IF(OR($A39="",Z$10=""),"",IF(IFERROR(MATCH(BBC_5!Z$10,Infor!$A$13:$A$30,0),0)&gt;0,"L",IF(WEEKDAY(Z$10)=1,"","X")))</f>
        <v>X</v>
      </c>
      <c r="AA39" s="61" t="str">
        <f>IF(OR($A39="",AA$10=""),"",IF(IFERROR(MATCH(BBC_5!AA$10,Infor!$A$13:$A$30,0),0)&gt;0,"L",IF(WEEKDAY(AA$10)=1,"","X")))</f>
        <v>X</v>
      </c>
      <c r="AB39" s="61" t="str">
        <f>IF(OR($A39="",AB$10=""),"",IF(IFERROR(MATCH(BBC_5!AB$10,Infor!$A$13:$A$30,0),0)&gt;0,"L",IF(WEEKDAY(AB$10)=1,"","X")))</f>
        <v>X</v>
      </c>
      <c r="AC39" s="61" t="str">
        <f>IF(OR($A39="",AC$10=""),"",IF(IFERROR(MATCH(BBC_5!AC$10,Infor!$A$13:$A$30,0),0)&gt;0,"L",IF(WEEKDAY(AC$10)=1,"","X")))</f>
        <v>X</v>
      </c>
      <c r="AD39" s="61" t="str">
        <f>IF(OR($A39="",AD$10=""),"",IF(IFERROR(MATCH(BBC_5!AD$10,Infor!$A$13:$A$30,0),0)&gt;0,"L",IF(WEEKDAY(AD$10)=1,"","X")))</f>
        <v>X</v>
      </c>
      <c r="AE39" s="61" t="str">
        <f>IF(OR($A39="",AE$10=""),"",IF(IFERROR(MATCH(BBC_5!AE$10,Infor!$A$13:$A$30,0),0)&gt;0,"L",IF(WEEKDAY(AE$10)=1,"","X")))</f>
        <v>X</v>
      </c>
      <c r="AF39" s="61" t="str">
        <f>IF(OR($A39="",AF$10=""),"",IF(IFERROR(MATCH(BBC_5!AF$10,Infor!$A$13:$A$30,0),0)&gt;0,"L",IF(WEEKDAY(AF$10)=1,"","X")))</f>
        <v/>
      </c>
      <c r="AG39" s="61" t="str">
        <f>IF(OR($A39="",AG$10=""),"",IF(IFERROR(MATCH(BBC_5!AG$10,Infor!$A$13:$A$30,0),0)&gt;0,"L",IF(WEEKDAY(AG$10)=1,"","X")))</f>
        <v>X</v>
      </c>
      <c r="AH39" s="61" t="str">
        <f>IF(OR($A39="",AH$10=""),"",IF(IFERROR(MATCH(BBC_5!AH$10,Infor!$A$13:$A$30,0),0)&gt;0,"L",IF(WEEKDAY(AH$10)=1,"","X")))</f>
        <v>X</v>
      </c>
      <c r="AI39" s="61" t="str">
        <f>IF(OR($A39="",AI$10=""),"",IF(IFERROR(MATCH(BBC_5!AI$10,Infor!$A$13:$A$30,0),0)&gt;0,"L",IF(WEEKDAY(AI$10)=1,"","X")))</f>
        <v>X</v>
      </c>
      <c r="AJ39" s="62"/>
      <c r="AK39" s="62">
        <f t="shared" si="6"/>
        <v>26</v>
      </c>
      <c r="AL39" s="62">
        <f t="shared" si="7"/>
        <v>1</v>
      </c>
      <c r="AM39" s="62"/>
      <c r="AN39" s="63"/>
      <c r="AO39" s="44">
        <f t="shared" si="0"/>
        <v>5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IF(OR($A40="",E$10=""),"",IF(IFERROR(MATCH(BBC_5!E$10,Infor!$A$13:$A$30,0),0)&gt;0,"L",IF(WEEKDAY(E$10)=1,"","X")))</f>
        <v>L</v>
      </c>
      <c r="F40" s="61" t="str">
        <f>IF(OR($A40="",F$10=""),"",IF(IFERROR(MATCH(BBC_5!F$10,Infor!$A$13:$A$30,0),0)&gt;0,"L",IF(WEEKDAY(F$10)=1,"","X")))</f>
        <v>X</v>
      </c>
      <c r="G40" s="61" t="str">
        <f>IF(OR($A40="",G$10=""),"",IF(IFERROR(MATCH(BBC_5!G$10,Infor!$A$13:$A$30,0),0)&gt;0,"L",IF(WEEKDAY(G$10)=1,"","X")))</f>
        <v>X</v>
      </c>
      <c r="H40" s="61" t="str">
        <f>IF(OR($A40="",H$10=""),"",IF(IFERROR(MATCH(BBC_5!H$10,Infor!$A$13:$A$30,0),0)&gt;0,"L",IF(WEEKDAY(H$10)=1,"","X")))</f>
        <v>X</v>
      </c>
      <c r="I40" s="61" t="str">
        <f>IF(OR($A40="",I$10=""),"",IF(IFERROR(MATCH(BBC_5!I$10,Infor!$A$13:$A$30,0),0)&gt;0,"L",IF(WEEKDAY(I$10)=1,"","X")))</f>
        <v>X</v>
      </c>
      <c r="J40" s="61" t="str">
        <f>IF(OR($A40="",J$10=""),"",IF(IFERROR(MATCH(BBC_5!J$10,Infor!$A$13:$A$30,0),0)&gt;0,"L",IF(WEEKDAY(J$10)=1,"","X")))</f>
        <v>X</v>
      </c>
      <c r="K40" s="61" t="str">
        <f>IF(OR($A40="",K$10=""),"",IF(IFERROR(MATCH(BBC_5!K$10,Infor!$A$13:$A$30,0),0)&gt;0,"L",IF(WEEKDAY(K$10)=1,"","X")))</f>
        <v/>
      </c>
      <c r="L40" s="61" t="str">
        <f>IF(OR($A40="",L$10=""),"",IF(IFERROR(MATCH(BBC_5!L$10,Infor!$A$13:$A$30,0),0)&gt;0,"L",IF(WEEKDAY(L$10)=1,"","X")))</f>
        <v>X</v>
      </c>
      <c r="M40" s="61" t="str">
        <f>IF(OR($A40="",M$10=""),"",IF(IFERROR(MATCH(BBC_5!M$10,Infor!$A$13:$A$30,0),0)&gt;0,"L",IF(WEEKDAY(M$10)=1,"","X")))</f>
        <v>X</v>
      </c>
      <c r="N40" s="61" t="str">
        <f>IF(OR($A40="",N$10=""),"",IF(IFERROR(MATCH(BBC_5!N$10,Infor!$A$13:$A$30,0),0)&gt;0,"L",IF(WEEKDAY(N$10)=1,"","X")))</f>
        <v>X</v>
      </c>
      <c r="O40" s="61" t="str">
        <f>IF(OR($A40="",O$10=""),"",IF(IFERROR(MATCH(BBC_5!O$10,Infor!$A$13:$A$30,0),0)&gt;0,"L",IF(WEEKDAY(O$10)=1,"","X")))</f>
        <v>X</v>
      </c>
      <c r="P40" s="61" t="str">
        <f>IF(OR($A40="",P$10=""),"",IF(IFERROR(MATCH(BBC_5!P$10,Infor!$A$13:$A$30,0),0)&gt;0,"L",IF(WEEKDAY(P$10)=1,"","X")))</f>
        <v>X</v>
      </c>
      <c r="Q40" s="61" t="str">
        <f>IF(OR($A40="",Q$10=""),"",IF(IFERROR(MATCH(BBC_5!Q$10,Infor!$A$13:$A$30,0),0)&gt;0,"L",IF(WEEKDAY(Q$10)=1,"","X")))</f>
        <v>X</v>
      </c>
      <c r="R40" s="61" t="str">
        <f>IF(OR($A40="",R$10=""),"",IF(IFERROR(MATCH(BBC_5!R$10,Infor!$A$13:$A$30,0),0)&gt;0,"L",IF(WEEKDAY(R$10)=1,"","X")))</f>
        <v/>
      </c>
      <c r="S40" s="61" t="str">
        <f>IF(OR($A40="",S$10=""),"",IF(IFERROR(MATCH(BBC_5!S$10,Infor!$A$13:$A$30,0),0)&gt;0,"L",IF(WEEKDAY(S$10)=1,"","X")))</f>
        <v>X</v>
      </c>
      <c r="T40" s="61" t="str">
        <f>IF(OR($A40="",T$10=""),"",IF(IFERROR(MATCH(BBC_5!T$10,Infor!$A$13:$A$30,0),0)&gt;0,"L",IF(WEEKDAY(T$10)=1,"","X")))</f>
        <v>X</v>
      </c>
      <c r="U40" s="61" t="str">
        <f>IF(OR($A40="",U$10=""),"",IF(IFERROR(MATCH(BBC_5!U$10,Infor!$A$13:$A$30,0),0)&gt;0,"L",IF(WEEKDAY(U$10)=1,"","X")))</f>
        <v>X</v>
      </c>
      <c r="V40" s="61" t="str">
        <f>IF(OR($A40="",V$10=""),"",IF(IFERROR(MATCH(BBC_5!V$10,Infor!$A$13:$A$30,0),0)&gt;0,"L",IF(WEEKDAY(V$10)=1,"","X")))</f>
        <v>X</v>
      </c>
      <c r="W40" s="61" t="str">
        <f>IF(OR($A40="",W$10=""),"",IF(IFERROR(MATCH(BBC_5!W$10,Infor!$A$13:$A$30,0),0)&gt;0,"L",IF(WEEKDAY(W$10)=1,"","X")))</f>
        <v>X</v>
      </c>
      <c r="X40" s="61" t="str">
        <f>IF(OR($A40="",X$10=""),"",IF(IFERROR(MATCH(BBC_5!X$10,Infor!$A$13:$A$30,0),0)&gt;0,"L",IF(WEEKDAY(X$10)=1,"","X")))</f>
        <v>X</v>
      </c>
      <c r="Y40" s="61" t="str">
        <f>IF(OR($A40="",Y$10=""),"",IF(IFERROR(MATCH(BBC_5!Y$10,Infor!$A$13:$A$30,0),0)&gt;0,"L",IF(WEEKDAY(Y$10)=1,"","X")))</f>
        <v/>
      </c>
      <c r="Z40" s="61" t="str">
        <f>IF(OR($A40="",Z$10=""),"",IF(IFERROR(MATCH(BBC_5!Z$10,Infor!$A$13:$A$30,0),0)&gt;0,"L",IF(WEEKDAY(Z$10)=1,"","X")))</f>
        <v>X</v>
      </c>
      <c r="AA40" s="61" t="str">
        <f>IF(OR($A40="",AA$10=""),"",IF(IFERROR(MATCH(BBC_5!AA$10,Infor!$A$13:$A$30,0),0)&gt;0,"L",IF(WEEKDAY(AA$10)=1,"","X")))</f>
        <v>X</v>
      </c>
      <c r="AB40" s="61" t="str">
        <f>IF(OR($A40="",AB$10=""),"",IF(IFERROR(MATCH(BBC_5!AB$10,Infor!$A$13:$A$30,0),0)&gt;0,"L",IF(WEEKDAY(AB$10)=1,"","X")))</f>
        <v>X</v>
      </c>
      <c r="AC40" s="61" t="str">
        <f>IF(OR($A40="",AC$10=""),"",IF(IFERROR(MATCH(BBC_5!AC$10,Infor!$A$13:$A$30,0),0)&gt;0,"L",IF(WEEKDAY(AC$10)=1,"","X")))</f>
        <v>X</v>
      </c>
      <c r="AD40" s="61" t="str">
        <f>IF(OR($A40="",AD$10=""),"",IF(IFERROR(MATCH(BBC_5!AD$10,Infor!$A$13:$A$30,0),0)&gt;0,"L",IF(WEEKDAY(AD$10)=1,"","X")))</f>
        <v>X</v>
      </c>
      <c r="AE40" s="61" t="str">
        <f>IF(OR($A40="",AE$10=""),"",IF(IFERROR(MATCH(BBC_5!AE$10,Infor!$A$13:$A$30,0),0)&gt;0,"L",IF(WEEKDAY(AE$10)=1,"","X")))</f>
        <v>X</v>
      </c>
      <c r="AF40" s="61" t="str">
        <f>IF(OR($A40="",AF$10=""),"",IF(IFERROR(MATCH(BBC_5!AF$10,Infor!$A$13:$A$30,0),0)&gt;0,"L",IF(WEEKDAY(AF$10)=1,"","X")))</f>
        <v/>
      </c>
      <c r="AG40" s="61" t="str">
        <f>IF(OR($A40="",AG$10=""),"",IF(IFERROR(MATCH(BBC_5!AG$10,Infor!$A$13:$A$30,0),0)&gt;0,"L",IF(WEEKDAY(AG$10)=1,"","X")))</f>
        <v>X</v>
      </c>
      <c r="AH40" s="61" t="str">
        <f>IF(OR($A40="",AH$10=""),"",IF(IFERROR(MATCH(BBC_5!AH$10,Infor!$A$13:$A$30,0),0)&gt;0,"L",IF(WEEKDAY(AH$10)=1,"","X")))</f>
        <v>X</v>
      </c>
      <c r="AI40" s="61" t="str">
        <f>IF(OR($A40="",AI$10=""),"",IF(IFERROR(MATCH(BBC_5!AI$10,Infor!$A$13:$A$30,0),0)&gt;0,"L",IF(WEEKDAY(AI$10)=1,"","X")))</f>
        <v>X</v>
      </c>
      <c r="AJ40" s="62"/>
      <c r="AK40" s="62">
        <f t="shared" si="6"/>
        <v>26</v>
      </c>
      <c r="AL40" s="62">
        <f t="shared" si="7"/>
        <v>1</v>
      </c>
      <c r="AM40" s="62"/>
      <c r="AN40" s="63"/>
      <c r="AO40" s="44">
        <f t="shared" si="0"/>
        <v>5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IF(OR($A41="",E$10=""),"",IF(IFERROR(MATCH(BBC_5!E$10,Infor!$A$13:$A$30,0),0)&gt;0,"L",IF(WEEKDAY(E$10)=1,"","X")))</f>
        <v>L</v>
      </c>
      <c r="F41" s="61" t="str">
        <f>IF(OR($A41="",F$10=""),"",IF(IFERROR(MATCH(BBC_5!F$10,Infor!$A$13:$A$30,0),0)&gt;0,"L",IF(WEEKDAY(F$10)=1,"","X")))</f>
        <v>X</v>
      </c>
      <c r="G41" s="61" t="str">
        <f>IF(OR($A41="",G$10=""),"",IF(IFERROR(MATCH(BBC_5!G$10,Infor!$A$13:$A$30,0),0)&gt;0,"L",IF(WEEKDAY(G$10)=1,"","X")))</f>
        <v>X</v>
      </c>
      <c r="H41" s="61" t="str">
        <f>IF(OR($A41="",H$10=""),"",IF(IFERROR(MATCH(BBC_5!H$10,Infor!$A$13:$A$30,0),0)&gt;0,"L",IF(WEEKDAY(H$10)=1,"","X")))</f>
        <v>X</v>
      </c>
      <c r="I41" s="61" t="str">
        <f>IF(OR($A41="",I$10=""),"",IF(IFERROR(MATCH(BBC_5!I$10,Infor!$A$13:$A$30,0),0)&gt;0,"L",IF(WEEKDAY(I$10)=1,"","X")))</f>
        <v>X</v>
      </c>
      <c r="J41" s="61" t="str">
        <f>IF(OR($A41="",J$10=""),"",IF(IFERROR(MATCH(BBC_5!J$10,Infor!$A$13:$A$30,0),0)&gt;0,"L",IF(WEEKDAY(J$10)=1,"","X")))</f>
        <v>X</v>
      </c>
      <c r="K41" s="61" t="str">
        <f>IF(OR($A41="",K$10=""),"",IF(IFERROR(MATCH(BBC_5!K$10,Infor!$A$13:$A$30,0),0)&gt;0,"L",IF(WEEKDAY(K$10)=1,"","X")))</f>
        <v/>
      </c>
      <c r="L41" s="61" t="str">
        <f>IF(OR($A41="",L$10=""),"",IF(IFERROR(MATCH(BBC_5!L$10,Infor!$A$13:$A$30,0),0)&gt;0,"L",IF(WEEKDAY(L$10)=1,"","X")))</f>
        <v>X</v>
      </c>
      <c r="M41" s="61" t="str">
        <f>IF(OR($A41="",M$10=""),"",IF(IFERROR(MATCH(BBC_5!M$10,Infor!$A$13:$A$30,0),0)&gt;0,"L",IF(WEEKDAY(M$10)=1,"","X")))</f>
        <v>X</v>
      </c>
      <c r="N41" s="61" t="str">
        <f>IF(OR($A41="",N$10=""),"",IF(IFERROR(MATCH(BBC_5!N$10,Infor!$A$13:$A$30,0),0)&gt;0,"L",IF(WEEKDAY(N$10)=1,"","X")))</f>
        <v>X</v>
      </c>
      <c r="O41" s="61" t="str">
        <f>IF(OR($A41="",O$10=""),"",IF(IFERROR(MATCH(BBC_5!O$10,Infor!$A$13:$A$30,0),0)&gt;0,"L",IF(WEEKDAY(O$10)=1,"","X")))</f>
        <v>X</v>
      </c>
      <c r="P41" s="61" t="str">
        <f>IF(OR($A41="",P$10=""),"",IF(IFERROR(MATCH(BBC_5!P$10,Infor!$A$13:$A$30,0),0)&gt;0,"L",IF(WEEKDAY(P$10)=1,"","X")))</f>
        <v>X</v>
      </c>
      <c r="Q41" s="61" t="str">
        <f>IF(OR($A41="",Q$10=""),"",IF(IFERROR(MATCH(BBC_5!Q$10,Infor!$A$13:$A$30,0),0)&gt;0,"L",IF(WEEKDAY(Q$10)=1,"","X")))</f>
        <v>X</v>
      </c>
      <c r="R41" s="61" t="str">
        <f>IF(OR($A41="",R$10=""),"",IF(IFERROR(MATCH(BBC_5!R$10,Infor!$A$13:$A$30,0),0)&gt;0,"L",IF(WEEKDAY(R$10)=1,"","X")))</f>
        <v/>
      </c>
      <c r="S41" s="61" t="str">
        <f>IF(OR($A41="",S$10=""),"",IF(IFERROR(MATCH(BBC_5!S$10,Infor!$A$13:$A$30,0),0)&gt;0,"L",IF(WEEKDAY(S$10)=1,"","X")))</f>
        <v>X</v>
      </c>
      <c r="T41" s="61" t="str">
        <f>IF(OR($A41="",T$10=""),"",IF(IFERROR(MATCH(BBC_5!T$10,Infor!$A$13:$A$30,0),0)&gt;0,"L",IF(WEEKDAY(T$10)=1,"","X")))</f>
        <v>X</v>
      </c>
      <c r="U41" s="61" t="str">
        <f>IF(OR($A41="",U$10=""),"",IF(IFERROR(MATCH(BBC_5!U$10,Infor!$A$13:$A$30,0),0)&gt;0,"L",IF(WEEKDAY(U$10)=1,"","X")))</f>
        <v>X</v>
      </c>
      <c r="V41" s="61" t="str">
        <f>IF(OR($A41="",V$10=""),"",IF(IFERROR(MATCH(BBC_5!V$10,Infor!$A$13:$A$30,0),0)&gt;0,"L",IF(WEEKDAY(V$10)=1,"","X")))</f>
        <v>X</v>
      </c>
      <c r="W41" s="61" t="str">
        <f>IF(OR($A41="",W$10=""),"",IF(IFERROR(MATCH(BBC_5!W$10,Infor!$A$13:$A$30,0),0)&gt;0,"L",IF(WEEKDAY(W$10)=1,"","X")))</f>
        <v>X</v>
      </c>
      <c r="X41" s="61" t="str">
        <f>IF(OR($A41="",X$10=""),"",IF(IFERROR(MATCH(BBC_5!X$10,Infor!$A$13:$A$30,0),0)&gt;0,"L",IF(WEEKDAY(X$10)=1,"","X")))</f>
        <v>X</v>
      </c>
      <c r="Y41" s="61" t="str">
        <f>IF(OR($A41="",Y$10=""),"",IF(IFERROR(MATCH(BBC_5!Y$10,Infor!$A$13:$A$30,0),0)&gt;0,"L",IF(WEEKDAY(Y$10)=1,"","X")))</f>
        <v/>
      </c>
      <c r="Z41" s="61" t="str">
        <f>IF(OR($A41="",Z$10=""),"",IF(IFERROR(MATCH(BBC_5!Z$10,Infor!$A$13:$A$30,0),0)&gt;0,"L",IF(WEEKDAY(Z$10)=1,"","X")))</f>
        <v>X</v>
      </c>
      <c r="AA41" s="61" t="str">
        <f>IF(OR($A41="",AA$10=""),"",IF(IFERROR(MATCH(BBC_5!AA$10,Infor!$A$13:$A$30,0),0)&gt;0,"L",IF(WEEKDAY(AA$10)=1,"","X")))</f>
        <v>X</v>
      </c>
      <c r="AB41" s="61" t="str">
        <f>IF(OR($A41="",AB$10=""),"",IF(IFERROR(MATCH(BBC_5!AB$10,Infor!$A$13:$A$30,0),0)&gt;0,"L",IF(WEEKDAY(AB$10)=1,"","X")))</f>
        <v>X</v>
      </c>
      <c r="AC41" s="61" t="str">
        <f>IF(OR($A41="",AC$10=""),"",IF(IFERROR(MATCH(BBC_5!AC$10,Infor!$A$13:$A$30,0),0)&gt;0,"L",IF(WEEKDAY(AC$10)=1,"","X")))</f>
        <v>X</v>
      </c>
      <c r="AD41" s="61" t="str">
        <f>IF(OR($A41="",AD$10=""),"",IF(IFERROR(MATCH(BBC_5!AD$10,Infor!$A$13:$A$30,0),0)&gt;0,"L",IF(WEEKDAY(AD$10)=1,"","X")))</f>
        <v>X</v>
      </c>
      <c r="AE41" s="61" t="str">
        <f>IF(OR($A41="",AE$10=""),"",IF(IFERROR(MATCH(BBC_5!AE$10,Infor!$A$13:$A$30,0),0)&gt;0,"L",IF(WEEKDAY(AE$10)=1,"","X")))</f>
        <v>X</v>
      </c>
      <c r="AF41" s="61" t="str">
        <f>IF(OR($A41="",AF$10=""),"",IF(IFERROR(MATCH(BBC_5!AF$10,Infor!$A$13:$A$30,0),0)&gt;0,"L",IF(WEEKDAY(AF$10)=1,"","X")))</f>
        <v/>
      </c>
      <c r="AG41" s="61" t="str">
        <f>IF(OR($A41="",AG$10=""),"",IF(IFERROR(MATCH(BBC_5!AG$10,Infor!$A$13:$A$30,0),0)&gt;0,"L",IF(WEEKDAY(AG$10)=1,"","X")))</f>
        <v>X</v>
      </c>
      <c r="AH41" s="61" t="str">
        <f>IF(OR($A41="",AH$10=""),"",IF(IFERROR(MATCH(BBC_5!AH$10,Infor!$A$13:$A$30,0),0)&gt;0,"L",IF(WEEKDAY(AH$10)=1,"","X")))</f>
        <v>X</v>
      </c>
      <c r="AI41" s="61" t="str">
        <f>IF(OR($A41="",AI$10=""),"",IF(IFERROR(MATCH(BBC_5!AI$10,Infor!$A$13:$A$30,0),0)&gt;0,"L",IF(WEEKDAY(AI$10)=1,"","X")))</f>
        <v>X</v>
      </c>
      <c r="AJ41" s="62"/>
      <c r="AK41" s="62">
        <f t="shared" si="6"/>
        <v>26</v>
      </c>
      <c r="AL41" s="62">
        <f t="shared" si="7"/>
        <v>1</v>
      </c>
      <c r="AM41" s="62"/>
      <c r="AN41" s="63"/>
      <c r="AO41" s="44">
        <f t="shared" si="0"/>
        <v>5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IF(OR($A42="",E$10=""),"",IF(IFERROR(MATCH(BBC_5!E$10,Infor!$A$13:$A$30,0),0)&gt;0,"L",IF(WEEKDAY(E$10)=1,"","X")))</f>
        <v>L</v>
      </c>
      <c r="F42" s="61" t="str">
        <f>IF(OR($A42="",F$10=""),"",IF(IFERROR(MATCH(BBC_5!F$10,Infor!$A$13:$A$30,0),0)&gt;0,"L",IF(WEEKDAY(F$10)=1,"","X")))</f>
        <v>X</v>
      </c>
      <c r="G42" s="61" t="str">
        <f>IF(OR($A42="",G$10=""),"",IF(IFERROR(MATCH(BBC_5!G$10,Infor!$A$13:$A$30,0),0)&gt;0,"L",IF(WEEKDAY(G$10)=1,"","X")))</f>
        <v>X</v>
      </c>
      <c r="H42" s="61" t="str">
        <f>IF(OR($A42="",H$10=""),"",IF(IFERROR(MATCH(BBC_5!H$10,Infor!$A$13:$A$30,0),0)&gt;0,"L",IF(WEEKDAY(H$10)=1,"","X")))</f>
        <v>X</v>
      </c>
      <c r="I42" s="61" t="str">
        <f>IF(OR($A42="",I$10=""),"",IF(IFERROR(MATCH(BBC_5!I$10,Infor!$A$13:$A$30,0),0)&gt;0,"L",IF(WEEKDAY(I$10)=1,"","X")))</f>
        <v>X</v>
      </c>
      <c r="J42" s="61" t="str">
        <f>IF(OR($A42="",J$10=""),"",IF(IFERROR(MATCH(BBC_5!J$10,Infor!$A$13:$A$30,0),0)&gt;0,"L",IF(WEEKDAY(J$10)=1,"","X")))</f>
        <v>X</v>
      </c>
      <c r="K42" s="61" t="str">
        <f>IF(OR($A42="",K$10=""),"",IF(IFERROR(MATCH(BBC_5!K$10,Infor!$A$13:$A$30,0),0)&gt;0,"L",IF(WEEKDAY(K$10)=1,"","X")))</f>
        <v/>
      </c>
      <c r="L42" s="61" t="str">
        <f>IF(OR($A42="",L$10=""),"",IF(IFERROR(MATCH(BBC_5!L$10,Infor!$A$13:$A$30,0),0)&gt;0,"L",IF(WEEKDAY(L$10)=1,"","X")))</f>
        <v>X</v>
      </c>
      <c r="M42" s="61" t="str">
        <f>IF(OR($A42="",M$10=""),"",IF(IFERROR(MATCH(BBC_5!M$10,Infor!$A$13:$A$30,0),0)&gt;0,"L",IF(WEEKDAY(M$10)=1,"","X")))</f>
        <v>X</v>
      </c>
      <c r="N42" s="61" t="str">
        <f>IF(OR($A42="",N$10=""),"",IF(IFERROR(MATCH(BBC_5!N$10,Infor!$A$13:$A$30,0),0)&gt;0,"L",IF(WEEKDAY(N$10)=1,"","X")))</f>
        <v>X</v>
      </c>
      <c r="O42" s="61" t="str">
        <f>IF(OR($A42="",O$10=""),"",IF(IFERROR(MATCH(BBC_5!O$10,Infor!$A$13:$A$30,0),0)&gt;0,"L",IF(WEEKDAY(O$10)=1,"","X")))</f>
        <v>X</v>
      </c>
      <c r="P42" s="61" t="str">
        <f>IF(OR($A42="",P$10=""),"",IF(IFERROR(MATCH(BBC_5!P$10,Infor!$A$13:$A$30,0),0)&gt;0,"L",IF(WEEKDAY(P$10)=1,"","X")))</f>
        <v>X</v>
      </c>
      <c r="Q42" s="61" t="str">
        <f>IF(OR($A42="",Q$10=""),"",IF(IFERROR(MATCH(BBC_5!Q$10,Infor!$A$13:$A$30,0),0)&gt;0,"L",IF(WEEKDAY(Q$10)=1,"","X")))</f>
        <v>X</v>
      </c>
      <c r="R42" s="61" t="str">
        <f>IF(OR($A42="",R$10=""),"",IF(IFERROR(MATCH(BBC_5!R$10,Infor!$A$13:$A$30,0),0)&gt;0,"L",IF(WEEKDAY(R$10)=1,"","X")))</f>
        <v/>
      </c>
      <c r="S42" s="61" t="str">
        <f>IF(OR($A42="",S$10=""),"",IF(IFERROR(MATCH(BBC_5!S$10,Infor!$A$13:$A$30,0),0)&gt;0,"L",IF(WEEKDAY(S$10)=1,"","X")))</f>
        <v>X</v>
      </c>
      <c r="T42" s="61" t="str">
        <f>IF(OR($A42="",T$10=""),"",IF(IFERROR(MATCH(BBC_5!T$10,Infor!$A$13:$A$30,0),0)&gt;0,"L",IF(WEEKDAY(T$10)=1,"","X")))</f>
        <v>X</v>
      </c>
      <c r="U42" s="61" t="str">
        <f>IF(OR($A42="",U$10=""),"",IF(IFERROR(MATCH(BBC_5!U$10,Infor!$A$13:$A$30,0),0)&gt;0,"L",IF(WEEKDAY(U$10)=1,"","X")))</f>
        <v>X</v>
      </c>
      <c r="V42" s="61" t="str">
        <f>IF(OR($A42="",V$10=""),"",IF(IFERROR(MATCH(BBC_5!V$10,Infor!$A$13:$A$30,0),0)&gt;0,"L",IF(WEEKDAY(V$10)=1,"","X")))</f>
        <v>X</v>
      </c>
      <c r="W42" s="61" t="str">
        <f>IF(OR($A42="",W$10=""),"",IF(IFERROR(MATCH(BBC_5!W$10,Infor!$A$13:$A$30,0),0)&gt;0,"L",IF(WEEKDAY(W$10)=1,"","X")))</f>
        <v>X</v>
      </c>
      <c r="X42" s="61" t="str">
        <f>IF(OR($A42="",X$10=""),"",IF(IFERROR(MATCH(BBC_5!X$10,Infor!$A$13:$A$30,0),0)&gt;0,"L",IF(WEEKDAY(X$10)=1,"","X")))</f>
        <v>X</v>
      </c>
      <c r="Y42" s="61" t="str">
        <f>IF(OR($A42="",Y$10=""),"",IF(IFERROR(MATCH(BBC_5!Y$10,Infor!$A$13:$A$30,0),0)&gt;0,"L",IF(WEEKDAY(Y$10)=1,"","X")))</f>
        <v/>
      </c>
      <c r="Z42" s="61" t="str">
        <f>IF(OR($A42="",Z$10=""),"",IF(IFERROR(MATCH(BBC_5!Z$10,Infor!$A$13:$A$30,0),0)&gt;0,"L",IF(WEEKDAY(Z$10)=1,"","X")))</f>
        <v>X</v>
      </c>
      <c r="AA42" s="61" t="str">
        <f>IF(OR($A42="",AA$10=""),"",IF(IFERROR(MATCH(BBC_5!AA$10,Infor!$A$13:$A$30,0),0)&gt;0,"L",IF(WEEKDAY(AA$10)=1,"","X")))</f>
        <v>X</v>
      </c>
      <c r="AB42" s="61" t="str">
        <f>IF(OR($A42="",AB$10=""),"",IF(IFERROR(MATCH(BBC_5!AB$10,Infor!$A$13:$A$30,0),0)&gt;0,"L",IF(WEEKDAY(AB$10)=1,"","X")))</f>
        <v>X</v>
      </c>
      <c r="AC42" s="61" t="str">
        <f>IF(OR($A42="",AC$10=""),"",IF(IFERROR(MATCH(BBC_5!AC$10,Infor!$A$13:$A$30,0),0)&gt;0,"L",IF(WEEKDAY(AC$10)=1,"","X")))</f>
        <v>X</v>
      </c>
      <c r="AD42" s="61" t="str">
        <f>IF(OR($A42="",AD$10=""),"",IF(IFERROR(MATCH(BBC_5!AD$10,Infor!$A$13:$A$30,0),0)&gt;0,"L",IF(WEEKDAY(AD$10)=1,"","X")))</f>
        <v>X</v>
      </c>
      <c r="AE42" s="61" t="str">
        <f>IF(OR($A42="",AE$10=""),"",IF(IFERROR(MATCH(BBC_5!AE$10,Infor!$A$13:$A$30,0),0)&gt;0,"L",IF(WEEKDAY(AE$10)=1,"","X")))</f>
        <v>X</v>
      </c>
      <c r="AF42" s="61" t="str">
        <f>IF(OR($A42="",AF$10=""),"",IF(IFERROR(MATCH(BBC_5!AF$10,Infor!$A$13:$A$30,0),0)&gt;0,"L",IF(WEEKDAY(AF$10)=1,"","X")))</f>
        <v/>
      </c>
      <c r="AG42" s="61" t="str">
        <f>IF(OR($A42="",AG$10=""),"",IF(IFERROR(MATCH(BBC_5!AG$10,Infor!$A$13:$A$30,0),0)&gt;0,"L",IF(WEEKDAY(AG$10)=1,"","X")))</f>
        <v>X</v>
      </c>
      <c r="AH42" s="61" t="str">
        <f>IF(OR($A42="",AH$10=""),"",IF(IFERROR(MATCH(BBC_5!AH$10,Infor!$A$13:$A$30,0),0)&gt;0,"L",IF(WEEKDAY(AH$10)=1,"","X")))</f>
        <v>X</v>
      </c>
      <c r="AI42" s="61" t="str">
        <f>IF(OR($A42="",AI$10=""),"",IF(IFERROR(MATCH(BBC_5!AI$10,Infor!$A$13:$A$30,0),0)&gt;0,"L",IF(WEEKDAY(AI$10)=1,"","X")))</f>
        <v>X</v>
      </c>
      <c r="AJ42" s="62"/>
      <c r="AK42" s="62">
        <f t="shared" si="6"/>
        <v>26</v>
      </c>
      <c r="AL42" s="62">
        <f t="shared" si="7"/>
        <v>1</v>
      </c>
      <c r="AM42" s="62"/>
      <c r="AN42" s="63"/>
      <c r="AO42" s="44">
        <f t="shared" si="0"/>
        <v>5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IF(OR($A43="",E$10=""),"",IF(IFERROR(MATCH(BBC_5!E$10,Infor!$A$13:$A$30,0),0)&gt;0,"L",IF(WEEKDAY(E$10)=1,"","X")))</f>
        <v>L</v>
      </c>
      <c r="F43" s="61" t="str">
        <f>IF(OR($A43="",F$10=""),"",IF(IFERROR(MATCH(BBC_5!F$10,Infor!$A$13:$A$30,0),0)&gt;0,"L",IF(WEEKDAY(F$10)=1,"","X")))</f>
        <v>X</v>
      </c>
      <c r="G43" s="61" t="str">
        <f>IF(OR($A43="",G$10=""),"",IF(IFERROR(MATCH(BBC_5!G$10,Infor!$A$13:$A$30,0),0)&gt;0,"L",IF(WEEKDAY(G$10)=1,"","X")))</f>
        <v>X</v>
      </c>
      <c r="H43" s="61" t="str">
        <f>IF(OR($A43="",H$10=""),"",IF(IFERROR(MATCH(BBC_5!H$10,Infor!$A$13:$A$30,0),0)&gt;0,"L",IF(WEEKDAY(H$10)=1,"","X")))</f>
        <v>X</v>
      </c>
      <c r="I43" s="61" t="str">
        <f>IF(OR($A43="",I$10=""),"",IF(IFERROR(MATCH(BBC_5!I$10,Infor!$A$13:$A$30,0),0)&gt;0,"L",IF(WEEKDAY(I$10)=1,"","X")))</f>
        <v>X</v>
      </c>
      <c r="J43" s="61" t="str">
        <f>IF(OR($A43="",J$10=""),"",IF(IFERROR(MATCH(BBC_5!J$10,Infor!$A$13:$A$30,0),0)&gt;0,"L",IF(WEEKDAY(J$10)=1,"","X")))</f>
        <v>X</v>
      </c>
      <c r="K43" s="61" t="str">
        <f>IF(OR($A43="",K$10=""),"",IF(IFERROR(MATCH(BBC_5!K$10,Infor!$A$13:$A$30,0),0)&gt;0,"L",IF(WEEKDAY(K$10)=1,"","X")))</f>
        <v/>
      </c>
      <c r="L43" s="61" t="str">
        <f>IF(OR($A43="",L$10=""),"",IF(IFERROR(MATCH(BBC_5!L$10,Infor!$A$13:$A$30,0),0)&gt;0,"L",IF(WEEKDAY(L$10)=1,"","X")))</f>
        <v>X</v>
      </c>
      <c r="M43" s="61" t="str">
        <f>IF(OR($A43="",M$10=""),"",IF(IFERROR(MATCH(BBC_5!M$10,Infor!$A$13:$A$30,0),0)&gt;0,"L",IF(WEEKDAY(M$10)=1,"","X")))</f>
        <v>X</v>
      </c>
      <c r="N43" s="61" t="str">
        <f>IF(OR($A43="",N$10=""),"",IF(IFERROR(MATCH(BBC_5!N$10,Infor!$A$13:$A$30,0),0)&gt;0,"L",IF(WEEKDAY(N$10)=1,"","X")))</f>
        <v>X</v>
      </c>
      <c r="O43" s="61" t="str">
        <f>IF(OR($A43="",O$10=""),"",IF(IFERROR(MATCH(BBC_5!O$10,Infor!$A$13:$A$30,0),0)&gt;0,"L",IF(WEEKDAY(O$10)=1,"","X")))</f>
        <v>X</v>
      </c>
      <c r="P43" s="61" t="str">
        <f>IF(OR($A43="",P$10=""),"",IF(IFERROR(MATCH(BBC_5!P$10,Infor!$A$13:$A$30,0),0)&gt;0,"L",IF(WEEKDAY(P$10)=1,"","X")))</f>
        <v>X</v>
      </c>
      <c r="Q43" s="61" t="str">
        <f>IF(OR($A43="",Q$10=""),"",IF(IFERROR(MATCH(BBC_5!Q$10,Infor!$A$13:$A$30,0),0)&gt;0,"L",IF(WEEKDAY(Q$10)=1,"","X")))</f>
        <v>X</v>
      </c>
      <c r="R43" s="61" t="str">
        <f>IF(OR($A43="",R$10=""),"",IF(IFERROR(MATCH(BBC_5!R$10,Infor!$A$13:$A$30,0),0)&gt;0,"L",IF(WEEKDAY(R$10)=1,"","X")))</f>
        <v/>
      </c>
      <c r="S43" s="61" t="str">
        <f>IF(OR($A43="",S$10=""),"",IF(IFERROR(MATCH(BBC_5!S$10,Infor!$A$13:$A$30,0),0)&gt;0,"L",IF(WEEKDAY(S$10)=1,"","X")))</f>
        <v>X</v>
      </c>
      <c r="T43" s="61" t="str">
        <f>IF(OR($A43="",T$10=""),"",IF(IFERROR(MATCH(BBC_5!T$10,Infor!$A$13:$A$30,0),0)&gt;0,"L",IF(WEEKDAY(T$10)=1,"","X")))</f>
        <v>X</v>
      </c>
      <c r="U43" s="61" t="str">
        <f>IF(OR($A43="",U$10=""),"",IF(IFERROR(MATCH(BBC_5!U$10,Infor!$A$13:$A$30,0),0)&gt;0,"L",IF(WEEKDAY(U$10)=1,"","X")))</f>
        <v>X</v>
      </c>
      <c r="V43" s="61" t="str">
        <f>IF(OR($A43="",V$10=""),"",IF(IFERROR(MATCH(BBC_5!V$10,Infor!$A$13:$A$30,0),0)&gt;0,"L",IF(WEEKDAY(V$10)=1,"","X")))</f>
        <v>X</v>
      </c>
      <c r="W43" s="61" t="str">
        <f>IF(OR($A43="",W$10=""),"",IF(IFERROR(MATCH(BBC_5!W$10,Infor!$A$13:$A$30,0),0)&gt;0,"L",IF(WEEKDAY(W$10)=1,"","X")))</f>
        <v>X</v>
      </c>
      <c r="X43" s="61" t="str">
        <f>IF(OR($A43="",X$10=""),"",IF(IFERROR(MATCH(BBC_5!X$10,Infor!$A$13:$A$30,0),0)&gt;0,"L",IF(WEEKDAY(X$10)=1,"","X")))</f>
        <v>X</v>
      </c>
      <c r="Y43" s="61" t="str">
        <f>IF(OR($A43="",Y$10=""),"",IF(IFERROR(MATCH(BBC_5!Y$10,Infor!$A$13:$A$30,0),0)&gt;0,"L",IF(WEEKDAY(Y$10)=1,"","X")))</f>
        <v/>
      </c>
      <c r="Z43" s="61" t="str">
        <f>IF(OR($A43="",Z$10=""),"",IF(IFERROR(MATCH(BBC_5!Z$10,Infor!$A$13:$A$30,0),0)&gt;0,"L",IF(WEEKDAY(Z$10)=1,"","X")))</f>
        <v>X</v>
      </c>
      <c r="AA43" s="61" t="str">
        <f>IF(OR($A43="",AA$10=""),"",IF(IFERROR(MATCH(BBC_5!AA$10,Infor!$A$13:$A$30,0),0)&gt;0,"L",IF(WEEKDAY(AA$10)=1,"","X")))</f>
        <v>X</v>
      </c>
      <c r="AB43" s="61" t="str">
        <f>IF(OR($A43="",AB$10=""),"",IF(IFERROR(MATCH(BBC_5!AB$10,Infor!$A$13:$A$30,0),0)&gt;0,"L",IF(WEEKDAY(AB$10)=1,"","X")))</f>
        <v>X</v>
      </c>
      <c r="AC43" s="61" t="str">
        <f>IF(OR($A43="",AC$10=""),"",IF(IFERROR(MATCH(BBC_5!AC$10,Infor!$A$13:$A$30,0),0)&gt;0,"L",IF(WEEKDAY(AC$10)=1,"","X")))</f>
        <v>X</v>
      </c>
      <c r="AD43" s="61" t="str">
        <f>IF(OR($A43="",AD$10=""),"",IF(IFERROR(MATCH(BBC_5!AD$10,Infor!$A$13:$A$30,0),0)&gt;0,"L",IF(WEEKDAY(AD$10)=1,"","X")))</f>
        <v>X</v>
      </c>
      <c r="AE43" s="61" t="str">
        <f>IF(OR($A43="",AE$10=""),"",IF(IFERROR(MATCH(BBC_5!AE$10,Infor!$A$13:$A$30,0),0)&gt;0,"L",IF(WEEKDAY(AE$10)=1,"","X")))</f>
        <v>X</v>
      </c>
      <c r="AF43" s="61" t="str">
        <f>IF(OR($A43="",AF$10=""),"",IF(IFERROR(MATCH(BBC_5!AF$10,Infor!$A$13:$A$30,0),0)&gt;0,"L",IF(WEEKDAY(AF$10)=1,"","X")))</f>
        <v/>
      </c>
      <c r="AG43" s="61" t="str">
        <f>IF(OR($A43="",AG$10=""),"",IF(IFERROR(MATCH(BBC_5!AG$10,Infor!$A$13:$A$30,0),0)&gt;0,"L",IF(WEEKDAY(AG$10)=1,"","X")))</f>
        <v>X</v>
      </c>
      <c r="AH43" s="61" t="str">
        <f>IF(OR($A43="",AH$10=""),"",IF(IFERROR(MATCH(BBC_5!AH$10,Infor!$A$13:$A$30,0),0)&gt;0,"L",IF(WEEKDAY(AH$10)=1,"","X")))</f>
        <v>X</v>
      </c>
      <c r="AI43" s="61" t="str">
        <f>IF(OR($A43="",AI$10=""),"",IF(IFERROR(MATCH(BBC_5!AI$10,Infor!$A$13:$A$30,0),0)&gt;0,"L",IF(WEEKDAY(AI$10)=1,"","X")))</f>
        <v>X</v>
      </c>
      <c r="AJ43" s="62"/>
      <c r="AK43" s="62">
        <f t="shared" si="6"/>
        <v>26</v>
      </c>
      <c r="AL43" s="62">
        <f t="shared" si="7"/>
        <v>1</v>
      </c>
      <c r="AM43" s="62"/>
      <c r="AN43" s="63"/>
      <c r="AO43" s="44">
        <f t="shared" si="0"/>
        <v>5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IF(OR($A44="",E$10=""),"",IF(IFERROR(MATCH(BBC_5!E$10,Infor!$A$13:$A$30,0),0)&gt;0,"L",IF(WEEKDAY(E$10)=1,"","X")))</f>
        <v>L</v>
      </c>
      <c r="F44" s="61" t="str">
        <f>IF(OR($A44="",F$10=""),"",IF(IFERROR(MATCH(BBC_5!F$10,Infor!$A$13:$A$30,0),0)&gt;0,"L",IF(WEEKDAY(F$10)=1,"","X")))</f>
        <v>X</v>
      </c>
      <c r="G44" s="61" t="str">
        <f>IF(OR($A44="",G$10=""),"",IF(IFERROR(MATCH(BBC_5!G$10,Infor!$A$13:$A$30,0),0)&gt;0,"L",IF(WEEKDAY(G$10)=1,"","X")))</f>
        <v>X</v>
      </c>
      <c r="H44" s="61" t="str">
        <f>IF(OR($A44="",H$10=""),"",IF(IFERROR(MATCH(BBC_5!H$10,Infor!$A$13:$A$30,0),0)&gt;0,"L",IF(WEEKDAY(H$10)=1,"","X")))</f>
        <v>X</v>
      </c>
      <c r="I44" s="61" t="str">
        <f>IF(OR($A44="",I$10=""),"",IF(IFERROR(MATCH(BBC_5!I$10,Infor!$A$13:$A$30,0),0)&gt;0,"L",IF(WEEKDAY(I$10)=1,"","X")))</f>
        <v>X</v>
      </c>
      <c r="J44" s="61" t="str">
        <f>IF(OR($A44="",J$10=""),"",IF(IFERROR(MATCH(BBC_5!J$10,Infor!$A$13:$A$30,0),0)&gt;0,"L",IF(WEEKDAY(J$10)=1,"","X")))</f>
        <v>X</v>
      </c>
      <c r="K44" s="61" t="str">
        <f>IF(OR($A44="",K$10=""),"",IF(IFERROR(MATCH(BBC_5!K$10,Infor!$A$13:$A$30,0),0)&gt;0,"L",IF(WEEKDAY(K$10)=1,"","X")))</f>
        <v/>
      </c>
      <c r="L44" s="61" t="str">
        <f>IF(OR($A44="",L$10=""),"",IF(IFERROR(MATCH(BBC_5!L$10,Infor!$A$13:$A$30,0),0)&gt;0,"L",IF(WEEKDAY(L$10)=1,"","X")))</f>
        <v>X</v>
      </c>
      <c r="M44" s="61" t="str">
        <f>IF(OR($A44="",M$10=""),"",IF(IFERROR(MATCH(BBC_5!M$10,Infor!$A$13:$A$30,0),0)&gt;0,"L",IF(WEEKDAY(M$10)=1,"","X")))</f>
        <v>X</v>
      </c>
      <c r="N44" s="61" t="str">
        <f>IF(OR($A44="",N$10=""),"",IF(IFERROR(MATCH(BBC_5!N$10,Infor!$A$13:$A$30,0),0)&gt;0,"L",IF(WEEKDAY(N$10)=1,"","X")))</f>
        <v>X</v>
      </c>
      <c r="O44" s="61" t="str">
        <f>IF(OR($A44="",O$10=""),"",IF(IFERROR(MATCH(BBC_5!O$10,Infor!$A$13:$A$30,0),0)&gt;0,"L",IF(WEEKDAY(O$10)=1,"","X")))</f>
        <v>X</v>
      </c>
      <c r="P44" s="61" t="str">
        <f>IF(OR($A44="",P$10=""),"",IF(IFERROR(MATCH(BBC_5!P$10,Infor!$A$13:$A$30,0),0)&gt;0,"L",IF(WEEKDAY(P$10)=1,"","X")))</f>
        <v>X</v>
      </c>
      <c r="Q44" s="61" t="str">
        <f>IF(OR($A44="",Q$10=""),"",IF(IFERROR(MATCH(BBC_5!Q$10,Infor!$A$13:$A$30,0),0)&gt;0,"L",IF(WEEKDAY(Q$10)=1,"","X")))</f>
        <v>X</v>
      </c>
      <c r="R44" s="61" t="str">
        <f>IF(OR($A44="",R$10=""),"",IF(IFERROR(MATCH(BBC_5!R$10,Infor!$A$13:$A$30,0),0)&gt;0,"L",IF(WEEKDAY(R$10)=1,"","X")))</f>
        <v/>
      </c>
      <c r="S44" s="61" t="str">
        <f>IF(OR($A44="",S$10=""),"",IF(IFERROR(MATCH(BBC_5!S$10,Infor!$A$13:$A$30,0),0)&gt;0,"L",IF(WEEKDAY(S$10)=1,"","X")))</f>
        <v>X</v>
      </c>
      <c r="T44" s="61" t="str">
        <f>IF(OR($A44="",T$10=""),"",IF(IFERROR(MATCH(BBC_5!T$10,Infor!$A$13:$A$30,0),0)&gt;0,"L",IF(WEEKDAY(T$10)=1,"","X")))</f>
        <v>X</v>
      </c>
      <c r="U44" s="61" t="str">
        <f>IF(OR($A44="",U$10=""),"",IF(IFERROR(MATCH(BBC_5!U$10,Infor!$A$13:$A$30,0),0)&gt;0,"L",IF(WEEKDAY(U$10)=1,"","X")))</f>
        <v>X</v>
      </c>
      <c r="V44" s="61" t="str">
        <f>IF(OR($A44="",V$10=""),"",IF(IFERROR(MATCH(BBC_5!V$10,Infor!$A$13:$A$30,0),0)&gt;0,"L",IF(WEEKDAY(V$10)=1,"","X")))</f>
        <v>X</v>
      </c>
      <c r="W44" s="61" t="str">
        <f>IF(OR($A44="",W$10=""),"",IF(IFERROR(MATCH(BBC_5!W$10,Infor!$A$13:$A$30,0),0)&gt;0,"L",IF(WEEKDAY(W$10)=1,"","X")))</f>
        <v>X</v>
      </c>
      <c r="X44" s="61" t="str">
        <f>IF(OR($A44="",X$10=""),"",IF(IFERROR(MATCH(BBC_5!X$10,Infor!$A$13:$A$30,0),0)&gt;0,"L",IF(WEEKDAY(X$10)=1,"","X")))</f>
        <v>X</v>
      </c>
      <c r="Y44" s="61" t="str">
        <f>IF(OR($A44="",Y$10=""),"",IF(IFERROR(MATCH(BBC_5!Y$10,Infor!$A$13:$A$30,0),0)&gt;0,"L",IF(WEEKDAY(Y$10)=1,"","X")))</f>
        <v/>
      </c>
      <c r="Z44" s="61" t="str">
        <f>IF(OR($A44="",Z$10=""),"",IF(IFERROR(MATCH(BBC_5!Z$10,Infor!$A$13:$A$30,0),0)&gt;0,"L",IF(WEEKDAY(Z$10)=1,"","X")))</f>
        <v>X</v>
      </c>
      <c r="AA44" s="61" t="str">
        <f>IF(OR($A44="",AA$10=""),"",IF(IFERROR(MATCH(BBC_5!AA$10,Infor!$A$13:$A$30,0),0)&gt;0,"L",IF(WEEKDAY(AA$10)=1,"","X")))</f>
        <v>X</v>
      </c>
      <c r="AB44" s="61" t="str">
        <f>IF(OR($A44="",AB$10=""),"",IF(IFERROR(MATCH(BBC_5!AB$10,Infor!$A$13:$A$30,0),0)&gt;0,"L",IF(WEEKDAY(AB$10)=1,"","X")))</f>
        <v>X</v>
      </c>
      <c r="AC44" s="61" t="str">
        <f>IF(OR($A44="",AC$10=""),"",IF(IFERROR(MATCH(BBC_5!AC$10,Infor!$A$13:$A$30,0),0)&gt;0,"L",IF(WEEKDAY(AC$10)=1,"","X")))</f>
        <v>X</v>
      </c>
      <c r="AD44" s="61" t="str">
        <f>IF(OR($A44="",AD$10=""),"",IF(IFERROR(MATCH(BBC_5!AD$10,Infor!$A$13:$A$30,0),0)&gt;0,"L",IF(WEEKDAY(AD$10)=1,"","X")))</f>
        <v>X</v>
      </c>
      <c r="AE44" s="61" t="str">
        <f>IF(OR($A44="",AE$10=""),"",IF(IFERROR(MATCH(BBC_5!AE$10,Infor!$A$13:$A$30,0),0)&gt;0,"L",IF(WEEKDAY(AE$10)=1,"","X")))</f>
        <v>X</v>
      </c>
      <c r="AF44" s="61" t="str">
        <f>IF(OR($A44="",AF$10=""),"",IF(IFERROR(MATCH(BBC_5!AF$10,Infor!$A$13:$A$30,0),0)&gt;0,"L",IF(WEEKDAY(AF$10)=1,"","X")))</f>
        <v/>
      </c>
      <c r="AG44" s="61" t="str">
        <f>IF(OR($A44="",AG$10=""),"",IF(IFERROR(MATCH(BBC_5!AG$10,Infor!$A$13:$A$30,0),0)&gt;0,"L",IF(WEEKDAY(AG$10)=1,"","X")))</f>
        <v>X</v>
      </c>
      <c r="AH44" s="61" t="str">
        <f>IF(OR($A44="",AH$10=""),"",IF(IFERROR(MATCH(BBC_5!AH$10,Infor!$A$13:$A$30,0),0)&gt;0,"L",IF(WEEKDAY(AH$10)=1,"","X")))</f>
        <v>X</v>
      </c>
      <c r="AI44" s="61" t="str">
        <f>IF(OR($A44="",AI$10=""),"",IF(IFERROR(MATCH(BBC_5!AI$10,Infor!$A$13:$A$30,0),0)&gt;0,"L",IF(WEEKDAY(AI$10)=1,"","X")))</f>
        <v>X</v>
      </c>
      <c r="AJ44" s="62"/>
      <c r="AK44" s="62">
        <f t="shared" si="6"/>
        <v>26</v>
      </c>
      <c r="AL44" s="62">
        <f t="shared" si="7"/>
        <v>1</v>
      </c>
      <c r="AM44" s="62"/>
      <c r="AN44" s="63"/>
      <c r="AO44" s="44">
        <f t="shared" si="0"/>
        <v>5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IF(OR($A45="",E$10=""),"",IF(IFERROR(MATCH(BBC_5!E$10,Infor!$A$13:$A$30,0),0)&gt;0,"L",IF(WEEKDAY(E$10)=1,"","X")))</f>
        <v>L</v>
      </c>
      <c r="F45" s="61" t="str">
        <f>IF(OR($A45="",F$10=""),"",IF(IFERROR(MATCH(BBC_5!F$10,Infor!$A$13:$A$30,0),0)&gt;0,"L",IF(WEEKDAY(F$10)=1,"","X")))</f>
        <v>X</v>
      </c>
      <c r="G45" s="61" t="str">
        <f>IF(OR($A45="",G$10=""),"",IF(IFERROR(MATCH(BBC_5!G$10,Infor!$A$13:$A$30,0),0)&gt;0,"L",IF(WEEKDAY(G$10)=1,"","X")))</f>
        <v>X</v>
      </c>
      <c r="H45" s="61" t="str">
        <f>IF(OR($A45="",H$10=""),"",IF(IFERROR(MATCH(BBC_5!H$10,Infor!$A$13:$A$30,0),0)&gt;0,"L",IF(WEEKDAY(H$10)=1,"","X")))</f>
        <v>X</v>
      </c>
      <c r="I45" s="61" t="str">
        <f>IF(OR($A45="",I$10=""),"",IF(IFERROR(MATCH(BBC_5!I$10,Infor!$A$13:$A$30,0),0)&gt;0,"L",IF(WEEKDAY(I$10)=1,"","X")))</f>
        <v>X</v>
      </c>
      <c r="J45" s="61" t="str">
        <f>IF(OR($A45="",J$10=""),"",IF(IFERROR(MATCH(BBC_5!J$10,Infor!$A$13:$A$30,0),0)&gt;0,"L",IF(WEEKDAY(J$10)=1,"","X")))</f>
        <v>X</v>
      </c>
      <c r="K45" s="61" t="str">
        <f>IF(OR($A45="",K$10=""),"",IF(IFERROR(MATCH(BBC_5!K$10,Infor!$A$13:$A$30,0),0)&gt;0,"L",IF(WEEKDAY(K$10)=1,"","X")))</f>
        <v/>
      </c>
      <c r="L45" s="61" t="str">
        <f>IF(OR($A45="",L$10=""),"",IF(IFERROR(MATCH(BBC_5!L$10,Infor!$A$13:$A$30,0),0)&gt;0,"L",IF(WEEKDAY(L$10)=1,"","X")))</f>
        <v>X</v>
      </c>
      <c r="M45" s="61" t="str">
        <f>IF(OR($A45="",M$10=""),"",IF(IFERROR(MATCH(BBC_5!M$10,Infor!$A$13:$A$30,0),0)&gt;0,"L",IF(WEEKDAY(M$10)=1,"","X")))</f>
        <v>X</v>
      </c>
      <c r="N45" s="61" t="str">
        <f>IF(OR($A45="",N$10=""),"",IF(IFERROR(MATCH(BBC_5!N$10,Infor!$A$13:$A$30,0),0)&gt;0,"L",IF(WEEKDAY(N$10)=1,"","X")))</f>
        <v>X</v>
      </c>
      <c r="O45" s="61" t="str">
        <f>IF(OR($A45="",O$10=""),"",IF(IFERROR(MATCH(BBC_5!O$10,Infor!$A$13:$A$30,0),0)&gt;0,"L",IF(WEEKDAY(O$10)=1,"","X")))</f>
        <v>X</v>
      </c>
      <c r="P45" s="61" t="str">
        <f>IF(OR($A45="",P$10=""),"",IF(IFERROR(MATCH(BBC_5!P$10,Infor!$A$13:$A$30,0),0)&gt;0,"L",IF(WEEKDAY(P$10)=1,"","X")))</f>
        <v>X</v>
      </c>
      <c r="Q45" s="61" t="str">
        <f>IF(OR($A45="",Q$10=""),"",IF(IFERROR(MATCH(BBC_5!Q$10,Infor!$A$13:$A$30,0),0)&gt;0,"L",IF(WEEKDAY(Q$10)=1,"","X")))</f>
        <v>X</v>
      </c>
      <c r="R45" s="61" t="str">
        <f>IF(OR($A45="",R$10=""),"",IF(IFERROR(MATCH(BBC_5!R$10,Infor!$A$13:$A$30,0),0)&gt;0,"L",IF(WEEKDAY(R$10)=1,"","X")))</f>
        <v/>
      </c>
      <c r="S45" s="61" t="str">
        <f>IF(OR($A45="",S$10=""),"",IF(IFERROR(MATCH(BBC_5!S$10,Infor!$A$13:$A$30,0),0)&gt;0,"L",IF(WEEKDAY(S$10)=1,"","X")))</f>
        <v>X</v>
      </c>
      <c r="T45" s="61" t="str">
        <f>IF(OR($A45="",T$10=""),"",IF(IFERROR(MATCH(BBC_5!T$10,Infor!$A$13:$A$30,0),0)&gt;0,"L",IF(WEEKDAY(T$10)=1,"","X")))</f>
        <v>X</v>
      </c>
      <c r="U45" s="61" t="str">
        <f>IF(OR($A45="",U$10=""),"",IF(IFERROR(MATCH(BBC_5!U$10,Infor!$A$13:$A$30,0),0)&gt;0,"L",IF(WEEKDAY(U$10)=1,"","X")))</f>
        <v>X</v>
      </c>
      <c r="V45" s="61" t="str">
        <f>IF(OR($A45="",V$10=""),"",IF(IFERROR(MATCH(BBC_5!V$10,Infor!$A$13:$A$30,0),0)&gt;0,"L",IF(WEEKDAY(V$10)=1,"","X")))</f>
        <v>X</v>
      </c>
      <c r="W45" s="61" t="str">
        <f>IF(OR($A45="",W$10=""),"",IF(IFERROR(MATCH(BBC_5!W$10,Infor!$A$13:$A$30,0),0)&gt;0,"L",IF(WEEKDAY(W$10)=1,"","X")))</f>
        <v>X</v>
      </c>
      <c r="X45" s="61" t="str">
        <f>IF(OR($A45="",X$10=""),"",IF(IFERROR(MATCH(BBC_5!X$10,Infor!$A$13:$A$30,0),0)&gt;0,"L",IF(WEEKDAY(X$10)=1,"","X")))</f>
        <v>X</v>
      </c>
      <c r="Y45" s="61" t="str">
        <f>IF(OR($A45="",Y$10=""),"",IF(IFERROR(MATCH(BBC_5!Y$10,Infor!$A$13:$A$30,0),0)&gt;0,"L",IF(WEEKDAY(Y$10)=1,"","X")))</f>
        <v/>
      </c>
      <c r="Z45" s="61" t="str">
        <f>IF(OR($A45="",Z$10=""),"",IF(IFERROR(MATCH(BBC_5!Z$10,Infor!$A$13:$A$30,0),0)&gt;0,"L",IF(WEEKDAY(Z$10)=1,"","X")))</f>
        <v>X</v>
      </c>
      <c r="AA45" s="61" t="str">
        <f>IF(OR($A45="",AA$10=""),"",IF(IFERROR(MATCH(BBC_5!AA$10,Infor!$A$13:$A$30,0),0)&gt;0,"L",IF(WEEKDAY(AA$10)=1,"","X")))</f>
        <v>X</v>
      </c>
      <c r="AB45" s="61" t="str">
        <f>IF(OR($A45="",AB$10=""),"",IF(IFERROR(MATCH(BBC_5!AB$10,Infor!$A$13:$A$30,0),0)&gt;0,"L",IF(WEEKDAY(AB$10)=1,"","X")))</f>
        <v>X</v>
      </c>
      <c r="AC45" s="61" t="str">
        <f>IF(OR($A45="",AC$10=""),"",IF(IFERROR(MATCH(BBC_5!AC$10,Infor!$A$13:$A$30,0),0)&gt;0,"L",IF(WEEKDAY(AC$10)=1,"","X")))</f>
        <v>X</v>
      </c>
      <c r="AD45" s="61" t="str">
        <f>IF(OR($A45="",AD$10=""),"",IF(IFERROR(MATCH(BBC_5!AD$10,Infor!$A$13:$A$30,0),0)&gt;0,"L",IF(WEEKDAY(AD$10)=1,"","X")))</f>
        <v>X</v>
      </c>
      <c r="AE45" s="61" t="str">
        <f>IF(OR($A45="",AE$10=""),"",IF(IFERROR(MATCH(BBC_5!AE$10,Infor!$A$13:$A$30,0),0)&gt;0,"L",IF(WEEKDAY(AE$10)=1,"","X")))</f>
        <v>X</v>
      </c>
      <c r="AF45" s="61" t="str">
        <f>IF(OR($A45="",AF$10=""),"",IF(IFERROR(MATCH(BBC_5!AF$10,Infor!$A$13:$A$30,0),0)&gt;0,"L",IF(WEEKDAY(AF$10)=1,"","X")))</f>
        <v/>
      </c>
      <c r="AG45" s="61" t="str">
        <f>IF(OR($A45="",AG$10=""),"",IF(IFERROR(MATCH(BBC_5!AG$10,Infor!$A$13:$A$30,0),0)&gt;0,"L",IF(WEEKDAY(AG$10)=1,"","X")))</f>
        <v>X</v>
      </c>
      <c r="AH45" s="61" t="str">
        <f>IF(OR($A45="",AH$10=""),"",IF(IFERROR(MATCH(BBC_5!AH$10,Infor!$A$13:$A$30,0),0)&gt;0,"L",IF(WEEKDAY(AH$10)=1,"","X")))</f>
        <v>X</v>
      </c>
      <c r="AI45" s="61" t="str">
        <f>IF(OR($A45="",AI$10=""),"",IF(IFERROR(MATCH(BBC_5!AI$10,Infor!$A$13:$A$30,0),0)&gt;0,"L",IF(WEEKDAY(AI$10)=1,"","X")))</f>
        <v>X</v>
      </c>
      <c r="AJ45" s="62"/>
      <c r="AK45" s="62">
        <f t="shared" si="6"/>
        <v>26</v>
      </c>
      <c r="AL45" s="62">
        <f t="shared" si="7"/>
        <v>1</v>
      </c>
      <c r="AM45" s="62"/>
      <c r="AN45" s="63"/>
      <c r="AO45" s="44">
        <f t="shared" si="0"/>
        <v>5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IF(OR($A46="",E$10=""),"",IF(IFERROR(MATCH(BBC_5!E$10,Infor!$A$13:$A$30,0),0)&gt;0,"L",IF(WEEKDAY(E$10)=1,"","X")))</f>
        <v>L</v>
      </c>
      <c r="F46" s="61" t="str">
        <f>IF(OR($A46="",F$10=""),"",IF(IFERROR(MATCH(BBC_5!F$10,Infor!$A$13:$A$30,0),0)&gt;0,"L",IF(WEEKDAY(F$10)=1,"","X")))</f>
        <v>X</v>
      </c>
      <c r="G46" s="61" t="str">
        <f>IF(OR($A46="",G$10=""),"",IF(IFERROR(MATCH(BBC_5!G$10,Infor!$A$13:$A$30,0),0)&gt;0,"L",IF(WEEKDAY(G$10)=1,"","X")))</f>
        <v>X</v>
      </c>
      <c r="H46" s="61" t="str">
        <f>IF(OR($A46="",H$10=""),"",IF(IFERROR(MATCH(BBC_5!H$10,Infor!$A$13:$A$30,0),0)&gt;0,"L",IF(WEEKDAY(H$10)=1,"","X")))</f>
        <v>X</v>
      </c>
      <c r="I46" s="61" t="str">
        <f>IF(OR($A46="",I$10=""),"",IF(IFERROR(MATCH(BBC_5!I$10,Infor!$A$13:$A$30,0),0)&gt;0,"L",IF(WEEKDAY(I$10)=1,"","X")))</f>
        <v>X</v>
      </c>
      <c r="J46" s="61" t="str">
        <f>IF(OR($A46="",J$10=""),"",IF(IFERROR(MATCH(BBC_5!J$10,Infor!$A$13:$A$30,0),0)&gt;0,"L",IF(WEEKDAY(J$10)=1,"","X")))</f>
        <v>X</v>
      </c>
      <c r="K46" s="61" t="str">
        <f>IF(OR($A46="",K$10=""),"",IF(IFERROR(MATCH(BBC_5!K$10,Infor!$A$13:$A$30,0),0)&gt;0,"L",IF(WEEKDAY(K$10)=1,"","X")))</f>
        <v/>
      </c>
      <c r="L46" s="61" t="str">
        <f>IF(OR($A46="",L$10=""),"",IF(IFERROR(MATCH(BBC_5!L$10,Infor!$A$13:$A$30,0),0)&gt;0,"L",IF(WEEKDAY(L$10)=1,"","X")))</f>
        <v>X</v>
      </c>
      <c r="M46" s="61" t="str">
        <f>IF(OR($A46="",M$10=""),"",IF(IFERROR(MATCH(BBC_5!M$10,Infor!$A$13:$A$30,0),0)&gt;0,"L",IF(WEEKDAY(M$10)=1,"","X")))</f>
        <v>X</v>
      </c>
      <c r="N46" s="61" t="str">
        <f>IF(OR($A46="",N$10=""),"",IF(IFERROR(MATCH(BBC_5!N$10,Infor!$A$13:$A$30,0),0)&gt;0,"L",IF(WEEKDAY(N$10)=1,"","X")))</f>
        <v>X</v>
      </c>
      <c r="O46" s="61" t="str">
        <f>IF(OR($A46="",O$10=""),"",IF(IFERROR(MATCH(BBC_5!O$10,Infor!$A$13:$A$30,0),0)&gt;0,"L",IF(WEEKDAY(O$10)=1,"","X")))</f>
        <v>X</v>
      </c>
      <c r="P46" s="61" t="str">
        <f>IF(OR($A46="",P$10=""),"",IF(IFERROR(MATCH(BBC_5!P$10,Infor!$A$13:$A$30,0),0)&gt;0,"L",IF(WEEKDAY(P$10)=1,"","X")))</f>
        <v>X</v>
      </c>
      <c r="Q46" s="61" t="str">
        <f>IF(OR($A46="",Q$10=""),"",IF(IFERROR(MATCH(BBC_5!Q$10,Infor!$A$13:$A$30,0),0)&gt;0,"L",IF(WEEKDAY(Q$10)=1,"","X")))</f>
        <v>X</v>
      </c>
      <c r="R46" s="61" t="str">
        <f>IF(OR($A46="",R$10=""),"",IF(IFERROR(MATCH(BBC_5!R$10,Infor!$A$13:$A$30,0),0)&gt;0,"L",IF(WEEKDAY(R$10)=1,"","X")))</f>
        <v/>
      </c>
      <c r="S46" s="61" t="str">
        <f>IF(OR($A46="",S$10=""),"",IF(IFERROR(MATCH(BBC_5!S$10,Infor!$A$13:$A$30,0),0)&gt;0,"L",IF(WEEKDAY(S$10)=1,"","X")))</f>
        <v>X</v>
      </c>
      <c r="T46" s="61" t="str">
        <f>IF(OR($A46="",T$10=""),"",IF(IFERROR(MATCH(BBC_5!T$10,Infor!$A$13:$A$30,0),0)&gt;0,"L",IF(WEEKDAY(T$10)=1,"","X")))</f>
        <v>X</v>
      </c>
      <c r="U46" s="61" t="str">
        <f>IF(OR($A46="",U$10=""),"",IF(IFERROR(MATCH(BBC_5!U$10,Infor!$A$13:$A$30,0),0)&gt;0,"L",IF(WEEKDAY(U$10)=1,"","X")))</f>
        <v>X</v>
      </c>
      <c r="V46" s="61" t="str">
        <f>IF(OR($A46="",V$10=""),"",IF(IFERROR(MATCH(BBC_5!V$10,Infor!$A$13:$A$30,0),0)&gt;0,"L",IF(WEEKDAY(V$10)=1,"","X")))</f>
        <v>X</v>
      </c>
      <c r="W46" s="61" t="str">
        <f>IF(OR($A46="",W$10=""),"",IF(IFERROR(MATCH(BBC_5!W$10,Infor!$A$13:$A$30,0),0)&gt;0,"L",IF(WEEKDAY(W$10)=1,"","X")))</f>
        <v>X</v>
      </c>
      <c r="X46" s="61" t="str">
        <f>IF(OR($A46="",X$10=""),"",IF(IFERROR(MATCH(BBC_5!X$10,Infor!$A$13:$A$30,0),0)&gt;0,"L",IF(WEEKDAY(X$10)=1,"","X")))</f>
        <v>X</v>
      </c>
      <c r="Y46" s="61" t="str">
        <f>IF(OR($A46="",Y$10=""),"",IF(IFERROR(MATCH(BBC_5!Y$10,Infor!$A$13:$A$30,0),0)&gt;0,"L",IF(WEEKDAY(Y$10)=1,"","X")))</f>
        <v/>
      </c>
      <c r="Z46" s="61" t="str">
        <f>IF(OR($A46="",Z$10=""),"",IF(IFERROR(MATCH(BBC_5!Z$10,Infor!$A$13:$A$30,0),0)&gt;0,"L",IF(WEEKDAY(Z$10)=1,"","X")))</f>
        <v>X</v>
      </c>
      <c r="AA46" s="61" t="str">
        <f>IF(OR($A46="",AA$10=""),"",IF(IFERROR(MATCH(BBC_5!AA$10,Infor!$A$13:$A$30,0),0)&gt;0,"L",IF(WEEKDAY(AA$10)=1,"","X")))</f>
        <v>X</v>
      </c>
      <c r="AB46" s="61" t="str">
        <f>IF(OR($A46="",AB$10=""),"",IF(IFERROR(MATCH(BBC_5!AB$10,Infor!$A$13:$A$30,0),0)&gt;0,"L",IF(WEEKDAY(AB$10)=1,"","X")))</f>
        <v>X</v>
      </c>
      <c r="AC46" s="61" t="str">
        <f>IF(OR($A46="",AC$10=""),"",IF(IFERROR(MATCH(BBC_5!AC$10,Infor!$A$13:$A$30,0),0)&gt;0,"L",IF(WEEKDAY(AC$10)=1,"","X")))</f>
        <v>X</v>
      </c>
      <c r="AD46" s="61" t="str">
        <f>IF(OR($A46="",AD$10=""),"",IF(IFERROR(MATCH(BBC_5!AD$10,Infor!$A$13:$A$30,0),0)&gt;0,"L",IF(WEEKDAY(AD$10)=1,"","X")))</f>
        <v>X</v>
      </c>
      <c r="AE46" s="61" t="str">
        <f>IF(OR($A46="",AE$10=""),"",IF(IFERROR(MATCH(BBC_5!AE$10,Infor!$A$13:$A$30,0),0)&gt;0,"L",IF(WEEKDAY(AE$10)=1,"","X")))</f>
        <v>X</v>
      </c>
      <c r="AF46" s="61" t="str">
        <f>IF(OR($A46="",AF$10=""),"",IF(IFERROR(MATCH(BBC_5!AF$10,Infor!$A$13:$A$30,0),0)&gt;0,"L",IF(WEEKDAY(AF$10)=1,"","X")))</f>
        <v/>
      </c>
      <c r="AG46" s="61" t="str">
        <f>IF(OR($A46="",AG$10=""),"",IF(IFERROR(MATCH(BBC_5!AG$10,Infor!$A$13:$A$30,0),0)&gt;0,"L",IF(WEEKDAY(AG$10)=1,"","X")))</f>
        <v>X</v>
      </c>
      <c r="AH46" s="61" t="str">
        <f>IF(OR($A46="",AH$10=""),"",IF(IFERROR(MATCH(BBC_5!AH$10,Infor!$A$13:$A$30,0),0)&gt;0,"L",IF(WEEKDAY(AH$10)=1,"","X")))</f>
        <v>X</v>
      </c>
      <c r="AI46" s="61" t="str">
        <f>IF(OR($A46="",AI$10=""),"",IF(IFERROR(MATCH(BBC_5!AI$10,Infor!$A$13:$A$30,0),0)&gt;0,"L",IF(WEEKDAY(AI$10)=1,"","X")))</f>
        <v>X</v>
      </c>
      <c r="AJ46" s="62"/>
      <c r="AK46" s="62">
        <f t="shared" si="6"/>
        <v>26</v>
      </c>
      <c r="AL46" s="62">
        <f t="shared" si="7"/>
        <v>1</v>
      </c>
      <c r="AM46" s="62"/>
      <c r="AN46" s="63"/>
      <c r="AO46" s="44">
        <f t="shared" si="0"/>
        <v>5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IF(OR($A47="",E$10=""),"",IF(IFERROR(MATCH(BBC_5!E$10,Infor!$A$13:$A$30,0),0)&gt;0,"L",IF(WEEKDAY(E$10)=1,"","X")))</f>
        <v>L</v>
      </c>
      <c r="F47" s="61" t="str">
        <f>IF(OR($A47="",F$10=""),"",IF(IFERROR(MATCH(BBC_5!F$10,Infor!$A$13:$A$30,0),0)&gt;0,"L",IF(WEEKDAY(F$10)=1,"","X")))</f>
        <v>X</v>
      </c>
      <c r="G47" s="61" t="str">
        <f>IF(OR($A47="",G$10=""),"",IF(IFERROR(MATCH(BBC_5!G$10,Infor!$A$13:$A$30,0),0)&gt;0,"L",IF(WEEKDAY(G$10)=1,"","X")))</f>
        <v>X</v>
      </c>
      <c r="H47" s="61" t="str">
        <f>IF(OR($A47="",H$10=""),"",IF(IFERROR(MATCH(BBC_5!H$10,Infor!$A$13:$A$30,0),0)&gt;0,"L",IF(WEEKDAY(H$10)=1,"","X")))</f>
        <v>X</v>
      </c>
      <c r="I47" s="61" t="str">
        <f>IF(OR($A47="",I$10=""),"",IF(IFERROR(MATCH(BBC_5!I$10,Infor!$A$13:$A$30,0),0)&gt;0,"L",IF(WEEKDAY(I$10)=1,"","X")))</f>
        <v>X</v>
      </c>
      <c r="J47" s="61" t="str">
        <f>IF(OR($A47="",J$10=""),"",IF(IFERROR(MATCH(BBC_5!J$10,Infor!$A$13:$A$30,0),0)&gt;0,"L",IF(WEEKDAY(J$10)=1,"","X")))</f>
        <v>X</v>
      </c>
      <c r="K47" s="61" t="str">
        <f>IF(OR($A47="",K$10=""),"",IF(IFERROR(MATCH(BBC_5!K$10,Infor!$A$13:$A$30,0),0)&gt;0,"L",IF(WEEKDAY(K$10)=1,"","X")))</f>
        <v/>
      </c>
      <c r="L47" s="61" t="str">
        <f>IF(OR($A47="",L$10=""),"",IF(IFERROR(MATCH(BBC_5!L$10,Infor!$A$13:$A$30,0),0)&gt;0,"L",IF(WEEKDAY(L$10)=1,"","X")))</f>
        <v>X</v>
      </c>
      <c r="M47" s="61" t="str">
        <f>IF(OR($A47="",M$10=""),"",IF(IFERROR(MATCH(BBC_5!M$10,Infor!$A$13:$A$30,0),0)&gt;0,"L",IF(WEEKDAY(M$10)=1,"","X")))</f>
        <v>X</v>
      </c>
      <c r="N47" s="61" t="str">
        <f>IF(OR($A47="",N$10=""),"",IF(IFERROR(MATCH(BBC_5!N$10,Infor!$A$13:$A$30,0),0)&gt;0,"L",IF(WEEKDAY(N$10)=1,"","X")))</f>
        <v>X</v>
      </c>
      <c r="O47" s="61" t="str">
        <f>IF(OR($A47="",O$10=""),"",IF(IFERROR(MATCH(BBC_5!O$10,Infor!$A$13:$A$30,0),0)&gt;0,"L",IF(WEEKDAY(O$10)=1,"","X")))</f>
        <v>X</v>
      </c>
      <c r="P47" s="61" t="str">
        <f>IF(OR($A47="",P$10=""),"",IF(IFERROR(MATCH(BBC_5!P$10,Infor!$A$13:$A$30,0),0)&gt;0,"L",IF(WEEKDAY(P$10)=1,"","X")))</f>
        <v>X</v>
      </c>
      <c r="Q47" s="61" t="str">
        <f>IF(OR($A47="",Q$10=""),"",IF(IFERROR(MATCH(BBC_5!Q$10,Infor!$A$13:$A$30,0),0)&gt;0,"L",IF(WEEKDAY(Q$10)=1,"","X")))</f>
        <v>X</v>
      </c>
      <c r="R47" s="61" t="str">
        <f>IF(OR($A47="",R$10=""),"",IF(IFERROR(MATCH(BBC_5!R$10,Infor!$A$13:$A$30,0),0)&gt;0,"L",IF(WEEKDAY(R$10)=1,"","X")))</f>
        <v/>
      </c>
      <c r="S47" s="61" t="str">
        <f>IF(OR($A47="",S$10=""),"",IF(IFERROR(MATCH(BBC_5!S$10,Infor!$A$13:$A$30,0),0)&gt;0,"L",IF(WEEKDAY(S$10)=1,"","X")))</f>
        <v>X</v>
      </c>
      <c r="T47" s="61" t="str">
        <f>IF(OR($A47="",T$10=""),"",IF(IFERROR(MATCH(BBC_5!T$10,Infor!$A$13:$A$30,0),0)&gt;0,"L",IF(WEEKDAY(T$10)=1,"","X")))</f>
        <v>X</v>
      </c>
      <c r="U47" s="61" t="str">
        <f>IF(OR($A47="",U$10=""),"",IF(IFERROR(MATCH(BBC_5!U$10,Infor!$A$13:$A$30,0),0)&gt;0,"L",IF(WEEKDAY(U$10)=1,"","X")))</f>
        <v>X</v>
      </c>
      <c r="V47" s="61" t="str">
        <f>IF(OR($A47="",V$10=""),"",IF(IFERROR(MATCH(BBC_5!V$10,Infor!$A$13:$A$30,0),0)&gt;0,"L",IF(WEEKDAY(V$10)=1,"","X")))</f>
        <v>X</v>
      </c>
      <c r="W47" s="61" t="str">
        <f>IF(OR($A47="",W$10=""),"",IF(IFERROR(MATCH(BBC_5!W$10,Infor!$A$13:$A$30,0),0)&gt;0,"L",IF(WEEKDAY(W$10)=1,"","X")))</f>
        <v>X</v>
      </c>
      <c r="X47" s="61" t="str">
        <f>IF(OR($A47="",X$10=""),"",IF(IFERROR(MATCH(BBC_5!X$10,Infor!$A$13:$A$30,0),0)&gt;0,"L",IF(WEEKDAY(X$10)=1,"","X")))</f>
        <v>X</v>
      </c>
      <c r="Y47" s="61" t="str">
        <f>IF(OR($A47="",Y$10=""),"",IF(IFERROR(MATCH(BBC_5!Y$10,Infor!$A$13:$A$30,0),0)&gt;0,"L",IF(WEEKDAY(Y$10)=1,"","X")))</f>
        <v/>
      </c>
      <c r="Z47" s="61" t="str">
        <f>IF(OR($A47="",Z$10=""),"",IF(IFERROR(MATCH(BBC_5!Z$10,Infor!$A$13:$A$30,0),0)&gt;0,"L",IF(WEEKDAY(Z$10)=1,"","X")))</f>
        <v>X</v>
      </c>
      <c r="AA47" s="61" t="str">
        <f>IF(OR($A47="",AA$10=""),"",IF(IFERROR(MATCH(BBC_5!AA$10,Infor!$A$13:$A$30,0),0)&gt;0,"L",IF(WEEKDAY(AA$10)=1,"","X")))</f>
        <v>X</v>
      </c>
      <c r="AB47" s="61" t="str">
        <f>IF(OR($A47="",AB$10=""),"",IF(IFERROR(MATCH(BBC_5!AB$10,Infor!$A$13:$A$30,0),0)&gt;0,"L",IF(WEEKDAY(AB$10)=1,"","X")))</f>
        <v>X</v>
      </c>
      <c r="AC47" s="61" t="str">
        <f>IF(OR($A47="",AC$10=""),"",IF(IFERROR(MATCH(BBC_5!AC$10,Infor!$A$13:$A$30,0),0)&gt;0,"L",IF(WEEKDAY(AC$10)=1,"","X")))</f>
        <v>X</v>
      </c>
      <c r="AD47" s="61" t="str">
        <f>IF(OR($A47="",AD$10=""),"",IF(IFERROR(MATCH(BBC_5!AD$10,Infor!$A$13:$A$30,0),0)&gt;0,"L",IF(WEEKDAY(AD$10)=1,"","X")))</f>
        <v>X</v>
      </c>
      <c r="AE47" s="61" t="str">
        <f>IF(OR($A47="",AE$10=""),"",IF(IFERROR(MATCH(BBC_5!AE$10,Infor!$A$13:$A$30,0),0)&gt;0,"L",IF(WEEKDAY(AE$10)=1,"","X")))</f>
        <v>X</v>
      </c>
      <c r="AF47" s="61" t="str">
        <f>IF(OR($A47="",AF$10=""),"",IF(IFERROR(MATCH(BBC_5!AF$10,Infor!$A$13:$A$30,0),0)&gt;0,"L",IF(WEEKDAY(AF$10)=1,"","X")))</f>
        <v/>
      </c>
      <c r="AG47" s="61" t="str">
        <f>IF(OR($A47="",AG$10=""),"",IF(IFERROR(MATCH(BBC_5!AG$10,Infor!$A$13:$A$30,0),0)&gt;0,"L",IF(WEEKDAY(AG$10)=1,"","X")))</f>
        <v>X</v>
      </c>
      <c r="AH47" s="61" t="str">
        <f>IF(OR($A47="",AH$10=""),"",IF(IFERROR(MATCH(BBC_5!AH$10,Infor!$A$13:$A$30,0),0)&gt;0,"L",IF(WEEKDAY(AH$10)=1,"","X")))</f>
        <v>X</v>
      </c>
      <c r="AI47" s="61" t="str">
        <f>IF(OR($A47="",AI$10=""),"",IF(IFERROR(MATCH(BBC_5!AI$10,Infor!$A$13:$A$30,0),0)&gt;0,"L",IF(WEEKDAY(AI$10)=1,"","X")))</f>
        <v>X</v>
      </c>
      <c r="AJ47" s="62"/>
      <c r="AK47" s="62">
        <f t="shared" si="6"/>
        <v>26</v>
      </c>
      <c r="AL47" s="62">
        <f t="shared" si="7"/>
        <v>1</v>
      </c>
      <c r="AM47" s="62"/>
      <c r="AN47" s="63"/>
      <c r="AO47" s="44">
        <f t="shared" si="0"/>
        <v>5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IF(OR($A48="",E$10=""),"",IF(IFERROR(MATCH(BBC_5!E$10,Infor!$A$13:$A$30,0),0)&gt;0,"L",IF(WEEKDAY(E$10)=1,"","X")))</f>
        <v>L</v>
      </c>
      <c r="F48" s="61" t="str">
        <f>IF(OR($A48="",F$10=""),"",IF(IFERROR(MATCH(BBC_5!F$10,Infor!$A$13:$A$30,0),0)&gt;0,"L",IF(WEEKDAY(F$10)=1,"","X")))</f>
        <v>X</v>
      </c>
      <c r="G48" s="61" t="str">
        <f>IF(OR($A48="",G$10=""),"",IF(IFERROR(MATCH(BBC_5!G$10,Infor!$A$13:$A$30,0),0)&gt;0,"L",IF(WEEKDAY(G$10)=1,"","X")))</f>
        <v>X</v>
      </c>
      <c r="H48" s="61" t="str">
        <f>IF(OR($A48="",H$10=""),"",IF(IFERROR(MATCH(BBC_5!H$10,Infor!$A$13:$A$30,0),0)&gt;0,"L",IF(WEEKDAY(H$10)=1,"","X")))</f>
        <v>X</v>
      </c>
      <c r="I48" s="61" t="str">
        <f>IF(OR($A48="",I$10=""),"",IF(IFERROR(MATCH(BBC_5!I$10,Infor!$A$13:$A$30,0),0)&gt;0,"L",IF(WEEKDAY(I$10)=1,"","X")))</f>
        <v>X</v>
      </c>
      <c r="J48" s="61" t="str">
        <f>IF(OR($A48="",J$10=""),"",IF(IFERROR(MATCH(BBC_5!J$10,Infor!$A$13:$A$30,0),0)&gt;0,"L",IF(WEEKDAY(J$10)=1,"","X")))</f>
        <v>X</v>
      </c>
      <c r="K48" s="61" t="str">
        <f>IF(OR($A48="",K$10=""),"",IF(IFERROR(MATCH(BBC_5!K$10,Infor!$A$13:$A$30,0),0)&gt;0,"L",IF(WEEKDAY(K$10)=1,"","X")))</f>
        <v/>
      </c>
      <c r="L48" s="61" t="str">
        <f>IF(OR($A48="",L$10=""),"",IF(IFERROR(MATCH(BBC_5!L$10,Infor!$A$13:$A$30,0),0)&gt;0,"L",IF(WEEKDAY(L$10)=1,"","X")))</f>
        <v>X</v>
      </c>
      <c r="M48" s="61" t="str">
        <f>IF(OR($A48="",M$10=""),"",IF(IFERROR(MATCH(BBC_5!M$10,Infor!$A$13:$A$30,0),0)&gt;0,"L",IF(WEEKDAY(M$10)=1,"","X")))</f>
        <v>X</v>
      </c>
      <c r="N48" s="61" t="str">
        <f>IF(OR($A48="",N$10=""),"",IF(IFERROR(MATCH(BBC_5!N$10,Infor!$A$13:$A$30,0),0)&gt;0,"L",IF(WEEKDAY(N$10)=1,"","X")))</f>
        <v>X</v>
      </c>
      <c r="O48" s="61" t="str">
        <f>IF(OR($A48="",O$10=""),"",IF(IFERROR(MATCH(BBC_5!O$10,Infor!$A$13:$A$30,0),0)&gt;0,"L",IF(WEEKDAY(O$10)=1,"","X")))</f>
        <v>X</v>
      </c>
      <c r="P48" s="61" t="str">
        <f>IF(OR($A48="",P$10=""),"",IF(IFERROR(MATCH(BBC_5!P$10,Infor!$A$13:$A$30,0),0)&gt;0,"L",IF(WEEKDAY(P$10)=1,"","X")))</f>
        <v>X</v>
      </c>
      <c r="Q48" s="61" t="str">
        <f>IF(OR($A48="",Q$10=""),"",IF(IFERROR(MATCH(BBC_5!Q$10,Infor!$A$13:$A$30,0),0)&gt;0,"L",IF(WEEKDAY(Q$10)=1,"","X")))</f>
        <v>X</v>
      </c>
      <c r="R48" s="61" t="str">
        <f>IF(OR($A48="",R$10=""),"",IF(IFERROR(MATCH(BBC_5!R$10,Infor!$A$13:$A$30,0),0)&gt;0,"L",IF(WEEKDAY(R$10)=1,"","X")))</f>
        <v/>
      </c>
      <c r="S48" s="61" t="str">
        <f>IF(OR($A48="",S$10=""),"",IF(IFERROR(MATCH(BBC_5!S$10,Infor!$A$13:$A$30,0),0)&gt;0,"L",IF(WEEKDAY(S$10)=1,"","X")))</f>
        <v>X</v>
      </c>
      <c r="T48" s="61" t="str">
        <f>IF(OR($A48="",T$10=""),"",IF(IFERROR(MATCH(BBC_5!T$10,Infor!$A$13:$A$30,0),0)&gt;0,"L",IF(WEEKDAY(T$10)=1,"","X")))</f>
        <v>X</v>
      </c>
      <c r="U48" s="61" t="str">
        <f>IF(OR($A48="",U$10=""),"",IF(IFERROR(MATCH(BBC_5!U$10,Infor!$A$13:$A$30,0),0)&gt;0,"L",IF(WEEKDAY(U$10)=1,"","X")))</f>
        <v>X</v>
      </c>
      <c r="V48" s="61" t="str">
        <f>IF(OR($A48="",V$10=""),"",IF(IFERROR(MATCH(BBC_5!V$10,Infor!$A$13:$A$30,0),0)&gt;0,"L",IF(WEEKDAY(V$10)=1,"","X")))</f>
        <v>X</v>
      </c>
      <c r="W48" s="61" t="str">
        <f>IF(OR($A48="",W$10=""),"",IF(IFERROR(MATCH(BBC_5!W$10,Infor!$A$13:$A$30,0),0)&gt;0,"L",IF(WEEKDAY(W$10)=1,"","X")))</f>
        <v>X</v>
      </c>
      <c r="X48" s="61" t="str">
        <f>IF(OR($A48="",X$10=""),"",IF(IFERROR(MATCH(BBC_5!X$10,Infor!$A$13:$A$30,0),0)&gt;0,"L",IF(WEEKDAY(X$10)=1,"","X")))</f>
        <v>X</v>
      </c>
      <c r="Y48" s="61" t="str">
        <f>IF(OR($A48="",Y$10=""),"",IF(IFERROR(MATCH(BBC_5!Y$10,Infor!$A$13:$A$30,0),0)&gt;0,"L",IF(WEEKDAY(Y$10)=1,"","X")))</f>
        <v/>
      </c>
      <c r="Z48" s="61" t="str">
        <f>IF(OR($A48="",Z$10=""),"",IF(IFERROR(MATCH(BBC_5!Z$10,Infor!$A$13:$A$30,0),0)&gt;0,"L",IF(WEEKDAY(Z$10)=1,"","X")))</f>
        <v>X</v>
      </c>
      <c r="AA48" s="61" t="str">
        <f>IF(OR($A48="",AA$10=""),"",IF(IFERROR(MATCH(BBC_5!AA$10,Infor!$A$13:$A$30,0),0)&gt;0,"L",IF(WEEKDAY(AA$10)=1,"","X")))</f>
        <v>X</v>
      </c>
      <c r="AB48" s="61" t="str">
        <f>IF(OR($A48="",AB$10=""),"",IF(IFERROR(MATCH(BBC_5!AB$10,Infor!$A$13:$A$30,0),0)&gt;0,"L",IF(WEEKDAY(AB$10)=1,"","X")))</f>
        <v>X</v>
      </c>
      <c r="AC48" s="61" t="str">
        <f>IF(OR($A48="",AC$10=""),"",IF(IFERROR(MATCH(BBC_5!AC$10,Infor!$A$13:$A$30,0),0)&gt;0,"L",IF(WEEKDAY(AC$10)=1,"","X")))</f>
        <v>X</v>
      </c>
      <c r="AD48" s="61" t="str">
        <f>IF(OR($A48="",AD$10=""),"",IF(IFERROR(MATCH(BBC_5!AD$10,Infor!$A$13:$A$30,0),0)&gt;0,"L",IF(WEEKDAY(AD$10)=1,"","X")))</f>
        <v>X</v>
      </c>
      <c r="AE48" s="61" t="str">
        <f>IF(OR($A48="",AE$10=""),"",IF(IFERROR(MATCH(BBC_5!AE$10,Infor!$A$13:$A$30,0),0)&gt;0,"L",IF(WEEKDAY(AE$10)=1,"","X")))</f>
        <v>X</v>
      </c>
      <c r="AF48" s="61" t="str">
        <f>IF(OR($A48="",AF$10=""),"",IF(IFERROR(MATCH(BBC_5!AF$10,Infor!$A$13:$A$30,0),0)&gt;0,"L",IF(WEEKDAY(AF$10)=1,"","X")))</f>
        <v/>
      </c>
      <c r="AG48" s="61" t="str">
        <f>IF(OR($A48="",AG$10=""),"",IF(IFERROR(MATCH(BBC_5!AG$10,Infor!$A$13:$A$30,0),0)&gt;0,"L",IF(WEEKDAY(AG$10)=1,"","X")))</f>
        <v>X</v>
      </c>
      <c r="AH48" s="61" t="str">
        <f>IF(OR($A48="",AH$10=""),"",IF(IFERROR(MATCH(BBC_5!AH$10,Infor!$A$13:$A$30,0),0)&gt;0,"L",IF(WEEKDAY(AH$10)=1,"","X")))</f>
        <v>X</v>
      </c>
      <c r="AI48" s="61" t="str">
        <f>IF(OR($A48="",AI$10=""),"",IF(IFERROR(MATCH(BBC_5!AI$10,Infor!$A$13:$A$30,0),0)&gt;0,"L",IF(WEEKDAY(AI$10)=1,"","X")))</f>
        <v>X</v>
      </c>
      <c r="AJ48" s="62"/>
      <c r="AK48" s="62">
        <f t="shared" si="6"/>
        <v>26</v>
      </c>
      <c r="AL48" s="62">
        <f t="shared" si="7"/>
        <v>1</v>
      </c>
      <c r="AM48" s="62"/>
      <c r="AN48" s="63"/>
      <c r="AO48" s="44">
        <f t="shared" si="0"/>
        <v>5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IF(OR($A49="",E$10=""),"",IF(IFERROR(MATCH(BBC_5!E$10,Infor!$A$13:$A$30,0),0)&gt;0,"L",IF(WEEKDAY(E$10)=1,"","X")))</f>
        <v>L</v>
      </c>
      <c r="F49" s="61" t="str">
        <f>IF(OR($A49="",F$10=""),"",IF(IFERROR(MATCH(BBC_5!F$10,Infor!$A$13:$A$30,0),0)&gt;0,"L",IF(WEEKDAY(F$10)=1,"","X")))</f>
        <v>X</v>
      </c>
      <c r="G49" s="61" t="str">
        <f>IF(OR($A49="",G$10=""),"",IF(IFERROR(MATCH(BBC_5!G$10,Infor!$A$13:$A$30,0),0)&gt;0,"L",IF(WEEKDAY(G$10)=1,"","X")))</f>
        <v>X</v>
      </c>
      <c r="H49" s="61" t="str">
        <f>IF(OR($A49="",H$10=""),"",IF(IFERROR(MATCH(BBC_5!H$10,Infor!$A$13:$A$30,0),0)&gt;0,"L",IF(WEEKDAY(H$10)=1,"","X")))</f>
        <v>X</v>
      </c>
      <c r="I49" s="61" t="str">
        <f>IF(OR($A49="",I$10=""),"",IF(IFERROR(MATCH(BBC_5!I$10,Infor!$A$13:$A$30,0),0)&gt;0,"L",IF(WEEKDAY(I$10)=1,"","X")))</f>
        <v>X</v>
      </c>
      <c r="J49" s="61" t="str">
        <f>IF(OR($A49="",J$10=""),"",IF(IFERROR(MATCH(BBC_5!J$10,Infor!$A$13:$A$30,0),0)&gt;0,"L",IF(WEEKDAY(J$10)=1,"","X")))</f>
        <v>X</v>
      </c>
      <c r="K49" s="61" t="str">
        <f>IF(OR($A49="",K$10=""),"",IF(IFERROR(MATCH(BBC_5!K$10,Infor!$A$13:$A$30,0),0)&gt;0,"L",IF(WEEKDAY(K$10)=1,"","X")))</f>
        <v/>
      </c>
      <c r="L49" s="61" t="str">
        <f>IF(OR($A49="",L$10=""),"",IF(IFERROR(MATCH(BBC_5!L$10,Infor!$A$13:$A$30,0),0)&gt;0,"L",IF(WEEKDAY(L$10)=1,"","X")))</f>
        <v>X</v>
      </c>
      <c r="M49" s="61" t="str">
        <f>IF(OR($A49="",M$10=""),"",IF(IFERROR(MATCH(BBC_5!M$10,Infor!$A$13:$A$30,0),0)&gt;0,"L",IF(WEEKDAY(M$10)=1,"","X")))</f>
        <v>X</v>
      </c>
      <c r="N49" s="61" t="str">
        <f>IF(OR($A49="",N$10=""),"",IF(IFERROR(MATCH(BBC_5!N$10,Infor!$A$13:$A$30,0),0)&gt;0,"L",IF(WEEKDAY(N$10)=1,"","X")))</f>
        <v>X</v>
      </c>
      <c r="O49" s="61" t="str">
        <f>IF(OR($A49="",O$10=""),"",IF(IFERROR(MATCH(BBC_5!O$10,Infor!$A$13:$A$30,0),0)&gt;0,"L",IF(WEEKDAY(O$10)=1,"","X")))</f>
        <v>X</v>
      </c>
      <c r="P49" s="61" t="str">
        <f>IF(OR($A49="",P$10=""),"",IF(IFERROR(MATCH(BBC_5!P$10,Infor!$A$13:$A$30,0),0)&gt;0,"L",IF(WEEKDAY(P$10)=1,"","X")))</f>
        <v>X</v>
      </c>
      <c r="Q49" s="61" t="str">
        <f>IF(OR($A49="",Q$10=""),"",IF(IFERROR(MATCH(BBC_5!Q$10,Infor!$A$13:$A$30,0),0)&gt;0,"L",IF(WEEKDAY(Q$10)=1,"","X")))</f>
        <v>X</v>
      </c>
      <c r="R49" s="61" t="str">
        <f>IF(OR($A49="",R$10=""),"",IF(IFERROR(MATCH(BBC_5!R$10,Infor!$A$13:$A$30,0),0)&gt;0,"L",IF(WEEKDAY(R$10)=1,"","X")))</f>
        <v/>
      </c>
      <c r="S49" s="61" t="str">
        <f>IF(OR($A49="",S$10=""),"",IF(IFERROR(MATCH(BBC_5!S$10,Infor!$A$13:$A$30,0),0)&gt;0,"L",IF(WEEKDAY(S$10)=1,"","X")))</f>
        <v>X</v>
      </c>
      <c r="T49" s="61" t="str">
        <f>IF(OR($A49="",T$10=""),"",IF(IFERROR(MATCH(BBC_5!T$10,Infor!$A$13:$A$30,0),0)&gt;0,"L",IF(WEEKDAY(T$10)=1,"","X")))</f>
        <v>X</v>
      </c>
      <c r="U49" s="61" t="str">
        <f>IF(OR($A49="",U$10=""),"",IF(IFERROR(MATCH(BBC_5!U$10,Infor!$A$13:$A$30,0),0)&gt;0,"L",IF(WEEKDAY(U$10)=1,"","X")))</f>
        <v>X</v>
      </c>
      <c r="V49" s="61" t="str">
        <f>IF(OR($A49="",V$10=""),"",IF(IFERROR(MATCH(BBC_5!V$10,Infor!$A$13:$A$30,0),0)&gt;0,"L",IF(WEEKDAY(V$10)=1,"","X")))</f>
        <v>X</v>
      </c>
      <c r="W49" s="61" t="str">
        <f>IF(OR($A49="",W$10=""),"",IF(IFERROR(MATCH(BBC_5!W$10,Infor!$A$13:$A$30,0),0)&gt;0,"L",IF(WEEKDAY(W$10)=1,"","X")))</f>
        <v>X</v>
      </c>
      <c r="X49" s="61" t="str">
        <f>IF(OR($A49="",X$10=""),"",IF(IFERROR(MATCH(BBC_5!X$10,Infor!$A$13:$A$30,0),0)&gt;0,"L",IF(WEEKDAY(X$10)=1,"","X")))</f>
        <v>X</v>
      </c>
      <c r="Y49" s="61" t="str">
        <f>IF(OR($A49="",Y$10=""),"",IF(IFERROR(MATCH(BBC_5!Y$10,Infor!$A$13:$A$30,0),0)&gt;0,"L",IF(WEEKDAY(Y$10)=1,"","X")))</f>
        <v/>
      </c>
      <c r="Z49" s="61" t="str">
        <f>IF(OR($A49="",Z$10=""),"",IF(IFERROR(MATCH(BBC_5!Z$10,Infor!$A$13:$A$30,0),0)&gt;0,"L",IF(WEEKDAY(Z$10)=1,"","X")))</f>
        <v>X</v>
      </c>
      <c r="AA49" s="61" t="str">
        <f>IF(OR($A49="",AA$10=""),"",IF(IFERROR(MATCH(BBC_5!AA$10,Infor!$A$13:$A$30,0),0)&gt;0,"L",IF(WEEKDAY(AA$10)=1,"","X")))</f>
        <v>X</v>
      </c>
      <c r="AB49" s="61" t="str">
        <f>IF(OR($A49="",AB$10=""),"",IF(IFERROR(MATCH(BBC_5!AB$10,Infor!$A$13:$A$30,0),0)&gt;0,"L",IF(WEEKDAY(AB$10)=1,"","X")))</f>
        <v>X</v>
      </c>
      <c r="AC49" s="61" t="str">
        <f>IF(OR($A49="",AC$10=""),"",IF(IFERROR(MATCH(BBC_5!AC$10,Infor!$A$13:$A$30,0),0)&gt;0,"L",IF(WEEKDAY(AC$10)=1,"","X")))</f>
        <v>X</v>
      </c>
      <c r="AD49" s="61" t="str">
        <f>IF(OR($A49="",AD$10=""),"",IF(IFERROR(MATCH(BBC_5!AD$10,Infor!$A$13:$A$30,0),0)&gt;0,"L",IF(WEEKDAY(AD$10)=1,"","X")))</f>
        <v>X</v>
      </c>
      <c r="AE49" s="61" t="str">
        <f>IF(OR($A49="",AE$10=""),"",IF(IFERROR(MATCH(BBC_5!AE$10,Infor!$A$13:$A$30,0),0)&gt;0,"L",IF(WEEKDAY(AE$10)=1,"","X")))</f>
        <v>X</v>
      </c>
      <c r="AF49" s="61" t="str">
        <f>IF(OR($A49="",AF$10=""),"",IF(IFERROR(MATCH(BBC_5!AF$10,Infor!$A$13:$A$30,0),0)&gt;0,"L",IF(WEEKDAY(AF$10)=1,"","X")))</f>
        <v/>
      </c>
      <c r="AG49" s="61" t="str">
        <f>IF(OR($A49="",AG$10=""),"",IF(IFERROR(MATCH(BBC_5!AG$10,Infor!$A$13:$A$30,0),0)&gt;0,"L",IF(WEEKDAY(AG$10)=1,"","X")))</f>
        <v>X</v>
      </c>
      <c r="AH49" s="61" t="str">
        <f>IF(OR($A49="",AH$10=""),"",IF(IFERROR(MATCH(BBC_5!AH$10,Infor!$A$13:$A$30,0),0)&gt;0,"L",IF(WEEKDAY(AH$10)=1,"","X")))</f>
        <v>X</v>
      </c>
      <c r="AI49" s="61" t="str">
        <f>IF(OR($A49="",AI$10=""),"",IF(IFERROR(MATCH(BBC_5!AI$10,Infor!$A$13:$A$30,0),0)&gt;0,"L",IF(WEEKDAY(AI$10)=1,"","X")))</f>
        <v>X</v>
      </c>
      <c r="AJ49" s="62"/>
      <c r="AK49" s="62">
        <f t="shared" si="6"/>
        <v>26</v>
      </c>
      <c r="AL49" s="62">
        <f t="shared" si="7"/>
        <v>1</v>
      </c>
      <c r="AM49" s="62"/>
      <c r="AN49" s="63"/>
      <c r="AO49" s="44">
        <f t="shared" si="0"/>
        <v>5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IF(OR($A50="",E$10=""),"",IF(IFERROR(MATCH(BBC_5!E$10,Infor!$A$13:$A$30,0),0)&gt;0,"L",IF(WEEKDAY(E$10)=1,"","X")))</f>
        <v>L</v>
      </c>
      <c r="F50" s="61" t="str">
        <f>IF(OR($A50="",F$10=""),"",IF(IFERROR(MATCH(BBC_5!F$10,Infor!$A$13:$A$30,0),0)&gt;0,"L",IF(WEEKDAY(F$10)=1,"","X")))</f>
        <v>X</v>
      </c>
      <c r="G50" s="61" t="str">
        <f>IF(OR($A50="",G$10=""),"",IF(IFERROR(MATCH(BBC_5!G$10,Infor!$A$13:$A$30,0),0)&gt;0,"L",IF(WEEKDAY(G$10)=1,"","X")))</f>
        <v>X</v>
      </c>
      <c r="H50" s="61" t="str">
        <f>IF(OR($A50="",H$10=""),"",IF(IFERROR(MATCH(BBC_5!H$10,Infor!$A$13:$A$30,0),0)&gt;0,"L",IF(WEEKDAY(H$10)=1,"","X")))</f>
        <v>X</v>
      </c>
      <c r="I50" s="61" t="str">
        <f>IF(OR($A50="",I$10=""),"",IF(IFERROR(MATCH(BBC_5!I$10,Infor!$A$13:$A$30,0),0)&gt;0,"L",IF(WEEKDAY(I$10)=1,"","X")))</f>
        <v>X</v>
      </c>
      <c r="J50" s="61" t="str">
        <f>IF(OR($A50="",J$10=""),"",IF(IFERROR(MATCH(BBC_5!J$10,Infor!$A$13:$A$30,0),0)&gt;0,"L",IF(WEEKDAY(J$10)=1,"","X")))</f>
        <v>X</v>
      </c>
      <c r="K50" s="61" t="str">
        <f>IF(OR($A50="",K$10=""),"",IF(IFERROR(MATCH(BBC_5!K$10,Infor!$A$13:$A$30,0),0)&gt;0,"L",IF(WEEKDAY(K$10)=1,"","X")))</f>
        <v/>
      </c>
      <c r="L50" s="61" t="str">
        <f>IF(OR($A50="",L$10=""),"",IF(IFERROR(MATCH(BBC_5!L$10,Infor!$A$13:$A$30,0),0)&gt;0,"L",IF(WEEKDAY(L$10)=1,"","X")))</f>
        <v>X</v>
      </c>
      <c r="M50" s="61" t="str">
        <f>IF(OR($A50="",M$10=""),"",IF(IFERROR(MATCH(BBC_5!M$10,Infor!$A$13:$A$30,0),0)&gt;0,"L",IF(WEEKDAY(M$10)=1,"","X")))</f>
        <v>X</v>
      </c>
      <c r="N50" s="61" t="str">
        <f>IF(OR($A50="",N$10=""),"",IF(IFERROR(MATCH(BBC_5!N$10,Infor!$A$13:$A$30,0),0)&gt;0,"L",IF(WEEKDAY(N$10)=1,"","X")))</f>
        <v>X</v>
      </c>
      <c r="O50" s="61" t="str">
        <f>IF(OR($A50="",O$10=""),"",IF(IFERROR(MATCH(BBC_5!O$10,Infor!$A$13:$A$30,0),0)&gt;0,"L",IF(WEEKDAY(O$10)=1,"","X")))</f>
        <v>X</v>
      </c>
      <c r="P50" s="61" t="str">
        <f>IF(OR($A50="",P$10=""),"",IF(IFERROR(MATCH(BBC_5!P$10,Infor!$A$13:$A$30,0),0)&gt;0,"L",IF(WEEKDAY(P$10)=1,"","X")))</f>
        <v>X</v>
      </c>
      <c r="Q50" s="61" t="str">
        <f>IF(OR($A50="",Q$10=""),"",IF(IFERROR(MATCH(BBC_5!Q$10,Infor!$A$13:$A$30,0),0)&gt;0,"L",IF(WEEKDAY(Q$10)=1,"","X")))</f>
        <v>X</v>
      </c>
      <c r="R50" s="61" t="str">
        <f>IF(OR($A50="",R$10=""),"",IF(IFERROR(MATCH(BBC_5!R$10,Infor!$A$13:$A$30,0),0)&gt;0,"L",IF(WEEKDAY(R$10)=1,"","X")))</f>
        <v/>
      </c>
      <c r="S50" s="61" t="str">
        <f>IF(OR($A50="",S$10=""),"",IF(IFERROR(MATCH(BBC_5!S$10,Infor!$A$13:$A$30,0),0)&gt;0,"L",IF(WEEKDAY(S$10)=1,"","X")))</f>
        <v>X</v>
      </c>
      <c r="T50" s="61" t="str">
        <f>IF(OR($A50="",T$10=""),"",IF(IFERROR(MATCH(BBC_5!T$10,Infor!$A$13:$A$30,0),0)&gt;0,"L",IF(WEEKDAY(T$10)=1,"","X")))</f>
        <v>X</v>
      </c>
      <c r="U50" s="61" t="str">
        <f>IF(OR($A50="",U$10=""),"",IF(IFERROR(MATCH(BBC_5!U$10,Infor!$A$13:$A$30,0),0)&gt;0,"L",IF(WEEKDAY(U$10)=1,"","X")))</f>
        <v>X</v>
      </c>
      <c r="V50" s="61" t="str">
        <f>IF(OR($A50="",V$10=""),"",IF(IFERROR(MATCH(BBC_5!V$10,Infor!$A$13:$A$30,0),0)&gt;0,"L",IF(WEEKDAY(V$10)=1,"","X")))</f>
        <v>X</v>
      </c>
      <c r="W50" s="61" t="str">
        <f>IF(OR($A50="",W$10=""),"",IF(IFERROR(MATCH(BBC_5!W$10,Infor!$A$13:$A$30,0),0)&gt;0,"L",IF(WEEKDAY(W$10)=1,"","X")))</f>
        <v>X</v>
      </c>
      <c r="X50" s="61" t="str">
        <f>IF(OR($A50="",X$10=""),"",IF(IFERROR(MATCH(BBC_5!X$10,Infor!$A$13:$A$30,0),0)&gt;0,"L",IF(WEEKDAY(X$10)=1,"","X")))</f>
        <v>X</v>
      </c>
      <c r="Y50" s="61" t="str">
        <f>IF(OR($A50="",Y$10=""),"",IF(IFERROR(MATCH(BBC_5!Y$10,Infor!$A$13:$A$30,0),0)&gt;0,"L",IF(WEEKDAY(Y$10)=1,"","X")))</f>
        <v/>
      </c>
      <c r="Z50" s="61" t="str">
        <f>IF(OR($A50="",Z$10=""),"",IF(IFERROR(MATCH(BBC_5!Z$10,Infor!$A$13:$A$30,0),0)&gt;0,"L",IF(WEEKDAY(Z$10)=1,"","X")))</f>
        <v>X</v>
      </c>
      <c r="AA50" s="61" t="str">
        <f>IF(OR($A50="",AA$10=""),"",IF(IFERROR(MATCH(BBC_5!AA$10,Infor!$A$13:$A$30,0),0)&gt;0,"L",IF(WEEKDAY(AA$10)=1,"","X")))</f>
        <v>X</v>
      </c>
      <c r="AB50" s="61" t="str">
        <f>IF(OR($A50="",AB$10=""),"",IF(IFERROR(MATCH(BBC_5!AB$10,Infor!$A$13:$A$30,0),0)&gt;0,"L",IF(WEEKDAY(AB$10)=1,"","X")))</f>
        <v>X</v>
      </c>
      <c r="AC50" s="61" t="str">
        <f>IF(OR($A50="",AC$10=""),"",IF(IFERROR(MATCH(BBC_5!AC$10,Infor!$A$13:$A$30,0),0)&gt;0,"L",IF(WEEKDAY(AC$10)=1,"","X")))</f>
        <v>X</v>
      </c>
      <c r="AD50" s="61" t="str">
        <f>IF(OR($A50="",AD$10=""),"",IF(IFERROR(MATCH(BBC_5!AD$10,Infor!$A$13:$A$30,0),0)&gt;0,"L",IF(WEEKDAY(AD$10)=1,"","X")))</f>
        <v>X</v>
      </c>
      <c r="AE50" s="61" t="str">
        <f>IF(OR($A50="",AE$10=""),"",IF(IFERROR(MATCH(BBC_5!AE$10,Infor!$A$13:$A$30,0),0)&gt;0,"L",IF(WEEKDAY(AE$10)=1,"","X")))</f>
        <v>X</v>
      </c>
      <c r="AF50" s="61" t="str">
        <f>IF(OR($A50="",AF$10=""),"",IF(IFERROR(MATCH(BBC_5!AF$10,Infor!$A$13:$A$30,0),0)&gt;0,"L",IF(WEEKDAY(AF$10)=1,"","X")))</f>
        <v/>
      </c>
      <c r="AG50" s="61" t="str">
        <f>IF(OR($A50="",AG$10=""),"",IF(IFERROR(MATCH(BBC_5!AG$10,Infor!$A$13:$A$30,0),0)&gt;0,"L",IF(WEEKDAY(AG$10)=1,"","X")))</f>
        <v>X</v>
      </c>
      <c r="AH50" s="61" t="str">
        <f>IF(OR($A50="",AH$10=""),"",IF(IFERROR(MATCH(BBC_5!AH$10,Infor!$A$13:$A$30,0),0)&gt;0,"L",IF(WEEKDAY(AH$10)=1,"","X")))</f>
        <v>X</v>
      </c>
      <c r="AI50" s="61" t="str">
        <f>IF(OR($A50="",AI$10=""),"",IF(IFERROR(MATCH(BBC_5!AI$10,Infor!$A$13:$A$30,0),0)&gt;0,"L",IF(WEEKDAY(AI$10)=1,"","X")))</f>
        <v>X</v>
      </c>
      <c r="AJ50" s="62"/>
      <c r="AK50" s="62">
        <f t="shared" si="6"/>
        <v>26</v>
      </c>
      <c r="AL50" s="62">
        <f t="shared" si="7"/>
        <v>1</v>
      </c>
      <c r="AM50" s="62"/>
      <c r="AN50" s="63"/>
      <c r="AO50" s="44">
        <f t="shared" si="0"/>
        <v>5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IF(OR($A51="",E$10=""),"",IF(IFERROR(MATCH(BBC_5!E$10,Infor!$A$13:$A$30,0),0)&gt;0,"L",IF(WEEKDAY(E$10)=1,"","X")))</f>
        <v>L</v>
      </c>
      <c r="F51" s="61" t="str">
        <f>IF(OR($A51="",F$10=""),"",IF(IFERROR(MATCH(BBC_5!F$10,Infor!$A$13:$A$30,0),0)&gt;0,"L",IF(WEEKDAY(F$10)=1,"","X")))</f>
        <v>X</v>
      </c>
      <c r="G51" s="61" t="str">
        <f>IF(OR($A51="",G$10=""),"",IF(IFERROR(MATCH(BBC_5!G$10,Infor!$A$13:$A$30,0),0)&gt;0,"L",IF(WEEKDAY(G$10)=1,"","X")))</f>
        <v>X</v>
      </c>
      <c r="H51" s="61" t="str">
        <f>IF(OR($A51="",H$10=""),"",IF(IFERROR(MATCH(BBC_5!H$10,Infor!$A$13:$A$30,0),0)&gt;0,"L",IF(WEEKDAY(H$10)=1,"","X")))</f>
        <v>X</v>
      </c>
      <c r="I51" s="61" t="str">
        <f>IF(OR($A51="",I$10=""),"",IF(IFERROR(MATCH(BBC_5!I$10,Infor!$A$13:$A$30,0),0)&gt;0,"L",IF(WEEKDAY(I$10)=1,"","X")))</f>
        <v>X</v>
      </c>
      <c r="J51" s="61" t="str">
        <f>IF(OR($A51="",J$10=""),"",IF(IFERROR(MATCH(BBC_5!J$10,Infor!$A$13:$A$30,0),0)&gt;0,"L",IF(WEEKDAY(J$10)=1,"","X")))</f>
        <v>X</v>
      </c>
      <c r="K51" s="61" t="str">
        <f>IF(OR($A51="",K$10=""),"",IF(IFERROR(MATCH(BBC_5!K$10,Infor!$A$13:$A$30,0),0)&gt;0,"L",IF(WEEKDAY(K$10)=1,"","X")))</f>
        <v/>
      </c>
      <c r="L51" s="61" t="str">
        <f>IF(OR($A51="",L$10=""),"",IF(IFERROR(MATCH(BBC_5!L$10,Infor!$A$13:$A$30,0),0)&gt;0,"L",IF(WEEKDAY(L$10)=1,"","X")))</f>
        <v>X</v>
      </c>
      <c r="M51" s="61" t="str">
        <f>IF(OR($A51="",M$10=""),"",IF(IFERROR(MATCH(BBC_5!M$10,Infor!$A$13:$A$30,0),0)&gt;0,"L",IF(WEEKDAY(M$10)=1,"","X")))</f>
        <v>X</v>
      </c>
      <c r="N51" s="61" t="str">
        <f>IF(OR($A51="",N$10=""),"",IF(IFERROR(MATCH(BBC_5!N$10,Infor!$A$13:$A$30,0),0)&gt;0,"L",IF(WEEKDAY(N$10)=1,"","X")))</f>
        <v>X</v>
      </c>
      <c r="O51" s="61" t="str">
        <f>IF(OR($A51="",O$10=""),"",IF(IFERROR(MATCH(BBC_5!O$10,Infor!$A$13:$A$30,0),0)&gt;0,"L",IF(WEEKDAY(O$10)=1,"","X")))</f>
        <v>X</v>
      </c>
      <c r="P51" s="61" t="str">
        <f>IF(OR($A51="",P$10=""),"",IF(IFERROR(MATCH(BBC_5!P$10,Infor!$A$13:$A$30,0),0)&gt;0,"L",IF(WEEKDAY(P$10)=1,"","X")))</f>
        <v>X</v>
      </c>
      <c r="Q51" s="61" t="str">
        <f>IF(OR($A51="",Q$10=""),"",IF(IFERROR(MATCH(BBC_5!Q$10,Infor!$A$13:$A$30,0),0)&gt;0,"L",IF(WEEKDAY(Q$10)=1,"","X")))</f>
        <v>X</v>
      </c>
      <c r="R51" s="61" t="str">
        <f>IF(OR($A51="",R$10=""),"",IF(IFERROR(MATCH(BBC_5!R$10,Infor!$A$13:$A$30,0),0)&gt;0,"L",IF(WEEKDAY(R$10)=1,"","X")))</f>
        <v/>
      </c>
      <c r="S51" s="61" t="str">
        <f>IF(OR($A51="",S$10=""),"",IF(IFERROR(MATCH(BBC_5!S$10,Infor!$A$13:$A$30,0),0)&gt;0,"L",IF(WEEKDAY(S$10)=1,"","X")))</f>
        <v>X</v>
      </c>
      <c r="T51" s="61" t="str">
        <f>IF(OR($A51="",T$10=""),"",IF(IFERROR(MATCH(BBC_5!T$10,Infor!$A$13:$A$30,0),0)&gt;0,"L",IF(WEEKDAY(T$10)=1,"","X")))</f>
        <v>X</v>
      </c>
      <c r="U51" s="61" t="str">
        <f>IF(OR($A51="",U$10=""),"",IF(IFERROR(MATCH(BBC_5!U$10,Infor!$A$13:$A$30,0),0)&gt;0,"L",IF(WEEKDAY(U$10)=1,"","X")))</f>
        <v>X</v>
      </c>
      <c r="V51" s="61" t="str">
        <f>IF(OR($A51="",V$10=""),"",IF(IFERROR(MATCH(BBC_5!V$10,Infor!$A$13:$A$30,0),0)&gt;0,"L",IF(WEEKDAY(V$10)=1,"","X")))</f>
        <v>X</v>
      </c>
      <c r="W51" s="61" t="str">
        <f>IF(OR($A51="",W$10=""),"",IF(IFERROR(MATCH(BBC_5!W$10,Infor!$A$13:$A$30,0),0)&gt;0,"L",IF(WEEKDAY(W$10)=1,"","X")))</f>
        <v>X</v>
      </c>
      <c r="X51" s="61" t="str">
        <f>IF(OR($A51="",X$10=""),"",IF(IFERROR(MATCH(BBC_5!X$10,Infor!$A$13:$A$30,0),0)&gt;0,"L",IF(WEEKDAY(X$10)=1,"","X")))</f>
        <v>X</v>
      </c>
      <c r="Y51" s="61" t="str">
        <f>IF(OR($A51="",Y$10=""),"",IF(IFERROR(MATCH(BBC_5!Y$10,Infor!$A$13:$A$30,0),0)&gt;0,"L",IF(WEEKDAY(Y$10)=1,"","X")))</f>
        <v/>
      </c>
      <c r="Z51" s="61" t="str">
        <f>IF(OR($A51="",Z$10=""),"",IF(IFERROR(MATCH(BBC_5!Z$10,Infor!$A$13:$A$30,0),0)&gt;0,"L",IF(WEEKDAY(Z$10)=1,"","X")))</f>
        <v>X</v>
      </c>
      <c r="AA51" s="61" t="str">
        <f>IF(OR($A51="",AA$10=""),"",IF(IFERROR(MATCH(BBC_5!AA$10,Infor!$A$13:$A$30,0),0)&gt;0,"L",IF(WEEKDAY(AA$10)=1,"","X")))</f>
        <v>X</v>
      </c>
      <c r="AB51" s="61" t="str">
        <f>IF(OR($A51="",AB$10=""),"",IF(IFERROR(MATCH(BBC_5!AB$10,Infor!$A$13:$A$30,0),0)&gt;0,"L",IF(WEEKDAY(AB$10)=1,"","X")))</f>
        <v>X</v>
      </c>
      <c r="AC51" s="61" t="str">
        <f>IF(OR($A51="",AC$10=""),"",IF(IFERROR(MATCH(BBC_5!AC$10,Infor!$A$13:$A$30,0),0)&gt;0,"L",IF(WEEKDAY(AC$10)=1,"","X")))</f>
        <v>X</v>
      </c>
      <c r="AD51" s="61" t="str">
        <f>IF(OR($A51="",AD$10=""),"",IF(IFERROR(MATCH(BBC_5!AD$10,Infor!$A$13:$A$30,0),0)&gt;0,"L",IF(WEEKDAY(AD$10)=1,"","X")))</f>
        <v>X</v>
      </c>
      <c r="AE51" s="61" t="str">
        <f>IF(OR($A51="",AE$10=""),"",IF(IFERROR(MATCH(BBC_5!AE$10,Infor!$A$13:$A$30,0),0)&gt;0,"L",IF(WEEKDAY(AE$10)=1,"","X")))</f>
        <v>X</v>
      </c>
      <c r="AF51" s="61" t="str">
        <f>IF(OR($A51="",AF$10=""),"",IF(IFERROR(MATCH(BBC_5!AF$10,Infor!$A$13:$A$30,0),0)&gt;0,"L",IF(WEEKDAY(AF$10)=1,"","X")))</f>
        <v/>
      </c>
      <c r="AG51" s="61" t="str">
        <f>IF(OR($A51="",AG$10=""),"",IF(IFERROR(MATCH(BBC_5!AG$10,Infor!$A$13:$A$30,0),0)&gt;0,"L",IF(WEEKDAY(AG$10)=1,"","X")))</f>
        <v>X</v>
      </c>
      <c r="AH51" s="61" t="str">
        <f>IF(OR($A51="",AH$10=""),"",IF(IFERROR(MATCH(BBC_5!AH$10,Infor!$A$13:$A$30,0),0)&gt;0,"L",IF(WEEKDAY(AH$10)=1,"","X")))</f>
        <v>X</v>
      </c>
      <c r="AI51" s="61" t="str">
        <f>IF(OR($A51="",AI$10=""),"",IF(IFERROR(MATCH(BBC_5!AI$10,Infor!$A$13:$A$30,0),0)&gt;0,"L",IF(WEEKDAY(AI$10)=1,"","X")))</f>
        <v>X</v>
      </c>
      <c r="AJ51" s="62"/>
      <c r="AK51" s="62">
        <f t="shared" si="6"/>
        <v>26</v>
      </c>
      <c r="AL51" s="62">
        <f t="shared" si="7"/>
        <v>1</v>
      </c>
      <c r="AM51" s="62"/>
      <c r="AN51" s="63"/>
      <c r="AO51" s="44">
        <f t="shared" si="0"/>
        <v>5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IF(OR($A52="",E$10=""),"",IF(IFERROR(MATCH(BBC_5!E$10,Infor!$A$13:$A$30,0),0)&gt;0,"L",IF(WEEKDAY(E$10)=1,"","X")))</f>
        <v>L</v>
      </c>
      <c r="F52" s="61" t="str">
        <f>IF(OR($A52="",F$10=""),"",IF(IFERROR(MATCH(BBC_5!F$10,Infor!$A$13:$A$30,0),0)&gt;0,"L",IF(WEEKDAY(F$10)=1,"","X")))</f>
        <v>X</v>
      </c>
      <c r="G52" s="61" t="str">
        <f>IF(OR($A52="",G$10=""),"",IF(IFERROR(MATCH(BBC_5!G$10,Infor!$A$13:$A$30,0),0)&gt;0,"L",IF(WEEKDAY(G$10)=1,"","X")))</f>
        <v>X</v>
      </c>
      <c r="H52" s="61" t="str">
        <f>IF(OR($A52="",H$10=""),"",IF(IFERROR(MATCH(BBC_5!H$10,Infor!$A$13:$A$30,0),0)&gt;0,"L",IF(WEEKDAY(H$10)=1,"","X")))</f>
        <v>X</v>
      </c>
      <c r="I52" s="61" t="str">
        <f>IF(OR($A52="",I$10=""),"",IF(IFERROR(MATCH(BBC_5!I$10,Infor!$A$13:$A$30,0),0)&gt;0,"L",IF(WEEKDAY(I$10)=1,"","X")))</f>
        <v>X</v>
      </c>
      <c r="J52" s="61" t="str">
        <f>IF(OR($A52="",J$10=""),"",IF(IFERROR(MATCH(BBC_5!J$10,Infor!$A$13:$A$30,0),0)&gt;0,"L",IF(WEEKDAY(J$10)=1,"","X")))</f>
        <v>X</v>
      </c>
      <c r="K52" s="61" t="str">
        <f>IF(OR($A52="",K$10=""),"",IF(IFERROR(MATCH(BBC_5!K$10,Infor!$A$13:$A$30,0),0)&gt;0,"L",IF(WEEKDAY(K$10)=1,"","X")))</f>
        <v/>
      </c>
      <c r="L52" s="61" t="str">
        <f>IF(OR($A52="",L$10=""),"",IF(IFERROR(MATCH(BBC_5!L$10,Infor!$A$13:$A$30,0),0)&gt;0,"L",IF(WEEKDAY(L$10)=1,"","X")))</f>
        <v>X</v>
      </c>
      <c r="M52" s="61" t="str">
        <f>IF(OR($A52="",M$10=""),"",IF(IFERROR(MATCH(BBC_5!M$10,Infor!$A$13:$A$30,0),0)&gt;0,"L",IF(WEEKDAY(M$10)=1,"","X")))</f>
        <v>X</v>
      </c>
      <c r="N52" s="61" t="str">
        <f>IF(OR($A52="",N$10=""),"",IF(IFERROR(MATCH(BBC_5!N$10,Infor!$A$13:$A$30,0),0)&gt;0,"L",IF(WEEKDAY(N$10)=1,"","X")))</f>
        <v>X</v>
      </c>
      <c r="O52" s="61" t="str">
        <f>IF(OR($A52="",O$10=""),"",IF(IFERROR(MATCH(BBC_5!O$10,Infor!$A$13:$A$30,0),0)&gt;0,"L",IF(WEEKDAY(O$10)=1,"","X")))</f>
        <v>X</v>
      </c>
      <c r="P52" s="61" t="str">
        <f>IF(OR($A52="",P$10=""),"",IF(IFERROR(MATCH(BBC_5!P$10,Infor!$A$13:$A$30,0),0)&gt;0,"L",IF(WEEKDAY(P$10)=1,"","X")))</f>
        <v>X</v>
      </c>
      <c r="Q52" s="61" t="str">
        <f>IF(OR($A52="",Q$10=""),"",IF(IFERROR(MATCH(BBC_5!Q$10,Infor!$A$13:$A$30,0),0)&gt;0,"L",IF(WEEKDAY(Q$10)=1,"","X")))</f>
        <v>X</v>
      </c>
      <c r="R52" s="61" t="str">
        <f>IF(OR($A52="",R$10=""),"",IF(IFERROR(MATCH(BBC_5!R$10,Infor!$A$13:$A$30,0),0)&gt;0,"L",IF(WEEKDAY(R$10)=1,"","X")))</f>
        <v/>
      </c>
      <c r="S52" s="61" t="str">
        <f>IF(OR($A52="",S$10=""),"",IF(IFERROR(MATCH(BBC_5!S$10,Infor!$A$13:$A$30,0),0)&gt;0,"L",IF(WEEKDAY(S$10)=1,"","X")))</f>
        <v>X</v>
      </c>
      <c r="T52" s="61" t="str">
        <f>IF(OR($A52="",T$10=""),"",IF(IFERROR(MATCH(BBC_5!T$10,Infor!$A$13:$A$30,0),0)&gt;0,"L",IF(WEEKDAY(T$10)=1,"","X")))</f>
        <v>X</v>
      </c>
      <c r="U52" s="61" t="str">
        <f>IF(OR($A52="",U$10=""),"",IF(IFERROR(MATCH(BBC_5!U$10,Infor!$A$13:$A$30,0),0)&gt;0,"L",IF(WEEKDAY(U$10)=1,"","X")))</f>
        <v>X</v>
      </c>
      <c r="V52" s="61" t="str">
        <f>IF(OR($A52="",V$10=""),"",IF(IFERROR(MATCH(BBC_5!V$10,Infor!$A$13:$A$30,0),0)&gt;0,"L",IF(WEEKDAY(V$10)=1,"","X")))</f>
        <v>X</v>
      </c>
      <c r="W52" s="61" t="str">
        <f>IF(OR($A52="",W$10=""),"",IF(IFERROR(MATCH(BBC_5!W$10,Infor!$A$13:$A$30,0),0)&gt;0,"L",IF(WEEKDAY(W$10)=1,"","X")))</f>
        <v>X</v>
      </c>
      <c r="X52" s="61" t="str">
        <f>IF(OR($A52="",X$10=""),"",IF(IFERROR(MATCH(BBC_5!X$10,Infor!$A$13:$A$30,0),0)&gt;0,"L",IF(WEEKDAY(X$10)=1,"","X")))</f>
        <v>X</v>
      </c>
      <c r="Y52" s="61" t="str">
        <f>IF(OR($A52="",Y$10=""),"",IF(IFERROR(MATCH(BBC_5!Y$10,Infor!$A$13:$A$30,0),0)&gt;0,"L",IF(WEEKDAY(Y$10)=1,"","X")))</f>
        <v/>
      </c>
      <c r="Z52" s="61" t="str">
        <f>IF(OR($A52="",Z$10=""),"",IF(IFERROR(MATCH(BBC_5!Z$10,Infor!$A$13:$A$30,0),0)&gt;0,"L",IF(WEEKDAY(Z$10)=1,"","X")))</f>
        <v>X</v>
      </c>
      <c r="AA52" s="61" t="str">
        <f>IF(OR($A52="",AA$10=""),"",IF(IFERROR(MATCH(BBC_5!AA$10,Infor!$A$13:$A$30,0),0)&gt;0,"L",IF(WEEKDAY(AA$10)=1,"","X")))</f>
        <v>X</v>
      </c>
      <c r="AB52" s="61" t="str">
        <f>IF(OR($A52="",AB$10=""),"",IF(IFERROR(MATCH(BBC_5!AB$10,Infor!$A$13:$A$30,0),0)&gt;0,"L",IF(WEEKDAY(AB$10)=1,"","X")))</f>
        <v>X</v>
      </c>
      <c r="AC52" s="61" t="str">
        <f>IF(OR($A52="",AC$10=""),"",IF(IFERROR(MATCH(BBC_5!AC$10,Infor!$A$13:$A$30,0),0)&gt;0,"L",IF(WEEKDAY(AC$10)=1,"","X")))</f>
        <v>X</v>
      </c>
      <c r="AD52" s="61" t="str">
        <f>IF(OR($A52="",AD$10=""),"",IF(IFERROR(MATCH(BBC_5!AD$10,Infor!$A$13:$A$30,0),0)&gt;0,"L",IF(WEEKDAY(AD$10)=1,"","X")))</f>
        <v>X</v>
      </c>
      <c r="AE52" s="61" t="str">
        <f>IF(OR($A52="",AE$10=""),"",IF(IFERROR(MATCH(BBC_5!AE$10,Infor!$A$13:$A$30,0),0)&gt;0,"L",IF(WEEKDAY(AE$10)=1,"","X")))</f>
        <v>X</v>
      </c>
      <c r="AF52" s="61" t="str">
        <f>IF(OR($A52="",AF$10=""),"",IF(IFERROR(MATCH(BBC_5!AF$10,Infor!$A$13:$A$30,0),0)&gt;0,"L",IF(WEEKDAY(AF$10)=1,"","X")))</f>
        <v/>
      </c>
      <c r="AG52" s="61" t="str">
        <f>IF(OR($A52="",AG$10=""),"",IF(IFERROR(MATCH(BBC_5!AG$10,Infor!$A$13:$A$30,0),0)&gt;0,"L",IF(WEEKDAY(AG$10)=1,"","X")))</f>
        <v>X</v>
      </c>
      <c r="AH52" s="61" t="str">
        <f>IF(OR($A52="",AH$10=""),"",IF(IFERROR(MATCH(BBC_5!AH$10,Infor!$A$13:$A$30,0),0)&gt;0,"L",IF(WEEKDAY(AH$10)=1,"","X")))</f>
        <v>X</v>
      </c>
      <c r="AI52" s="61" t="str">
        <f>IF(OR($A52="",AI$10=""),"",IF(IFERROR(MATCH(BBC_5!AI$10,Infor!$A$13:$A$30,0),0)&gt;0,"L",IF(WEEKDAY(AI$10)=1,"","X")))</f>
        <v>X</v>
      </c>
      <c r="AJ52" s="62"/>
      <c r="AK52" s="62">
        <f t="shared" si="6"/>
        <v>26</v>
      </c>
      <c r="AL52" s="62">
        <f t="shared" si="7"/>
        <v>1</v>
      </c>
      <c r="AM52" s="62"/>
      <c r="AN52" s="63"/>
      <c r="AO52" s="44">
        <f t="shared" si="0"/>
        <v>5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IF(OR($A53="",E$10=""),"",IF(IFERROR(MATCH(BBC_5!E$10,Infor!$A$13:$A$30,0),0)&gt;0,"L",IF(WEEKDAY(E$10)=1,"","X")))</f>
        <v>L</v>
      </c>
      <c r="F53" s="61" t="str">
        <f>IF(OR($A53="",F$10=""),"",IF(IFERROR(MATCH(BBC_5!F$10,Infor!$A$13:$A$30,0),0)&gt;0,"L",IF(WEEKDAY(F$10)=1,"","X")))</f>
        <v>X</v>
      </c>
      <c r="G53" s="61" t="str">
        <f>IF(OR($A53="",G$10=""),"",IF(IFERROR(MATCH(BBC_5!G$10,Infor!$A$13:$A$30,0),0)&gt;0,"L",IF(WEEKDAY(G$10)=1,"","X")))</f>
        <v>X</v>
      </c>
      <c r="H53" s="61" t="str">
        <f>IF(OR($A53="",H$10=""),"",IF(IFERROR(MATCH(BBC_5!H$10,Infor!$A$13:$A$30,0),0)&gt;0,"L",IF(WEEKDAY(H$10)=1,"","X")))</f>
        <v>X</v>
      </c>
      <c r="I53" s="61" t="str">
        <f>IF(OR($A53="",I$10=""),"",IF(IFERROR(MATCH(BBC_5!I$10,Infor!$A$13:$A$30,0),0)&gt;0,"L",IF(WEEKDAY(I$10)=1,"","X")))</f>
        <v>X</v>
      </c>
      <c r="J53" s="61" t="str">
        <f>IF(OR($A53="",J$10=""),"",IF(IFERROR(MATCH(BBC_5!J$10,Infor!$A$13:$A$30,0),0)&gt;0,"L",IF(WEEKDAY(J$10)=1,"","X")))</f>
        <v>X</v>
      </c>
      <c r="K53" s="61" t="str">
        <f>IF(OR($A53="",K$10=""),"",IF(IFERROR(MATCH(BBC_5!K$10,Infor!$A$13:$A$30,0),0)&gt;0,"L",IF(WEEKDAY(K$10)=1,"","X")))</f>
        <v/>
      </c>
      <c r="L53" s="61" t="str">
        <f>IF(OR($A53="",L$10=""),"",IF(IFERROR(MATCH(BBC_5!L$10,Infor!$A$13:$A$30,0),0)&gt;0,"L",IF(WEEKDAY(L$10)=1,"","X")))</f>
        <v>X</v>
      </c>
      <c r="M53" s="61" t="str">
        <f>IF(OR($A53="",M$10=""),"",IF(IFERROR(MATCH(BBC_5!M$10,Infor!$A$13:$A$30,0),0)&gt;0,"L",IF(WEEKDAY(M$10)=1,"","X")))</f>
        <v>X</v>
      </c>
      <c r="N53" s="61" t="str">
        <f>IF(OR($A53="",N$10=""),"",IF(IFERROR(MATCH(BBC_5!N$10,Infor!$A$13:$A$30,0),0)&gt;0,"L",IF(WEEKDAY(N$10)=1,"","X")))</f>
        <v>X</v>
      </c>
      <c r="O53" s="61" t="str">
        <f>IF(OR($A53="",O$10=""),"",IF(IFERROR(MATCH(BBC_5!O$10,Infor!$A$13:$A$30,0),0)&gt;0,"L",IF(WEEKDAY(O$10)=1,"","X")))</f>
        <v>X</v>
      </c>
      <c r="P53" s="61" t="str">
        <f>IF(OR($A53="",P$10=""),"",IF(IFERROR(MATCH(BBC_5!P$10,Infor!$A$13:$A$30,0),0)&gt;0,"L",IF(WEEKDAY(P$10)=1,"","X")))</f>
        <v>X</v>
      </c>
      <c r="Q53" s="61" t="str">
        <f>IF(OR($A53="",Q$10=""),"",IF(IFERROR(MATCH(BBC_5!Q$10,Infor!$A$13:$A$30,0),0)&gt;0,"L",IF(WEEKDAY(Q$10)=1,"","X")))</f>
        <v>X</v>
      </c>
      <c r="R53" s="61" t="str">
        <f>IF(OR($A53="",R$10=""),"",IF(IFERROR(MATCH(BBC_5!R$10,Infor!$A$13:$A$30,0),0)&gt;0,"L",IF(WEEKDAY(R$10)=1,"","X")))</f>
        <v/>
      </c>
      <c r="S53" s="61" t="str">
        <f>IF(OR($A53="",S$10=""),"",IF(IFERROR(MATCH(BBC_5!S$10,Infor!$A$13:$A$30,0),0)&gt;0,"L",IF(WEEKDAY(S$10)=1,"","X")))</f>
        <v>X</v>
      </c>
      <c r="T53" s="61" t="str">
        <f>IF(OR($A53="",T$10=""),"",IF(IFERROR(MATCH(BBC_5!T$10,Infor!$A$13:$A$30,0),0)&gt;0,"L",IF(WEEKDAY(T$10)=1,"","X")))</f>
        <v>X</v>
      </c>
      <c r="U53" s="61" t="str">
        <f>IF(OR($A53="",U$10=""),"",IF(IFERROR(MATCH(BBC_5!U$10,Infor!$A$13:$A$30,0),0)&gt;0,"L",IF(WEEKDAY(U$10)=1,"","X")))</f>
        <v>X</v>
      </c>
      <c r="V53" s="61" t="str">
        <f>IF(OR($A53="",V$10=""),"",IF(IFERROR(MATCH(BBC_5!V$10,Infor!$A$13:$A$30,0),0)&gt;0,"L",IF(WEEKDAY(V$10)=1,"","X")))</f>
        <v>X</v>
      </c>
      <c r="W53" s="61" t="str">
        <f>IF(OR($A53="",W$10=""),"",IF(IFERROR(MATCH(BBC_5!W$10,Infor!$A$13:$A$30,0),0)&gt;0,"L",IF(WEEKDAY(W$10)=1,"","X")))</f>
        <v>X</v>
      </c>
      <c r="X53" s="61" t="str">
        <f>IF(OR($A53="",X$10=""),"",IF(IFERROR(MATCH(BBC_5!X$10,Infor!$A$13:$A$30,0),0)&gt;0,"L",IF(WEEKDAY(X$10)=1,"","X")))</f>
        <v>X</v>
      </c>
      <c r="Y53" s="61" t="str">
        <f>IF(OR($A53="",Y$10=""),"",IF(IFERROR(MATCH(BBC_5!Y$10,Infor!$A$13:$A$30,0),0)&gt;0,"L",IF(WEEKDAY(Y$10)=1,"","X")))</f>
        <v/>
      </c>
      <c r="Z53" s="61" t="str">
        <f>IF(OR($A53="",Z$10=""),"",IF(IFERROR(MATCH(BBC_5!Z$10,Infor!$A$13:$A$30,0),0)&gt;0,"L",IF(WEEKDAY(Z$10)=1,"","X")))</f>
        <v>X</v>
      </c>
      <c r="AA53" s="61" t="str">
        <f>IF(OR($A53="",AA$10=""),"",IF(IFERROR(MATCH(BBC_5!AA$10,Infor!$A$13:$A$30,0),0)&gt;0,"L",IF(WEEKDAY(AA$10)=1,"","X")))</f>
        <v>X</v>
      </c>
      <c r="AB53" s="61" t="str">
        <f>IF(OR($A53="",AB$10=""),"",IF(IFERROR(MATCH(BBC_5!AB$10,Infor!$A$13:$A$30,0),0)&gt;0,"L",IF(WEEKDAY(AB$10)=1,"","X")))</f>
        <v>X</v>
      </c>
      <c r="AC53" s="61" t="str">
        <f>IF(OR($A53="",AC$10=""),"",IF(IFERROR(MATCH(BBC_5!AC$10,Infor!$A$13:$A$30,0),0)&gt;0,"L",IF(WEEKDAY(AC$10)=1,"","X")))</f>
        <v>X</v>
      </c>
      <c r="AD53" s="61" t="str">
        <f>IF(OR($A53="",AD$10=""),"",IF(IFERROR(MATCH(BBC_5!AD$10,Infor!$A$13:$A$30,0),0)&gt;0,"L",IF(WEEKDAY(AD$10)=1,"","X")))</f>
        <v>X</v>
      </c>
      <c r="AE53" s="61" t="str">
        <f>IF(OR($A53="",AE$10=""),"",IF(IFERROR(MATCH(BBC_5!AE$10,Infor!$A$13:$A$30,0),0)&gt;0,"L",IF(WEEKDAY(AE$10)=1,"","X")))</f>
        <v>X</v>
      </c>
      <c r="AF53" s="61" t="str">
        <f>IF(OR($A53="",AF$10=""),"",IF(IFERROR(MATCH(BBC_5!AF$10,Infor!$A$13:$A$30,0),0)&gt;0,"L",IF(WEEKDAY(AF$10)=1,"","X")))</f>
        <v/>
      </c>
      <c r="AG53" s="61" t="str">
        <f>IF(OR($A53="",AG$10=""),"",IF(IFERROR(MATCH(BBC_5!AG$10,Infor!$A$13:$A$30,0),0)&gt;0,"L",IF(WEEKDAY(AG$10)=1,"","X")))</f>
        <v>X</v>
      </c>
      <c r="AH53" s="61" t="str">
        <f>IF(OR($A53="",AH$10=""),"",IF(IFERROR(MATCH(BBC_5!AH$10,Infor!$A$13:$A$30,0),0)&gt;0,"L",IF(WEEKDAY(AH$10)=1,"","X")))</f>
        <v>X</v>
      </c>
      <c r="AI53" s="61" t="str">
        <f>IF(OR($A53="",AI$10=""),"",IF(IFERROR(MATCH(BBC_5!AI$10,Infor!$A$13:$A$30,0),0)&gt;0,"L",IF(WEEKDAY(AI$10)=1,"","X")))</f>
        <v>X</v>
      </c>
      <c r="AJ53" s="62"/>
      <c r="AK53" s="62">
        <f t="shared" si="6"/>
        <v>26</v>
      </c>
      <c r="AL53" s="62">
        <f t="shared" si="7"/>
        <v>1</v>
      </c>
      <c r="AM53" s="62"/>
      <c r="AN53" s="63"/>
      <c r="AO53" s="44">
        <f t="shared" si="0"/>
        <v>5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IF(OR($A54="",E$10=""),"",IF(IFERROR(MATCH(BBC_5!E$10,Infor!$A$13:$A$30,0),0)&gt;0,"L",IF(WEEKDAY(E$10)=1,"","X")))</f>
        <v>L</v>
      </c>
      <c r="F54" s="61" t="str">
        <f>IF(OR($A54="",F$10=""),"",IF(IFERROR(MATCH(BBC_5!F$10,Infor!$A$13:$A$30,0),0)&gt;0,"L",IF(WEEKDAY(F$10)=1,"","X")))</f>
        <v>X</v>
      </c>
      <c r="G54" s="61" t="str">
        <f>IF(OR($A54="",G$10=""),"",IF(IFERROR(MATCH(BBC_5!G$10,Infor!$A$13:$A$30,0),0)&gt;0,"L",IF(WEEKDAY(G$10)=1,"","X")))</f>
        <v>X</v>
      </c>
      <c r="H54" s="61" t="str">
        <f>IF(OR($A54="",H$10=""),"",IF(IFERROR(MATCH(BBC_5!H$10,Infor!$A$13:$A$30,0),0)&gt;0,"L",IF(WEEKDAY(H$10)=1,"","X")))</f>
        <v>X</v>
      </c>
      <c r="I54" s="61" t="str">
        <f>IF(OR($A54="",I$10=""),"",IF(IFERROR(MATCH(BBC_5!I$10,Infor!$A$13:$A$30,0),0)&gt;0,"L",IF(WEEKDAY(I$10)=1,"","X")))</f>
        <v>X</v>
      </c>
      <c r="J54" s="61" t="str">
        <f>IF(OR($A54="",J$10=""),"",IF(IFERROR(MATCH(BBC_5!J$10,Infor!$A$13:$A$30,0),0)&gt;0,"L",IF(WEEKDAY(J$10)=1,"","X")))</f>
        <v>X</v>
      </c>
      <c r="K54" s="61" t="str">
        <f>IF(OR($A54="",K$10=""),"",IF(IFERROR(MATCH(BBC_5!K$10,Infor!$A$13:$A$30,0),0)&gt;0,"L",IF(WEEKDAY(K$10)=1,"","X")))</f>
        <v/>
      </c>
      <c r="L54" s="61" t="str">
        <f>IF(OR($A54="",L$10=""),"",IF(IFERROR(MATCH(BBC_5!L$10,Infor!$A$13:$A$30,0),0)&gt;0,"L",IF(WEEKDAY(L$10)=1,"","X")))</f>
        <v>X</v>
      </c>
      <c r="M54" s="61" t="str">
        <f>IF(OR($A54="",M$10=""),"",IF(IFERROR(MATCH(BBC_5!M$10,Infor!$A$13:$A$30,0),0)&gt;0,"L",IF(WEEKDAY(M$10)=1,"","X")))</f>
        <v>X</v>
      </c>
      <c r="N54" s="61" t="str">
        <f>IF(OR($A54="",N$10=""),"",IF(IFERROR(MATCH(BBC_5!N$10,Infor!$A$13:$A$30,0),0)&gt;0,"L",IF(WEEKDAY(N$10)=1,"","X")))</f>
        <v>X</v>
      </c>
      <c r="O54" s="61" t="str">
        <f>IF(OR($A54="",O$10=""),"",IF(IFERROR(MATCH(BBC_5!O$10,Infor!$A$13:$A$30,0),0)&gt;0,"L",IF(WEEKDAY(O$10)=1,"","X")))</f>
        <v>X</v>
      </c>
      <c r="P54" s="61" t="str">
        <f>IF(OR($A54="",P$10=""),"",IF(IFERROR(MATCH(BBC_5!P$10,Infor!$A$13:$A$30,0),0)&gt;0,"L",IF(WEEKDAY(P$10)=1,"","X")))</f>
        <v>X</v>
      </c>
      <c r="Q54" s="61" t="str">
        <f>IF(OR($A54="",Q$10=""),"",IF(IFERROR(MATCH(BBC_5!Q$10,Infor!$A$13:$A$30,0),0)&gt;0,"L",IF(WEEKDAY(Q$10)=1,"","X")))</f>
        <v>X</v>
      </c>
      <c r="R54" s="61" t="str">
        <f>IF(OR($A54="",R$10=""),"",IF(IFERROR(MATCH(BBC_5!R$10,Infor!$A$13:$A$30,0),0)&gt;0,"L",IF(WEEKDAY(R$10)=1,"","X")))</f>
        <v/>
      </c>
      <c r="S54" s="61" t="str">
        <f>IF(OR($A54="",S$10=""),"",IF(IFERROR(MATCH(BBC_5!S$10,Infor!$A$13:$A$30,0),0)&gt;0,"L",IF(WEEKDAY(S$10)=1,"","X")))</f>
        <v>X</v>
      </c>
      <c r="T54" s="61" t="str">
        <f>IF(OR($A54="",T$10=""),"",IF(IFERROR(MATCH(BBC_5!T$10,Infor!$A$13:$A$30,0),0)&gt;0,"L",IF(WEEKDAY(T$10)=1,"","X")))</f>
        <v>X</v>
      </c>
      <c r="U54" s="61" t="str">
        <f>IF(OR($A54="",U$10=""),"",IF(IFERROR(MATCH(BBC_5!U$10,Infor!$A$13:$A$30,0),0)&gt;0,"L",IF(WEEKDAY(U$10)=1,"","X")))</f>
        <v>X</v>
      </c>
      <c r="V54" s="61" t="str">
        <f>IF(OR($A54="",V$10=""),"",IF(IFERROR(MATCH(BBC_5!V$10,Infor!$A$13:$A$30,0),0)&gt;0,"L",IF(WEEKDAY(V$10)=1,"","X")))</f>
        <v>X</v>
      </c>
      <c r="W54" s="61" t="str">
        <f>IF(OR($A54="",W$10=""),"",IF(IFERROR(MATCH(BBC_5!W$10,Infor!$A$13:$A$30,0),0)&gt;0,"L",IF(WEEKDAY(W$10)=1,"","X")))</f>
        <v>X</v>
      </c>
      <c r="X54" s="61" t="str">
        <f>IF(OR($A54="",X$10=""),"",IF(IFERROR(MATCH(BBC_5!X$10,Infor!$A$13:$A$30,0),0)&gt;0,"L",IF(WEEKDAY(X$10)=1,"","X")))</f>
        <v>X</v>
      </c>
      <c r="Y54" s="61" t="str">
        <f>IF(OR($A54="",Y$10=""),"",IF(IFERROR(MATCH(BBC_5!Y$10,Infor!$A$13:$A$30,0),0)&gt;0,"L",IF(WEEKDAY(Y$10)=1,"","X")))</f>
        <v/>
      </c>
      <c r="Z54" s="61" t="str">
        <f>IF(OR($A54="",Z$10=""),"",IF(IFERROR(MATCH(BBC_5!Z$10,Infor!$A$13:$A$30,0),0)&gt;0,"L",IF(WEEKDAY(Z$10)=1,"","X")))</f>
        <v>X</v>
      </c>
      <c r="AA54" s="61" t="str">
        <f>IF(OR($A54="",AA$10=""),"",IF(IFERROR(MATCH(BBC_5!AA$10,Infor!$A$13:$A$30,0),0)&gt;0,"L",IF(WEEKDAY(AA$10)=1,"","X")))</f>
        <v>X</v>
      </c>
      <c r="AB54" s="61" t="str">
        <f>IF(OR($A54="",AB$10=""),"",IF(IFERROR(MATCH(BBC_5!AB$10,Infor!$A$13:$A$30,0),0)&gt;0,"L",IF(WEEKDAY(AB$10)=1,"","X")))</f>
        <v>X</v>
      </c>
      <c r="AC54" s="61" t="str">
        <f>IF(OR($A54="",AC$10=""),"",IF(IFERROR(MATCH(BBC_5!AC$10,Infor!$A$13:$A$30,0),0)&gt;0,"L",IF(WEEKDAY(AC$10)=1,"","X")))</f>
        <v>X</v>
      </c>
      <c r="AD54" s="61" t="str">
        <f>IF(OR($A54="",AD$10=""),"",IF(IFERROR(MATCH(BBC_5!AD$10,Infor!$A$13:$A$30,0),0)&gt;0,"L",IF(WEEKDAY(AD$10)=1,"","X")))</f>
        <v>X</v>
      </c>
      <c r="AE54" s="61" t="str">
        <f>IF(OR($A54="",AE$10=""),"",IF(IFERROR(MATCH(BBC_5!AE$10,Infor!$A$13:$A$30,0),0)&gt;0,"L",IF(WEEKDAY(AE$10)=1,"","X")))</f>
        <v>X</v>
      </c>
      <c r="AF54" s="61" t="str">
        <f>IF(OR($A54="",AF$10=""),"",IF(IFERROR(MATCH(BBC_5!AF$10,Infor!$A$13:$A$30,0),0)&gt;0,"L",IF(WEEKDAY(AF$10)=1,"","X")))</f>
        <v/>
      </c>
      <c r="AG54" s="61" t="str">
        <f>IF(OR($A54="",AG$10=""),"",IF(IFERROR(MATCH(BBC_5!AG$10,Infor!$A$13:$A$30,0),0)&gt;0,"L",IF(WEEKDAY(AG$10)=1,"","X")))</f>
        <v>X</v>
      </c>
      <c r="AH54" s="61" t="str">
        <f>IF(OR($A54="",AH$10=""),"",IF(IFERROR(MATCH(BBC_5!AH$10,Infor!$A$13:$A$30,0),0)&gt;0,"L",IF(WEEKDAY(AH$10)=1,"","X")))</f>
        <v>X</v>
      </c>
      <c r="AI54" s="61" t="str">
        <f>IF(OR($A54="",AI$10=""),"",IF(IFERROR(MATCH(BBC_5!AI$10,Infor!$A$13:$A$30,0),0)&gt;0,"L",IF(WEEKDAY(AI$10)=1,"","X")))</f>
        <v>X</v>
      </c>
      <c r="AJ54" s="62"/>
      <c r="AK54" s="62">
        <f t="shared" si="6"/>
        <v>26</v>
      </c>
      <c r="AL54" s="62">
        <f t="shared" si="7"/>
        <v>1</v>
      </c>
      <c r="AM54" s="62"/>
      <c r="AN54" s="63"/>
      <c r="AO54" s="44">
        <f t="shared" si="0"/>
        <v>5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IF(OR($A55="",E$10=""),"",IF(IFERROR(MATCH(BBC_5!E$10,Infor!$A$13:$A$30,0),0)&gt;0,"L",IF(WEEKDAY(E$10)=1,"","X")))</f>
        <v>L</v>
      </c>
      <c r="F55" s="61" t="str">
        <f>IF(OR($A55="",F$10=""),"",IF(IFERROR(MATCH(BBC_5!F$10,Infor!$A$13:$A$30,0),0)&gt;0,"L",IF(WEEKDAY(F$10)=1,"","X")))</f>
        <v>X</v>
      </c>
      <c r="G55" s="61" t="str">
        <f>IF(OR($A55="",G$10=""),"",IF(IFERROR(MATCH(BBC_5!G$10,Infor!$A$13:$A$30,0),0)&gt;0,"L",IF(WEEKDAY(G$10)=1,"","X")))</f>
        <v>X</v>
      </c>
      <c r="H55" s="61" t="str">
        <f>IF(OR($A55="",H$10=""),"",IF(IFERROR(MATCH(BBC_5!H$10,Infor!$A$13:$A$30,0),0)&gt;0,"L",IF(WEEKDAY(H$10)=1,"","X")))</f>
        <v>X</v>
      </c>
      <c r="I55" s="61" t="str">
        <f>IF(OR($A55="",I$10=""),"",IF(IFERROR(MATCH(BBC_5!I$10,Infor!$A$13:$A$30,0),0)&gt;0,"L",IF(WEEKDAY(I$10)=1,"","X")))</f>
        <v>X</v>
      </c>
      <c r="J55" s="61" t="str">
        <f>IF(OR($A55="",J$10=""),"",IF(IFERROR(MATCH(BBC_5!J$10,Infor!$A$13:$A$30,0),0)&gt;0,"L",IF(WEEKDAY(J$10)=1,"","X")))</f>
        <v>X</v>
      </c>
      <c r="K55" s="61" t="str">
        <f>IF(OR($A55="",K$10=""),"",IF(IFERROR(MATCH(BBC_5!K$10,Infor!$A$13:$A$30,0),0)&gt;0,"L",IF(WEEKDAY(K$10)=1,"","X")))</f>
        <v/>
      </c>
      <c r="L55" s="61" t="str">
        <f>IF(OR($A55="",L$10=""),"",IF(IFERROR(MATCH(BBC_5!L$10,Infor!$A$13:$A$30,0),0)&gt;0,"L",IF(WEEKDAY(L$10)=1,"","X")))</f>
        <v>X</v>
      </c>
      <c r="M55" s="61" t="str">
        <f>IF(OR($A55="",M$10=""),"",IF(IFERROR(MATCH(BBC_5!M$10,Infor!$A$13:$A$30,0),0)&gt;0,"L",IF(WEEKDAY(M$10)=1,"","X")))</f>
        <v>X</v>
      </c>
      <c r="N55" s="61" t="str">
        <f>IF(OR($A55="",N$10=""),"",IF(IFERROR(MATCH(BBC_5!N$10,Infor!$A$13:$A$30,0),0)&gt;0,"L",IF(WEEKDAY(N$10)=1,"","X")))</f>
        <v>X</v>
      </c>
      <c r="O55" s="61" t="str">
        <f>IF(OR($A55="",O$10=""),"",IF(IFERROR(MATCH(BBC_5!O$10,Infor!$A$13:$A$30,0),0)&gt;0,"L",IF(WEEKDAY(O$10)=1,"","X")))</f>
        <v>X</v>
      </c>
      <c r="P55" s="61" t="str">
        <f>IF(OR($A55="",P$10=""),"",IF(IFERROR(MATCH(BBC_5!P$10,Infor!$A$13:$A$30,0),0)&gt;0,"L",IF(WEEKDAY(P$10)=1,"","X")))</f>
        <v>X</v>
      </c>
      <c r="Q55" s="61" t="str">
        <f>IF(OR($A55="",Q$10=""),"",IF(IFERROR(MATCH(BBC_5!Q$10,Infor!$A$13:$A$30,0),0)&gt;0,"L",IF(WEEKDAY(Q$10)=1,"","X")))</f>
        <v>X</v>
      </c>
      <c r="R55" s="61" t="str">
        <f>IF(OR($A55="",R$10=""),"",IF(IFERROR(MATCH(BBC_5!R$10,Infor!$A$13:$A$30,0),0)&gt;0,"L",IF(WEEKDAY(R$10)=1,"","X")))</f>
        <v/>
      </c>
      <c r="S55" s="61" t="str">
        <f>IF(OR($A55="",S$10=""),"",IF(IFERROR(MATCH(BBC_5!S$10,Infor!$A$13:$A$30,0),0)&gt;0,"L",IF(WEEKDAY(S$10)=1,"","X")))</f>
        <v>X</v>
      </c>
      <c r="T55" s="61" t="str">
        <f>IF(OR($A55="",T$10=""),"",IF(IFERROR(MATCH(BBC_5!T$10,Infor!$A$13:$A$30,0),0)&gt;0,"L",IF(WEEKDAY(T$10)=1,"","X")))</f>
        <v>X</v>
      </c>
      <c r="U55" s="61" t="str">
        <f>IF(OR($A55="",U$10=""),"",IF(IFERROR(MATCH(BBC_5!U$10,Infor!$A$13:$A$30,0),0)&gt;0,"L",IF(WEEKDAY(U$10)=1,"","X")))</f>
        <v>X</v>
      </c>
      <c r="V55" s="61" t="str">
        <f>IF(OR($A55="",V$10=""),"",IF(IFERROR(MATCH(BBC_5!V$10,Infor!$A$13:$A$30,0),0)&gt;0,"L",IF(WEEKDAY(V$10)=1,"","X")))</f>
        <v>X</v>
      </c>
      <c r="W55" s="61" t="str">
        <f>IF(OR($A55="",W$10=""),"",IF(IFERROR(MATCH(BBC_5!W$10,Infor!$A$13:$A$30,0),0)&gt;0,"L",IF(WEEKDAY(W$10)=1,"","X")))</f>
        <v>X</v>
      </c>
      <c r="X55" s="61" t="str">
        <f>IF(OR($A55="",X$10=""),"",IF(IFERROR(MATCH(BBC_5!X$10,Infor!$A$13:$A$30,0),0)&gt;0,"L",IF(WEEKDAY(X$10)=1,"","X")))</f>
        <v>X</v>
      </c>
      <c r="Y55" s="61" t="str">
        <f>IF(OR($A55="",Y$10=""),"",IF(IFERROR(MATCH(BBC_5!Y$10,Infor!$A$13:$A$30,0),0)&gt;0,"L",IF(WEEKDAY(Y$10)=1,"","X")))</f>
        <v/>
      </c>
      <c r="Z55" s="61" t="str">
        <f>IF(OR($A55="",Z$10=""),"",IF(IFERROR(MATCH(BBC_5!Z$10,Infor!$A$13:$A$30,0),0)&gt;0,"L",IF(WEEKDAY(Z$10)=1,"","X")))</f>
        <v>X</v>
      </c>
      <c r="AA55" s="61" t="str">
        <f>IF(OR($A55="",AA$10=""),"",IF(IFERROR(MATCH(BBC_5!AA$10,Infor!$A$13:$A$30,0),0)&gt;0,"L",IF(WEEKDAY(AA$10)=1,"","X")))</f>
        <v>X</v>
      </c>
      <c r="AB55" s="61" t="str">
        <f>IF(OR($A55="",AB$10=""),"",IF(IFERROR(MATCH(BBC_5!AB$10,Infor!$A$13:$A$30,0),0)&gt;0,"L",IF(WEEKDAY(AB$10)=1,"","X")))</f>
        <v>X</v>
      </c>
      <c r="AC55" s="61" t="str">
        <f>IF(OR($A55="",AC$10=""),"",IF(IFERROR(MATCH(BBC_5!AC$10,Infor!$A$13:$A$30,0),0)&gt;0,"L",IF(WEEKDAY(AC$10)=1,"","X")))</f>
        <v>X</v>
      </c>
      <c r="AD55" s="61" t="str">
        <f>IF(OR($A55="",AD$10=""),"",IF(IFERROR(MATCH(BBC_5!AD$10,Infor!$A$13:$A$30,0),0)&gt;0,"L",IF(WEEKDAY(AD$10)=1,"","X")))</f>
        <v>X</v>
      </c>
      <c r="AE55" s="61" t="str">
        <f>IF(OR($A55="",AE$10=""),"",IF(IFERROR(MATCH(BBC_5!AE$10,Infor!$A$13:$A$30,0),0)&gt;0,"L",IF(WEEKDAY(AE$10)=1,"","X")))</f>
        <v>X</v>
      </c>
      <c r="AF55" s="61" t="str">
        <f>IF(OR($A55="",AF$10=""),"",IF(IFERROR(MATCH(BBC_5!AF$10,Infor!$A$13:$A$30,0),0)&gt;0,"L",IF(WEEKDAY(AF$10)=1,"","X")))</f>
        <v/>
      </c>
      <c r="AG55" s="61" t="str">
        <f>IF(OR($A55="",AG$10=""),"",IF(IFERROR(MATCH(BBC_5!AG$10,Infor!$A$13:$A$30,0),0)&gt;0,"L",IF(WEEKDAY(AG$10)=1,"","X")))</f>
        <v>X</v>
      </c>
      <c r="AH55" s="61" t="str">
        <f>IF(OR($A55="",AH$10=""),"",IF(IFERROR(MATCH(BBC_5!AH$10,Infor!$A$13:$A$30,0),0)&gt;0,"L",IF(WEEKDAY(AH$10)=1,"","X")))</f>
        <v>X</v>
      </c>
      <c r="AI55" s="61" t="str">
        <f>IF(OR($A55="",AI$10=""),"",IF(IFERROR(MATCH(BBC_5!AI$10,Infor!$A$13:$A$30,0),0)&gt;0,"L",IF(WEEKDAY(AI$10)=1,"","X")))</f>
        <v>X</v>
      </c>
      <c r="AJ55" s="62"/>
      <c r="AK55" s="62">
        <f t="shared" si="6"/>
        <v>26</v>
      </c>
      <c r="AL55" s="62">
        <f t="shared" si="7"/>
        <v>1</v>
      </c>
      <c r="AM55" s="62"/>
      <c r="AN55" s="63"/>
      <c r="AO55" s="44">
        <f t="shared" si="0"/>
        <v>5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IF(OR($A56="",E$10=""),"",IF(IFERROR(MATCH(BBC_5!E$10,Infor!$A$13:$A$30,0),0)&gt;0,"L",IF(WEEKDAY(E$10)=1,"","X")))</f>
        <v>L</v>
      </c>
      <c r="F56" s="61" t="str">
        <f>IF(OR($A56="",F$10=""),"",IF(IFERROR(MATCH(BBC_5!F$10,Infor!$A$13:$A$30,0),0)&gt;0,"L",IF(WEEKDAY(F$10)=1,"","X")))</f>
        <v>X</v>
      </c>
      <c r="G56" s="61" t="str">
        <f>IF(OR($A56="",G$10=""),"",IF(IFERROR(MATCH(BBC_5!G$10,Infor!$A$13:$A$30,0),0)&gt;0,"L",IF(WEEKDAY(G$10)=1,"","X")))</f>
        <v>X</v>
      </c>
      <c r="H56" s="61" t="str">
        <f>IF(OR($A56="",H$10=""),"",IF(IFERROR(MATCH(BBC_5!H$10,Infor!$A$13:$A$30,0),0)&gt;0,"L",IF(WEEKDAY(H$10)=1,"","X")))</f>
        <v>X</v>
      </c>
      <c r="I56" s="61" t="str">
        <f>IF(OR($A56="",I$10=""),"",IF(IFERROR(MATCH(BBC_5!I$10,Infor!$A$13:$A$30,0),0)&gt;0,"L",IF(WEEKDAY(I$10)=1,"","X")))</f>
        <v>X</v>
      </c>
      <c r="J56" s="61" t="str">
        <f>IF(OR($A56="",J$10=""),"",IF(IFERROR(MATCH(BBC_5!J$10,Infor!$A$13:$A$30,0),0)&gt;0,"L",IF(WEEKDAY(J$10)=1,"","X")))</f>
        <v>X</v>
      </c>
      <c r="K56" s="61" t="str">
        <f>IF(OR($A56="",K$10=""),"",IF(IFERROR(MATCH(BBC_5!K$10,Infor!$A$13:$A$30,0),0)&gt;0,"L",IF(WEEKDAY(K$10)=1,"","X")))</f>
        <v/>
      </c>
      <c r="L56" s="61" t="str">
        <f>IF(OR($A56="",L$10=""),"",IF(IFERROR(MATCH(BBC_5!L$10,Infor!$A$13:$A$30,0),0)&gt;0,"L",IF(WEEKDAY(L$10)=1,"","X")))</f>
        <v>X</v>
      </c>
      <c r="M56" s="61" t="str">
        <f>IF(OR($A56="",M$10=""),"",IF(IFERROR(MATCH(BBC_5!M$10,Infor!$A$13:$A$30,0),0)&gt;0,"L",IF(WEEKDAY(M$10)=1,"","X")))</f>
        <v>X</v>
      </c>
      <c r="N56" s="61" t="str">
        <f>IF(OR($A56="",N$10=""),"",IF(IFERROR(MATCH(BBC_5!N$10,Infor!$A$13:$A$30,0),0)&gt;0,"L",IF(WEEKDAY(N$10)=1,"","X")))</f>
        <v>X</v>
      </c>
      <c r="O56" s="61" t="str">
        <f>IF(OR($A56="",O$10=""),"",IF(IFERROR(MATCH(BBC_5!O$10,Infor!$A$13:$A$30,0),0)&gt;0,"L",IF(WEEKDAY(O$10)=1,"","X")))</f>
        <v>X</v>
      </c>
      <c r="P56" s="61" t="str">
        <f>IF(OR($A56="",P$10=""),"",IF(IFERROR(MATCH(BBC_5!P$10,Infor!$A$13:$A$30,0),0)&gt;0,"L",IF(WEEKDAY(P$10)=1,"","X")))</f>
        <v>X</v>
      </c>
      <c r="Q56" s="61" t="str">
        <f>IF(OR($A56="",Q$10=""),"",IF(IFERROR(MATCH(BBC_5!Q$10,Infor!$A$13:$A$30,0),0)&gt;0,"L",IF(WEEKDAY(Q$10)=1,"","X")))</f>
        <v>X</v>
      </c>
      <c r="R56" s="61" t="str">
        <f>IF(OR($A56="",R$10=""),"",IF(IFERROR(MATCH(BBC_5!R$10,Infor!$A$13:$A$30,0),0)&gt;0,"L",IF(WEEKDAY(R$10)=1,"","X")))</f>
        <v/>
      </c>
      <c r="S56" s="61" t="str">
        <f>IF(OR($A56="",S$10=""),"",IF(IFERROR(MATCH(BBC_5!S$10,Infor!$A$13:$A$30,0),0)&gt;0,"L",IF(WEEKDAY(S$10)=1,"","X")))</f>
        <v>X</v>
      </c>
      <c r="T56" s="61" t="str">
        <f>IF(OR($A56="",T$10=""),"",IF(IFERROR(MATCH(BBC_5!T$10,Infor!$A$13:$A$30,0),0)&gt;0,"L",IF(WEEKDAY(T$10)=1,"","X")))</f>
        <v>X</v>
      </c>
      <c r="U56" s="61" t="str">
        <f>IF(OR($A56="",U$10=""),"",IF(IFERROR(MATCH(BBC_5!U$10,Infor!$A$13:$A$30,0),0)&gt;0,"L",IF(WEEKDAY(U$10)=1,"","X")))</f>
        <v>X</v>
      </c>
      <c r="V56" s="61" t="str">
        <f>IF(OR($A56="",V$10=""),"",IF(IFERROR(MATCH(BBC_5!V$10,Infor!$A$13:$A$30,0),0)&gt;0,"L",IF(WEEKDAY(V$10)=1,"","X")))</f>
        <v>X</v>
      </c>
      <c r="W56" s="61" t="str">
        <f>IF(OR($A56="",W$10=""),"",IF(IFERROR(MATCH(BBC_5!W$10,Infor!$A$13:$A$30,0),0)&gt;0,"L",IF(WEEKDAY(W$10)=1,"","X")))</f>
        <v>X</v>
      </c>
      <c r="X56" s="61" t="str">
        <f>IF(OR($A56="",X$10=""),"",IF(IFERROR(MATCH(BBC_5!X$10,Infor!$A$13:$A$30,0),0)&gt;0,"L",IF(WEEKDAY(X$10)=1,"","X")))</f>
        <v>X</v>
      </c>
      <c r="Y56" s="61" t="str">
        <f>IF(OR($A56="",Y$10=""),"",IF(IFERROR(MATCH(BBC_5!Y$10,Infor!$A$13:$A$30,0),0)&gt;0,"L",IF(WEEKDAY(Y$10)=1,"","X")))</f>
        <v/>
      </c>
      <c r="Z56" s="61" t="str">
        <f>IF(OR($A56="",Z$10=""),"",IF(IFERROR(MATCH(BBC_5!Z$10,Infor!$A$13:$A$30,0),0)&gt;0,"L",IF(WEEKDAY(Z$10)=1,"","X")))</f>
        <v>X</v>
      </c>
      <c r="AA56" s="61" t="str">
        <f>IF(OR($A56="",AA$10=""),"",IF(IFERROR(MATCH(BBC_5!AA$10,Infor!$A$13:$A$30,0),0)&gt;0,"L",IF(WEEKDAY(AA$10)=1,"","X")))</f>
        <v>X</v>
      </c>
      <c r="AB56" s="61" t="str">
        <f>IF(OR($A56="",AB$10=""),"",IF(IFERROR(MATCH(BBC_5!AB$10,Infor!$A$13:$A$30,0),0)&gt;0,"L",IF(WEEKDAY(AB$10)=1,"","X")))</f>
        <v>X</v>
      </c>
      <c r="AC56" s="61" t="str">
        <f>IF(OR($A56="",AC$10=""),"",IF(IFERROR(MATCH(BBC_5!AC$10,Infor!$A$13:$A$30,0),0)&gt;0,"L",IF(WEEKDAY(AC$10)=1,"","X")))</f>
        <v>X</v>
      </c>
      <c r="AD56" s="61" t="str">
        <f>IF(OR($A56="",AD$10=""),"",IF(IFERROR(MATCH(BBC_5!AD$10,Infor!$A$13:$A$30,0),0)&gt;0,"L",IF(WEEKDAY(AD$10)=1,"","X")))</f>
        <v>X</v>
      </c>
      <c r="AE56" s="61" t="str">
        <f>IF(OR($A56="",AE$10=""),"",IF(IFERROR(MATCH(BBC_5!AE$10,Infor!$A$13:$A$30,0),0)&gt;0,"L",IF(WEEKDAY(AE$10)=1,"","X")))</f>
        <v>X</v>
      </c>
      <c r="AF56" s="61" t="str">
        <f>IF(OR($A56="",AF$10=""),"",IF(IFERROR(MATCH(BBC_5!AF$10,Infor!$A$13:$A$30,0),0)&gt;0,"L",IF(WEEKDAY(AF$10)=1,"","X")))</f>
        <v/>
      </c>
      <c r="AG56" s="61" t="str">
        <f>IF(OR($A56="",AG$10=""),"",IF(IFERROR(MATCH(BBC_5!AG$10,Infor!$A$13:$A$30,0),0)&gt;0,"L",IF(WEEKDAY(AG$10)=1,"","X")))</f>
        <v>X</v>
      </c>
      <c r="AH56" s="61" t="str">
        <f>IF(OR($A56="",AH$10=""),"",IF(IFERROR(MATCH(BBC_5!AH$10,Infor!$A$13:$A$30,0),0)&gt;0,"L",IF(WEEKDAY(AH$10)=1,"","X")))</f>
        <v>X</v>
      </c>
      <c r="AI56" s="61" t="str">
        <f>IF(OR($A56="",AI$10=""),"",IF(IFERROR(MATCH(BBC_5!AI$10,Infor!$A$13:$A$30,0),0)&gt;0,"L",IF(WEEKDAY(AI$10)=1,"","X")))</f>
        <v>X</v>
      </c>
      <c r="AJ56" s="62"/>
      <c r="AK56" s="62">
        <f t="shared" si="6"/>
        <v>26</v>
      </c>
      <c r="AL56" s="62">
        <f t="shared" si="7"/>
        <v>1</v>
      </c>
      <c r="AM56" s="62"/>
      <c r="AN56" s="63"/>
      <c r="AO56" s="44">
        <f t="shared" si="0"/>
        <v>5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IF(OR($A57="",E$10=""),"",IF(IFERROR(MATCH(BBC_5!E$10,Infor!$A$13:$A$30,0),0)&gt;0,"L",IF(WEEKDAY(E$10)=1,"","X")))</f>
        <v>L</v>
      </c>
      <c r="F57" s="61" t="str">
        <f>IF(OR($A57="",F$10=""),"",IF(IFERROR(MATCH(BBC_5!F$10,Infor!$A$13:$A$30,0),0)&gt;0,"L",IF(WEEKDAY(F$10)=1,"","X")))</f>
        <v>X</v>
      </c>
      <c r="G57" s="61" t="str">
        <f>IF(OR($A57="",G$10=""),"",IF(IFERROR(MATCH(BBC_5!G$10,Infor!$A$13:$A$30,0),0)&gt;0,"L",IF(WEEKDAY(G$10)=1,"","X")))</f>
        <v>X</v>
      </c>
      <c r="H57" s="61" t="str">
        <f>IF(OR($A57="",H$10=""),"",IF(IFERROR(MATCH(BBC_5!H$10,Infor!$A$13:$A$30,0),0)&gt;0,"L",IF(WEEKDAY(H$10)=1,"","X")))</f>
        <v>X</v>
      </c>
      <c r="I57" s="61" t="str">
        <f>IF(OR($A57="",I$10=""),"",IF(IFERROR(MATCH(BBC_5!I$10,Infor!$A$13:$A$30,0),0)&gt;0,"L",IF(WEEKDAY(I$10)=1,"","X")))</f>
        <v>X</v>
      </c>
      <c r="J57" s="61" t="str">
        <f>IF(OR($A57="",J$10=""),"",IF(IFERROR(MATCH(BBC_5!J$10,Infor!$A$13:$A$30,0),0)&gt;0,"L",IF(WEEKDAY(J$10)=1,"","X")))</f>
        <v>X</v>
      </c>
      <c r="K57" s="61" t="str">
        <f>IF(OR($A57="",K$10=""),"",IF(IFERROR(MATCH(BBC_5!K$10,Infor!$A$13:$A$30,0),0)&gt;0,"L",IF(WEEKDAY(K$10)=1,"","X")))</f>
        <v/>
      </c>
      <c r="L57" s="61" t="str">
        <f>IF(OR($A57="",L$10=""),"",IF(IFERROR(MATCH(BBC_5!L$10,Infor!$A$13:$A$30,0),0)&gt;0,"L",IF(WEEKDAY(L$10)=1,"","X")))</f>
        <v>X</v>
      </c>
      <c r="M57" s="61" t="str">
        <f>IF(OR($A57="",M$10=""),"",IF(IFERROR(MATCH(BBC_5!M$10,Infor!$A$13:$A$30,0),0)&gt;0,"L",IF(WEEKDAY(M$10)=1,"","X")))</f>
        <v>X</v>
      </c>
      <c r="N57" s="61" t="str">
        <f>IF(OR($A57="",N$10=""),"",IF(IFERROR(MATCH(BBC_5!N$10,Infor!$A$13:$A$30,0),0)&gt;0,"L",IF(WEEKDAY(N$10)=1,"","X")))</f>
        <v>X</v>
      </c>
      <c r="O57" s="61" t="str">
        <f>IF(OR($A57="",O$10=""),"",IF(IFERROR(MATCH(BBC_5!O$10,Infor!$A$13:$A$30,0),0)&gt;0,"L",IF(WEEKDAY(O$10)=1,"","X")))</f>
        <v>X</v>
      </c>
      <c r="P57" s="61" t="str">
        <f>IF(OR($A57="",P$10=""),"",IF(IFERROR(MATCH(BBC_5!P$10,Infor!$A$13:$A$30,0),0)&gt;0,"L",IF(WEEKDAY(P$10)=1,"","X")))</f>
        <v>X</v>
      </c>
      <c r="Q57" s="61" t="str">
        <f>IF(OR($A57="",Q$10=""),"",IF(IFERROR(MATCH(BBC_5!Q$10,Infor!$A$13:$A$30,0),0)&gt;0,"L",IF(WEEKDAY(Q$10)=1,"","X")))</f>
        <v>X</v>
      </c>
      <c r="R57" s="61" t="str">
        <f>IF(OR($A57="",R$10=""),"",IF(IFERROR(MATCH(BBC_5!R$10,Infor!$A$13:$A$30,0),0)&gt;0,"L",IF(WEEKDAY(R$10)=1,"","X")))</f>
        <v/>
      </c>
      <c r="S57" s="61" t="str">
        <f>IF(OR($A57="",S$10=""),"",IF(IFERROR(MATCH(BBC_5!S$10,Infor!$A$13:$A$30,0),0)&gt;0,"L",IF(WEEKDAY(S$10)=1,"","X")))</f>
        <v>X</v>
      </c>
      <c r="T57" s="61" t="str">
        <f>IF(OR($A57="",T$10=""),"",IF(IFERROR(MATCH(BBC_5!T$10,Infor!$A$13:$A$30,0),0)&gt;0,"L",IF(WEEKDAY(T$10)=1,"","X")))</f>
        <v>X</v>
      </c>
      <c r="U57" s="61" t="str">
        <f>IF(OR($A57="",U$10=""),"",IF(IFERROR(MATCH(BBC_5!U$10,Infor!$A$13:$A$30,0),0)&gt;0,"L",IF(WEEKDAY(U$10)=1,"","X")))</f>
        <v>X</v>
      </c>
      <c r="V57" s="61" t="str">
        <f>IF(OR($A57="",V$10=""),"",IF(IFERROR(MATCH(BBC_5!V$10,Infor!$A$13:$A$30,0),0)&gt;0,"L",IF(WEEKDAY(V$10)=1,"","X")))</f>
        <v>X</v>
      </c>
      <c r="W57" s="61" t="str">
        <f>IF(OR($A57="",W$10=""),"",IF(IFERROR(MATCH(BBC_5!W$10,Infor!$A$13:$A$30,0),0)&gt;0,"L",IF(WEEKDAY(W$10)=1,"","X")))</f>
        <v>X</v>
      </c>
      <c r="X57" s="61" t="str">
        <f>IF(OR($A57="",X$10=""),"",IF(IFERROR(MATCH(BBC_5!X$10,Infor!$A$13:$A$30,0),0)&gt;0,"L",IF(WEEKDAY(X$10)=1,"","X")))</f>
        <v>X</v>
      </c>
      <c r="Y57" s="61" t="str">
        <f>IF(OR($A57="",Y$10=""),"",IF(IFERROR(MATCH(BBC_5!Y$10,Infor!$A$13:$A$30,0),0)&gt;0,"L",IF(WEEKDAY(Y$10)=1,"","X")))</f>
        <v/>
      </c>
      <c r="Z57" s="61" t="str">
        <f>IF(OR($A57="",Z$10=""),"",IF(IFERROR(MATCH(BBC_5!Z$10,Infor!$A$13:$A$30,0),0)&gt;0,"L",IF(WEEKDAY(Z$10)=1,"","X")))</f>
        <v>X</v>
      </c>
      <c r="AA57" s="61" t="str">
        <f>IF(OR($A57="",AA$10=""),"",IF(IFERROR(MATCH(BBC_5!AA$10,Infor!$A$13:$A$30,0),0)&gt;0,"L",IF(WEEKDAY(AA$10)=1,"","X")))</f>
        <v>X</v>
      </c>
      <c r="AB57" s="61" t="str">
        <f>IF(OR($A57="",AB$10=""),"",IF(IFERROR(MATCH(BBC_5!AB$10,Infor!$A$13:$A$30,0),0)&gt;0,"L",IF(WEEKDAY(AB$10)=1,"","X")))</f>
        <v>X</v>
      </c>
      <c r="AC57" s="61" t="str">
        <f>IF(OR($A57="",AC$10=""),"",IF(IFERROR(MATCH(BBC_5!AC$10,Infor!$A$13:$A$30,0),0)&gt;0,"L",IF(WEEKDAY(AC$10)=1,"","X")))</f>
        <v>X</v>
      </c>
      <c r="AD57" s="61" t="str">
        <f>IF(OR($A57="",AD$10=""),"",IF(IFERROR(MATCH(BBC_5!AD$10,Infor!$A$13:$A$30,0),0)&gt;0,"L",IF(WEEKDAY(AD$10)=1,"","X")))</f>
        <v>X</v>
      </c>
      <c r="AE57" s="61" t="str">
        <f>IF(OR($A57="",AE$10=""),"",IF(IFERROR(MATCH(BBC_5!AE$10,Infor!$A$13:$A$30,0),0)&gt;0,"L",IF(WEEKDAY(AE$10)=1,"","X")))</f>
        <v>X</v>
      </c>
      <c r="AF57" s="61" t="str">
        <f>IF(OR($A57="",AF$10=""),"",IF(IFERROR(MATCH(BBC_5!AF$10,Infor!$A$13:$A$30,0),0)&gt;0,"L",IF(WEEKDAY(AF$10)=1,"","X")))</f>
        <v/>
      </c>
      <c r="AG57" s="61" t="str">
        <f>IF(OR($A57="",AG$10=""),"",IF(IFERROR(MATCH(BBC_5!AG$10,Infor!$A$13:$A$30,0),0)&gt;0,"L",IF(WEEKDAY(AG$10)=1,"","X")))</f>
        <v>X</v>
      </c>
      <c r="AH57" s="61" t="str">
        <f>IF(OR($A57="",AH$10=""),"",IF(IFERROR(MATCH(BBC_5!AH$10,Infor!$A$13:$A$30,0),0)&gt;0,"L",IF(WEEKDAY(AH$10)=1,"","X")))</f>
        <v>X</v>
      </c>
      <c r="AI57" s="61" t="str">
        <f>IF(OR($A57="",AI$10=""),"",IF(IFERROR(MATCH(BBC_5!AI$10,Infor!$A$13:$A$30,0),0)&gt;0,"L",IF(WEEKDAY(AI$10)=1,"","X")))</f>
        <v>X</v>
      </c>
      <c r="AJ57" s="62"/>
      <c r="AK57" s="62">
        <f t="shared" si="6"/>
        <v>26</v>
      </c>
      <c r="AL57" s="62">
        <f t="shared" si="7"/>
        <v>1</v>
      </c>
      <c r="AM57" s="62"/>
      <c r="AN57" s="63"/>
      <c r="AO57" s="44">
        <f t="shared" si="0"/>
        <v>5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IF(OR($A58="",E$10=""),"",IF(IFERROR(MATCH(BBC_5!E$10,Infor!$A$13:$A$30,0),0)&gt;0,"L",IF(WEEKDAY(E$10)=1,"","X")))</f>
        <v>L</v>
      </c>
      <c r="F58" s="61" t="str">
        <f>IF(OR($A58="",F$10=""),"",IF(IFERROR(MATCH(BBC_5!F$10,Infor!$A$13:$A$30,0),0)&gt;0,"L",IF(WEEKDAY(F$10)=1,"","X")))</f>
        <v>X</v>
      </c>
      <c r="G58" s="61" t="str">
        <f>IF(OR($A58="",G$10=""),"",IF(IFERROR(MATCH(BBC_5!G$10,Infor!$A$13:$A$30,0),0)&gt;0,"L",IF(WEEKDAY(G$10)=1,"","X")))</f>
        <v>X</v>
      </c>
      <c r="H58" s="61" t="str">
        <f>IF(OR($A58="",H$10=""),"",IF(IFERROR(MATCH(BBC_5!H$10,Infor!$A$13:$A$30,0),0)&gt;0,"L",IF(WEEKDAY(H$10)=1,"","X")))</f>
        <v>X</v>
      </c>
      <c r="I58" s="61" t="str">
        <f>IF(OR($A58="",I$10=""),"",IF(IFERROR(MATCH(BBC_5!I$10,Infor!$A$13:$A$30,0),0)&gt;0,"L",IF(WEEKDAY(I$10)=1,"","X")))</f>
        <v>X</v>
      </c>
      <c r="J58" s="61" t="str">
        <f>IF(OR($A58="",J$10=""),"",IF(IFERROR(MATCH(BBC_5!J$10,Infor!$A$13:$A$30,0),0)&gt;0,"L",IF(WEEKDAY(J$10)=1,"","X")))</f>
        <v>X</v>
      </c>
      <c r="K58" s="61" t="str">
        <f>IF(OR($A58="",K$10=""),"",IF(IFERROR(MATCH(BBC_5!K$10,Infor!$A$13:$A$30,0),0)&gt;0,"L",IF(WEEKDAY(K$10)=1,"","X")))</f>
        <v/>
      </c>
      <c r="L58" s="61" t="str">
        <f>IF(OR($A58="",L$10=""),"",IF(IFERROR(MATCH(BBC_5!L$10,Infor!$A$13:$A$30,0),0)&gt;0,"L",IF(WEEKDAY(L$10)=1,"","X")))</f>
        <v>X</v>
      </c>
      <c r="M58" s="61" t="str">
        <f>IF(OR($A58="",M$10=""),"",IF(IFERROR(MATCH(BBC_5!M$10,Infor!$A$13:$A$30,0),0)&gt;0,"L",IF(WEEKDAY(M$10)=1,"","X")))</f>
        <v>X</v>
      </c>
      <c r="N58" s="61" t="str">
        <f>IF(OR($A58="",N$10=""),"",IF(IFERROR(MATCH(BBC_5!N$10,Infor!$A$13:$A$30,0),0)&gt;0,"L",IF(WEEKDAY(N$10)=1,"","X")))</f>
        <v>X</v>
      </c>
      <c r="O58" s="61" t="str">
        <f>IF(OR($A58="",O$10=""),"",IF(IFERROR(MATCH(BBC_5!O$10,Infor!$A$13:$A$30,0),0)&gt;0,"L",IF(WEEKDAY(O$10)=1,"","X")))</f>
        <v>X</v>
      </c>
      <c r="P58" s="61" t="str">
        <f>IF(OR($A58="",P$10=""),"",IF(IFERROR(MATCH(BBC_5!P$10,Infor!$A$13:$A$30,0),0)&gt;0,"L",IF(WEEKDAY(P$10)=1,"","X")))</f>
        <v>X</v>
      </c>
      <c r="Q58" s="61" t="str">
        <f>IF(OR($A58="",Q$10=""),"",IF(IFERROR(MATCH(BBC_5!Q$10,Infor!$A$13:$A$30,0),0)&gt;0,"L",IF(WEEKDAY(Q$10)=1,"","X")))</f>
        <v>X</v>
      </c>
      <c r="R58" s="61" t="str">
        <f>IF(OR($A58="",R$10=""),"",IF(IFERROR(MATCH(BBC_5!R$10,Infor!$A$13:$A$30,0),0)&gt;0,"L",IF(WEEKDAY(R$10)=1,"","X")))</f>
        <v/>
      </c>
      <c r="S58" s="61" t="str">
        <f>IF(OR($A58="",S$10=""),"",IF(IFERROR(MATCH(BBC_5!S$10,Infor!$A$13:$A$30,0),0)&gt;0,"L",IF(WEEKDAY(S$10)=1,"","X")))</f>
        <v>X</v>
      </c>
      <c r="T58" s="61" t="str">
        <f>IF(OR($A58="",T$10=""),"",IF(IFERROR(MATCH(BBC_5!T$10,Infor!$A$13:$A$30,0),0)&gt;0,"L",IF(WEEKDAY(T$10)=1,"","X")))</f>
        <v>X</v>
      </c>
      <c r="U58" s="61" t="str">
        <f>IF(OR($A58="",U$10=""),"",IF(IFERROR(MATCH(BBC_5!U$10,Infor!$A$13:$A$30,0),0)&gt;0,"L",IF(WEEKDAY(U$10)=1,"","X")))</f>
        <v>X</v>
      </c>
      <c r="V58" s="61" t="str">
        <f>IF(OR($A58="",V$10=""),"",IF(IFERROR(MATCH(BBC_5!V$10,Infor!$A$13:$A$30,0),0)&gt;0,"L",IF(WEEKDAY(V$10)=1,"","X")))</f>
        <v>X</v>
      </c>
      <c r="W58" s="61" t="str">
        <f>IF(OR($A58="",W$10=""),"",IF(IFERROR(MATCH(BBC_5!W$10,Infor!$A$13:$A$30,0),0)&gt;0,"L",IF(WEEKDAY(W$10)=1,"","X")))</f>
        <v>X</v>
      </c>
      <c r="X58" s="61" t="str">
        <f>IF(OR($A58="",X$10=""),"",IF(IFERROR(MATCH(BBC_5!X$10,Infor!$A$13:$A$30,0),0)&gt;0,"L",IF(WEEKDAY(X$10)=1,"","X")))</f>
        <v>X</v>
      </c>
      <c r="Y58" s="61" t="str">
        <f>IF(OR($A58="",Y$10=""),"",IF(IFERROR(MATCH(BBC_5!Y$10,Infor!$A$13:$A$30,0),0)&gt;0,"L",IF(WEEKDAY(Y$10)=1,"","X")))</f>
        <v/>
      </c>
      <c r="Z58" s="61" t="str">
        <f>IF(OR($A58="",Z$10=""),"",IF(IFERROR(MATCH(BBC_5!Z$10,Infor!$A$13:$A$30,0),0)&gt;0,"L",IF(WEEKDAY(Z$10)=1,"","X")))</f>
        <v>X</v>
      </c>
      <c r="AA58" s="61" t="str">
        <f>IF(OR($A58="",AA$10=""),"",IF(IFERROR(MATCH(BBC_5!AA$10,Infor!$A$13:$A$30,0),0)&gt;0,"L",IF(WEEKDAY(AA$10)=1,"","X")))</f>
        <v>X</v>
      </c>
      <c r="AB58" s="61" t="str">
        <f>IF(OR($A58="",AB$10=""),"",IF(IFERROR(MATCH(BBC_5!AB$10,Infor!$A$13:$A$30,0),0)&gt;0,"L",IF(WEEKDAY(AB$10)=1,"","X")))</f>
        <v>X</v>
      </c>
      <c r="AC58" s="61" t="str">
        <f>IF(OR($A58="",AC$10=""),"",IF(IFERROR(MATCH(BBC_5!AC$10,Infor!$A$13:$A$30,0),0)&gt;0,"L",IF(WEEKDAY(AC$10)=1,"","X")))</f>
        <v>X</v>
      </c>
      <c r="AD58" s="61" t="str">
        <f>IF(OR($A58="",AD$10=""),"",IF(IFERROR(MATCH(BBC_5!AD$10,Infor!$A$13:$A$30,0),0)&gt;0,"L",IF(WEEKDAY(AD$10)=1,"","X")))</f>
        <v>X</v>
      </c>
      <c r="AE58" s="61" t="str">
        <f>IF(OR($A58="",AE$10=""),"",IF(IFERROR(MATCH(BBC_5!AE$10,Infor!$A$13:$A$30,0),0)&gt;0,"L",IF(WEEKDAY(AE$10)=1,"","X")))</f>
        <v>X</v>
      </c>
      <c r="AF58" s="61" t="str">
        <f>IF(OR($A58="",AF$10=""),"",IF(IFERROR(MATCH(BBC_5!AF$10,Infor!$A$13:$A$30,0),0)&gt;0,"L",IF(WEEKDAY(AF$10)=1,"","X")))</f>
        <v/>
      </c>
      <c r="AG58" s="61" t="str">
        <f>IF(OR($A58="",AG$10=""),"",IF(IFERROR(MATCH(BBC_5!AG$10,Infor!$A$13:$A$30,0),0)&gt;0,"L",IF(WEEKDAY(AG$10)=1,"","X")))</f>
        <v>X</v>
      </c>
      <c r="AH58" s="61" t="str">
        <f>IF(OR($A58="",AH$10=""),"",IF(IFERROR(MATCH(BBC_5!AH$10,Infor!$A$13:$A$30,0),0)&gt;0,"L",IF(WEEKDAY(AH$10)=1,"","X")))</f>
        <v>X</v>
      </c>
      <c r="AI58" s="61" t="str">
        <f>IF(OR($A58="",AI$10=""),"",IF(IFERROR(MATCH(BBC_5!AI$10,Infor!$A$13:$A$30,0),0)&gt;0,"L",IF(WEEKDAY(AI$10)=1,"","X")))</f>
        <v>X</v>
      </c>
      <c r="AJ58" s="62"/>
      <c r="AK58" s="62">
        <f t="shared" si="6"/>
        <v>26</v>
      </c>
      <c r="AL58" s="62">
        <f t="shared" si="7"/>
        <v>1</v>
      </c>
      <c r="AM58" s="62"/>
      <c r="AN58" s="63"/>
      <c r="AO58" s="44">
        <f t="shared" si="0"/>
        <v>5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IF(OR($A59="",E$10=""),"",IF(IFERROR(MATCH(BBC_5!E$10,Infor!$A$13:$A$30,0),0)&gt;0,"L",IF(WEEKDAY(E$10)=1,"","X")))</f>
        <v>L</v>
      </c>
      <c r="F59" s="61" t="str">
        <f>IF(OR($A59="",F$10=""),"",IF(IFERROR(MATCH(BBC_5!F$10,Infor!$A$13:$A$30,0),0)&gt;0,"L",IF(WEEKDAY(F$10)=1,"","X")))</f>
        <v>X</v>
      </c>
      <c r="G59" s="61" t="str">
        <f>IF(OR($A59="",G$10=""),"",IF(IFERROR(MATCH(BBC_5!G$10,Infor!$A$13:$A$30,0),0)&gt;0,"L",IF(WEEKDAY(G$10)=1,"","X")))</f>
        <v>X</v>
      </c>
      <c r="H59" s="61" t="str">
        <f>IF(OR($A59="",H$10=""),"",IF(IFERROR(MATCH(BBC_5!H$10,Infor!$A$13:$A$30,0),0)&gt;0,"L",IF(WEEKDAY(H$10)=1,"","X")))</f>
        <v>X</v>
      </c>
      <c r="I59" s="61" t="str">
        <f>IF(OR($A59="",I$10=""),"",IF(IFERROR(MATCH(BBC_5!I$10,Infor!$A$13:$A$30,0),0)&gt;0,"L",IF(WEEKDAY(I$10)=1,"","X")))</f>
        <v>X</v>
      </c>
      <c r="J59" s="61" t="str">
        <f>IF(OR($A59="",J$10=""),"",IF(IFERROR(MATCH(BBC_5!J$10,Infor!$A$13:$A$30,0),0)&gt;0,"L",IF(WEEKDAY(J$10)=1,"","X")))</f>
        <v>X</v>
      </c>
      <c r="K59" s="61" t="str">
        <f>IF(OR($A59="",K$10=""),"",IF(IFERROR(MATCH(BBC_5!K$10,Infor!$A$13:$A$30,0),0)&gt;0,"L",IF(WEEKDAY(K$10)=1,"","X")))</f>
        <v/>
      </c>
      <c r="L59" s="61" t="str">
        <f>IF(OR($A59="",L$10=""),"",IF(IFERROR(MATCH(BBC_5!L$10,Infor!$A$13:$A$30,0),0)&gt;0,"L",IF(WEEKDAY(L$10)=1,"","X")))</f>
        <v>X</v>
      </c>
      <c r="M59" s="61" t="str">
        <f>IF(OR($A59="",M$10=""),"",IF(IFERROR(MATCH(BBC_5!M$10,Infor!$A$13:$A$30,0),0)&gt;0,"L",IF(WEEKDAY(M$10)=1,"","X")))</f>
        <v>X</v>
      </c>
      <c r="N59" s="61" t="str">
        <f>IF(OR($A59="",N$10=""),"",IF(IFERROR(MATCH(BBC_5!N$10,Infor!$A$13:$A$30,0),0)&gt;0,"L",IF(WEEKDAY(N$10)=1,"","X")))</f>
        <v>X</v>
      </c>
      <c r="O59" s="61" t="str">
        <f>IF(OR($A59="",O$10=""),"",IF(IFERROR(MATCH(BBC_5!O$10,Infor!$A$13:$A$30,0),0)&gt;0,"L",IF(WEEKDAY(O$10)=1,"","X")))</f>
        <v>X</v>
      </c>
      <c r="P59" s="61" t="str">
        <f>IF(OR($A59="",P$10=""),"",IF(IFERROR(MATCH(BBC_5!P$10,Infor!$A$13:$A$30,0),0)&gt;0,"L",IF(WEEKDAY(P$10)=1,"","X")))</f>
        <v>X</v>
      </c>
      <c r="Q59" s="61" t="str">
        <f>IF(OR($A59="",Q$10=""),"",IF(IFERROR(MATCH(BBC_5!Q$10,Infor!$A$13:$A$30,0),0)&gt;0,"L",IF(WEEKDAY(Q$10)=1,"","X")))</f>
        <v>X</v>
      </c>
      <c r="R59" s="61" t="str">
        <f>IF(OR($A59="",R$10=""),"",IF(IFERROR(MATCH(BBC_5!R$10,Infor!$A$13:$A$30,0),0)&gt;0,"L",IF(WEEKDAY(R$10)=1,"","X")))</f>
        <v/>
      </c>
      <c r="S59" s="61" t="str">
        <f>IF(OR($A59="",S$10=""),"",IF(IFERROR(MATCH(BBC_5!S$10,Infor!$A$13:$A$30,0),0)&gt;0,"L",IF(WEEKDAY(S$10)=1,"","X")))</f>
        <v>X</v>
      </c>
      <c r="T59" s="61" t="str">
        <f>IF(OR($A59="",T$10=""),"",IF(IFERROR(MATCH(BBC_5!T$10,Infor!$A$13:$A$30,0),0)&gt;0,"L",IF(WEEKDAY(T$10)=1,"","X")))</f>
        <v>X</v>
      </c>
      <c r="U59" s="61" t="str">
        <f>IF(OR($A59="",U$10=""),"",IF(IFERROR(MATCH(BBC_5!U$10,Infor!$A$13:$A$30,0),0)&gt;0,"L",IF(WEEKDAY(U$10)=1,"","X")))</f>
        <v>X</v>
      </c>
      <c r="V59" s="61" t="str">
        <f>IF(OR($A59="",V$10=""),"",IF(IFERROR(MATCH(BBC_5!V$10,Infor!$A$13:$A$30,0),0)&gt;0,"L",IF(WEEKDAY(V$10)=1,"","X")))</f>
        <v>X</v>
      </c>
      <c r="W59" s="61" t="str">
        <f>IF(OR($A59="",W$10=""),"",IF(IFERROR(MATCH(BBC_5!W$10,Infor!$A$13:$A$30,0),0)&gt;0,"L",IF(WEEKDAY(W$10)=1,"","X")))</f>
        <v>X</v>
      </c>
      <c r="X59" s="61" t="str">
        <f>IF(OR($A59="",X$10=""),"",IF(IFERROR(MATCH(BBC_5!X$10,Infor!$A$13:$A$30,0),0)&gt;0,"L",IF(WEEKDAY(X$10)=1,"","X")))</f>
        <v>X</v>
      </c>
      <c r="Y59" s="61" t="str">
        <f>IF(OR($A59="",Y$10=""),"",IF(IFERROR(MATCH(BBC_5!Y$10,Infor!$A$13:$A$30,0),0)&gt;0,"L",IF(WEEKDAY(Y$10)=1,"","X")))</f>
        <v/>
      </c>
      <c r="Z59" s="61" t="str">
        <f>IF(OR($A59="",Z$10=""),"",IF(IFERROR(MATCH(BBC_5!Z$10,Infor!$A$13:$A$30,0),0)&gt;0,"L",IF(WEEKDAY(Z$10)=1,"","X")))</f>
        <v>X</v>
      </c>
      <c r="AA59" s="61" t="str">
        <f>IF(OR($A59="",AA$10=""),"",IF(IFERROR(MATCH(BBC_5!AA$10,Infor!$A$13:$A$30,0),0)&gt;0,"L",IF(WEEKDAY(AA$10)=1,"","X")))</f>
        <v>X</v>
      </c>
      <c r="AB59" s="61" t="str">
        <f>IF(OR($A59="",AB$10=""),"",IF(IFERROR(MATCH(BBC_5!AB$10,Infor!$A$13:$A$30,0),0)&gt;0,"L",IF(WEEKDAY(AB$10)=1,"","X")))</f>
        <v>X</v>
      </c>
      <c r="AC59" s="61" t="str">
        <f>IF(OR($A59="",AC$10=""),"",IF(IFERROR(MATCH(BBC_5!AC$10,Infor!$A$13:$A$30,0),0)&gt;0,"L",IF(WEEKDAY(AC$10)=1,"","X")))</f>
        <v>X</v>
      </c>
      <c r="AD59" s="61" t="str">
        <f>IF(OR($A59="",AD$10=""),"",IF(IFERROR(MATCH(BBC_5!AD$10,Infor!$A$13:$A$30,0),0)&gt;0,"L",IF(WEEKDAY(AD$10)=1,"","X")))</f>
        <v>X</v>
      </c>
      <c r="AE59" s="61" t="str">
        <f>IF(OR($A59="",AE$10=""),"",IF(IFERROR(MATCH(BBC_5!AE$10,Infor!$A$13:$A$30,0),0)&gt;0,"L",IF(WEEKDAY(AE$10)=1,"","X")))</f>
        <v>X</v>
      </c>
      <c r="AF59" s="61" t="str">
        <f>IF(OR($A59="",AF$10=""),"",IF(IFERROR(MATCH(BBC_5!AF$10,Infor!$A$13:$A$30,0),0)&gt;0,"L",IF(WEEKDAY(AF$10)=1,"","X")))</f>
        <v/>
      </c>
      <c r="AG59" s="61" t="str">
        <f>IF(OR($A59="",AG$10=""),"",IF(IFERROR(MATCH(BBC_5!AG$10,Infor!$A$13:$A$30,0),0)&gt;0,"L",IF(WEEKDAY(AG$10)=1,"","X")))</f>
        <v>X</v>
      </c>
      <c r="AH59" s="61" t="str">
        <f>IF(OR($A59="",AH$10=""),"",IF(IFERROR(MATCH(BBC_5!AH$10,Infor!$A$13:$A$30,0),0)&gt;0,"L",IF(WEEKDAY(AH$10)=1,"","X")))</f>
        <v>X</v>
      </c>
      <c r="AI59" s="61" t="str">
        <f>IF(OR($A59="",AI$10=""),"",IF(IFERROR(MATCH(BBC_5!AI$10,Infor!$A$13:$A$30,0),0)&gt;0,"L",IF(WEEKDAY(AI$10)=1,"","X")))</f>
        <v>X</v>
      </c>
      <c r="AJ59" s="62"/>
      <c r="AK59" s="62">
        <f t="shared" si="6"/>
        <v>26</v>
      </c>
      <c r="AL59" s="62">
        <f t="shared" si="7"/>
        <v>1</v>
      </c>
      <c r="AM59" s="62"/>
      <c r="AN59" s="63"/>
      <c r="AO59" s="44">
        <f t="shared" si="0"/>
        <v>5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IF(OR($A60="",E$10=""),"",IF(IFERROR(MATCH(BBC_5!E$10,Infor!$A$13:$A$30,0),0)&gt;0,"L",IF(WEEKDAY(E$10)=1,"","X")))</f>
        <v>L</v>
      </c>
      <c r="F60" s="61" t="str">
        <f>IF(OR($A60="",F$10=""),"",IF(IFERROR(MATCH(BBC_5!F$10,Infor!$A$13:$A$30,0),0)&gt;0,"L",IF(WEEKDAY(F$10)=1,"","X")))</f>
        <v>X</v>
      </c>
      <c r="G60" s="61" t="str">
        <f>IF(OR($A60="",G$10=""),"",IF(IFERROR(MATCH(BBC_5!G$10,Infor!$A$13:$A$30,0),0)&gt;0,"L",IF(WEEKDAY(G$10)=1,"","X")))</f>
        <v>X</v>
      </c>
      <c r="H60" s="61" t="str">
        <f>IF(OR($A60="",H$10=""),"",IF(IFERROR(MATCH(BBC_5!H$10,Infor!$A$13:$A$30,0),0)&gt;0,"L",IF(WEEKDAY(H$10)=1,"","X")))</f>
        <v>X</v>
      </c>
      <c r="I60" s="61" t="str">
        <f>IF(OR($A60="",I$10=""),"",IF(IFERROR(MATCH(BBC_5!I$10,Infor!$A$13:$A$30,0),0)&gt;0,"L",IF(WEEKDAY(I$10)=1,"","X")))</f>
        <v>X</v>
      </c>
      <c r="J60" s="61" t="str">
        <f>IF(OR($A60="",J$10=""),"",IF(IFERROR(MATCH(BBC_5!J$10,Infor!$A$13:$A$30,0),0)&gt;0,"L",IF(WEEKDAY(J$10)=1,"","X")))</f>
        <v>X</v>
      </c>
      <c r="K60" s="61" t="str">
        <f>IF(OR($A60="",K$10=""),"",IF(IFERROR(MATCH(BBC_5!K$10,Infor!$A$13:$A$30,0),0)&gt;0,"L",IF(WEEKDAY(K$10)=1,"","X")))</f>
        <v/>
      </c>
      <c r="L60" s="61" t="str">
        <f>IF(OR($A60="",L$10=""),"",IF(IFERROR(MATCH(BBC_5!L$10,Infor!$A$13:$A$30,0),0)&gt;0,"L",IF(WEEKDAY(L$10)=1,"","X")))</f>
        <v>X</v>
      </c>
      <c r="M60" s="61" t="str">
        <f>IF(OR($A60="",M$10=""),"",IF(IFERROR(MATCH(BBC_5!M$10,Infor!$A$13:$A$30,0),0)&gt;0,"L",IF(WEEKDAY(M$10)=1,"","X")))</f>
        <v>X</v>
      </c>
      <c r="N60" s="61" t="str">
        <f>IF(OR($A60="",N$10=""),"",IF(IFERROR(MATCH(BBC_5!N$10,Infor!$A$13:$A$30,0),0)&gt;0,"L",IF(WEEKDAY(N$10)=1,"","X")))</f>
        <v>X</v>
      </c>
      <c r="O60" s="61" t="str">
        <f>IF(OR($A60="",O$10=""),"",IF(IFERROR(MATCH(BBC_5!O$10,Infor!$A$13:$A$30,0),0)&gt;0,"L",IF(WEEKDAY(O$10)=1,"","X")))</f>
        <v>X</v>
      </c>
      <c r="P60" s="61" t="str">
        <f>IF(OR($A60="",P$10=""),"",IF(IFERROR(MATCH(BBC_5!P$10,Infor!$A$13:$A$30,0),0)&gt;0,"L",IF(WEEKDAY(P$10)=1,"","X")))</f>
        <v>X</v>
      </c>
      <c r="Q60" s="61" t="str">
        <f>IF(OR($A60="",Q$10=""),"",IF(IFERROR(MATCH(BBC_5!Q$10,Infor!$A$13:$A$30,0),0)&gt;0,"L",IF(WEEKDAY(Q$10)=1,"","X")))</f>
        <v>X</v>
      </c>
      <c r="R60" s="61" t="str">
        <f>IF(OR($A60="",R$10=""),"",IF(IFERROR(MATCH(BBC_5!R$10,Infor!$A$13:$A$30,0),0)&gt;0,"L",IF(WEEKDAY(R$10)=1,"","X")))</f>
        <v/>
      </c>
      <c r="S60" s="61" t="str">
        <f>IF(OR($A60="",S$10=""),"",IF(IFERROR(MATCH(BBC_5!S$10,Infor!$A$13:$A$30,0),0)&gt;0,"L",IF(WEEKDAY(S$10)=1,"","X")))</f>
        <v>X</v>
      </c>
      <c r="T60" s="61" t="str">
        <f>IF(OR($A60="",T$10=""),"",IF(IFERROR(MATCH(BBC_5!T$10,Infor!$A$13:$A$30,0),0)&gt;0,"L",IF(WEEKDAY(T$10)=1,"","X")))</f>
        <v>X</v>
      </c>
      <c r="U60" s="61" t="str">
        <f>IF(OR($A60="",U$10=""),"",IF(IFERROR(MATCH(BBC_5!U$10,Infor!$A$13:$A$30,0),0)&gt;0,"L",IF(WEEKDAY(U$10)=1,"","X")))</f>
        <v>X</v>
      </c>
      <c r="V60" s="61" t="str">
        <f>IF(OR($A60="",V$10=""),"",IF(IFERROR(MATCH(BBC_5!V$10,Infor!$A$13:$A$30,0),0)&gt;0,"L",IF(WEEKDAY(V$10)=1,"","X")))</f>
        <v>X</v>
      </c>
      <c r="W60" s="61" t="str">
        <f>IF(OR($A60="",W$10=""),"",IF(IFERROR(MATCH(BBC_5!W$10,Infor!$A$13:$A$30,0),0)&gt;0,"L",IF(WEEKDAY(W$10)=1,"","X")))</f>
        <v>X</v>
      </c>
      <c r="X60" s="61" t="str">
        <f>IF(OR($A60="",X$10=""),"",IF(IFERROR(MATCH(BBC_5!X$10,Infor!$A$13:$A$30,0),0)&gt;0,"L",IF(WEEKDAY(X$10)=1,"","X")))</f>
        <v>X</v>
      </c>
      <c r="Y60" s="61" t="str">
        <f>IF(OR($A60="",Y$10=""),"",IF(IFERROR(MATCH(BBC_5!Y$10,Infor!$A$13:$A$30,0),0)&gt;0,"L",IF(WEEKDAY(Y$10)=1,"","X")))</f>
        <v/>
      </c>
      <c r="Z60" s="61" t="str">
        <f>IF(OR($A60="",Z$10=""),"",IF(IFERROR(MATCH(BBC_5!Z$10,Infor!$A$13:$A$30,0),0)&gt;0,"L",IF(WEEKDAY(Z$10)=1,"","X")))</f>
        <v>X</v>
      </c>
      <c r="AA60" s="61" t="str">
        <f>IF(OR($A60="",AA$10=""),"",IF(IFERROR(MATCH(BBC_5!AA$10,Infor!$A$13:$A$30,0),0)&gt;0,"L",IF(WEEKDAY(AA$10)=1,"","X")))</f>
        <v>X</v>
      </c>
      <c r="AB60" s="61" t="str">
        <f>IF(OR($A60="",AB$10=""),"",IF(IFERROR(MATCH(BBC_5!AB$10,Infor!$A$13:$A$30,0),0)&gt;0,"L",IF(WEEKDAY(AB$10)=1,"","X")))</f>
        <v>X</v>
      </c>
      <c r="AC60" s="61" t="str">
        <f>IF(OR($A60="",AC$10=""),"",IF(IFERROR(MATCH(BBC_5!AC$10,Infor!$A$13:$A$30,0),0)&gt;0,"L",IF(WEEKDAY(AC$10)=1,"","X")))</f>
        <v>X</v>
      </c>
      <c r="AD60" s="61" t="str">
        <f>IF(OR($A60="",AD$10=""),"",IF(IFERROR(MATCH(BBC_5!AD$10,Infor!$A$13:$A$30,0),0)&gt;0,"L",IF(WEEKDAY(AD$10)=1,"","X")))</f>
        <v>X</v>
      </c>
      <c r="AE60" s="61" t="str">
        <f>IF(OR($A60="",AE$10=""),"",IF(IFERROR(MATCH(BBC_5!AE$10,Infor!$A$13:$A$30,0),0)&gt;0,"L",IF(WEEKDAY(AE$10)=1,"","X")))</f>
        <v>X</v>
      </c>
      <c r="AF60" s="61" t="str">
        <f>IF(OR($A60="",AF$10=""),"",IF(IFERROR(MATCH(BBC_5!AF$10,Infor!$A$13:$A$30,0),0)&gt;0,"L",IF(WEEKDAY(AF$10)=1,"","X")))</f>
        <v/>
      </c>
      <c r="AG60" s="61" t="str">
        <f>IF(OR($A60="",AG$10=""),"",IF(IFERROR(MATCH(BBC_5!AG$10,Infor!$A$13:$A$30,0),0)&gt;0,"L",IF(WEEKDAY(AG$10)=1,"","X")))</f>
        <v>X</v>
      </c>
      <c r="AH60" s="61" t="str">
        <f>IF(OR($A60="",AH$10=""),"",IF(IFERROR(MATCH(BBC_5!AH$10,Infor!$A$13:$A$30,0),0)&gt;0,"L",IF(WEEKDAY(AH$10)=1,"","X")))</f>
        <v>X</v>
      </c>
      <c r="AI60" s="61" t="str">
        <f>IF(OR($A60="",AI$10=""),"",IF(IFERROR(MATCH(BBC_5!AI$10,Infor!$A$13:$A$30,0),0)&gt;0,"L",IF(WEEKDAY(AI$10)=1,"","X")))</f>
        <v>X</v>
      </c>
      <c r="AJ60" s="62"/>
      <c r="AK60" s="62">
        <f t="shared" si="6"/>
        <v>26</v>
      </c>
      <c r="AL60" s="62">
        <f t="shared" si="7"/>
        <v>1</v>
      </c>
      <c r="AM60" s="62"/>
      <c r="AN60" s="63"/>
      <c r="AO60" s="44">
        <f t="shared" si="0"/>
        <v>5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IF(OR($A61="",E$10=""),"",IF(IFERROR(MATCH(BBC_5!E$10,Infor!$A$13:$A$30,0),0)&gt;0,"L",IF(WEEKDAY(E$10)=1,"","X")))</f>
        <v>L</v>
      </c>
      <c r="F61" s="61" t="str">
        <f>IF(OR($A61="",F$10=""),"",IF(IFERROR(MATCH(BBC_5!F$10,Infor!$A$13:$A$30,0),0)&gt;0,"L",IF(WEEKDAY(F$10)=1,"","X")))</f>
        <v>X</v>
      </c>
      <c r="G61" s="61" t="str">
        <f>IF(OR($A61="",G$10=""),"",IF(IFERROR(MATCH(BBC_5!G$10,Infor!$A$13:$A$30,0),0)&gt;0,"L",IF(WEEKDAY(G$10)=1,"","X")))</f>
        <v>X</v>
      </c>
      <c r="H61" s="61" t="str">
        <f>IF(OR($A61="",H$10=""),"",IF(IFERROR(MATCH(BBC_5!H$10,Infor!$A$13:$A$30,0),0)&gt;0,"L",IF(WEEKDAY(H$10)=1,"","X")))</f>
        <v>X</v>
      </c>
      <c r="I61" s="61" t="str">
        <f>IF(OR($A61="",I$10=""),"",IF(IFERROR(MATCH(BBC_5!I$10,Infor!$A$13:$A$30,0),0)&gt;0,"L",IF(WEEKDAY(I$10)=1,"","X")))</f>
        <v>X</v>
      </c>
      <c r="J61" s="61" t="str">
        <f>IF(OR($A61="",J$10=""),"",IF(IFERROR(MATCH(BBC_5!J$10,Infor!$A$13:$A$30,0),0)&gt;0,"L",IF(WEEKDAY(J$10)=1,"","X")))</f>
        <v>X</v>
      </c>
      <c r="K61" s="61" t="str">
        <f>IF(OR($A61="",K$10=""),"",IF(IFERROR(MATCH(BBC_5!K$10,Infor!$A$13:$A$30,0),0)&gt;0,"L",IF(WEEKDAY(K$10)=1,"","X")))</f>
        <v/>
      </c>
      <c r="L61" s="61" t="str">
        <f>IF(OR($A61="",L$10=""),"",IF(IFERROR(MATCH(BBC_5!L$10,Infor!$A$13:$A$30,0),0)&gt;0,"L",IF(WEEKDAY(L$10)=1,"","X")))</f>
        <v>X</v>
      </c>
      <c r="M61" s="61" t="str">
        <f>IF(OR($A61="",M$10=""),"",IF(IFERROR(MATCH(BBC_5!M$10,Infor!$A$13:$A$30,0),0)&gt;0,"L",IF(WEEKDAY(M$10)=1,"","X")))</f>
        <v>X</v>
      </c>
      <c r="N61" s="61" t="str">
        <f>IF(OR($A61="",N$10=""),"",IF(IFERROR(MATCH(BBC_5!N$10,Infor!$A$13:$A$30,0),0)&gt;0,"L",IF(WEEKDAY(N$10)=1,"","X")))</f>
        <v>X</v>
      </c>
      <c r="O61" s="61" t="str">
        <f>IF(OR($A61="",O$10=""),"",IF(IFERROR(MATCH(BBC_5!O$10,Infor!$A$13:$A$30,0),0)&gt;0,"L",IF(WEEKDAY(O$10)=1,"","X")))</f>
        <v>X</v>
      </c>
      <c r="P61" s="61" t="str">
        <f>IF(OR($A61="",P$10=""),"",IF(IFERROR(MATCH(BBC_5!P$10,Infor!$A$13:$A$30,0),0)&gt;0,"L",IF(WEEKDAY(P$10)=1,"","X")))</f>
        <v>X</v>
      </c>
      <c r="Q61" s="61" t="str">
        <f>IF(OR($A61="",Q$10=""),"",IF(IFERROR(MATCH(BBC_5!Q$10,Infor!$A$13:$A$30,0),0)&gt;0,"L",IF(WEEKDAY(Q$10)=1,"","X")))</f>
        <v>X</v>
      </c>
      <c r="R61" s="61" t="str">
        <f>IF(OR($A61="",R$10=""),"",IF(IFERROR(MATCH(BBC_5!R$10,Infor!$A$13:$A$30,0),0)&gt;0,"L",IF(WEEKDAY(R$10)=1,"","X")))</f>
        <v/>
      </c>
      <c r="S61" s="61" t="str">
        <f>IF(OR($A61="",S$10=""),"",IF(IFERROR(MATCH(BBC_5!S$10,Infor!$A$13:$A$30,0),0)&gt;0,"L",IF(WEEKDAY(S$10)=1,"","X")))</f>
        <v>X</v>
      </c>
      <c r="T61" s="61" t="str">
        <f>IF(OR($A61="",T$10=""),"",IF(IFERROR(MATCH(BBC_5!T$10,Infor!$A$13:$A$30,0),0)&gt;0,"L",IF(WEEKDAY(T$10)=1,"","X")))</f>
        <v>X</v>
      </c>
      <c r="U61" s="61" t="str">
        <f>IF(OR($A61="",U$10=""),"",IF(IFERROR(MATCH(BBC_5!U$10,Infor!$A$13:$A$30,0),0)&gt;0,"L",IF(WEEKDAY(U$10)=1,"","X")))</f>
        <v>X</v>
      </c>
      <c r="V61" s="61" t="str">
        <f>IF(OR($A61="",V$10=""),"",IF(IFERROR(MATCH(BBC_5!V$10,Infor!$A$13:$A$30,0),0)&gt;0,"L",IF(WEEKDAY(V$10)=1,"","X")))</f>
        <v>X</v>
      </c>
      <c r="W61" s="61" t="str">
        <f>IF(OR($A61="",W$10=""),"",IF(IFERROR(MATCH(BBC_5!W$10,Infor!$A$13:$A$30,0),0)&gt;0,"L",IF(WEEKDAY(W$10)=1,"","X")))</f>
        <v>X</v>
      </c>
      <c r="X61" s="61" t="str">
        <f>IF(OR($A61="",X$10=""),"",IF(IFERROR(MATCH(BBC_5!X$10,Infor!$A$13:$A$30,0),0)&gt;0,"L",IF(WEEKDAY(X$10)=1,"","X")))</f>
        <v>X</v>
      </c>
      <c r="Y61" s="61" t="str">
        <f>IF(OR($A61="",Y$10=""),"",IF(IFERROR(MATCH(BBC_5!Y$10,Infor!$A$13:$A$30,0),0)&gt;0,"L",IF(WEEKDAY(Y$10)=1,"","X")))</f>
        <v/>
      </c>
      <c r="Z61" s="61" t="str">
        <f>IF(OR($A61="",Z$10=""),"",IF(IFERROR(MATCH(BBC_5!Z$10,Infor!$A$13:$A$30,0),0)&gt;0,"L",IF(WEEKDAY(Z$10)=1,"","X")))</f>
        <v>X</v>
      </c>
      <c r="AA61" s="61" t="str">
        <f>IF(OR($A61="",AA$10=""),"",IF(IFERROR(MATCH(BBC_5!AA$10,Infor!$A$13:$A$30,0),0)&gt;0,"L",IF(WEEKDAY(AA$10)=1,"","X")))</f>
        <v>X</v>
      </c>
      <c r="AB61" s="61" t="str">
        <f>IF(OR($A61="",AB$10=""),"",IF(IFERROR(MATCH(BBC_5!AB$10,Infor!$A$13:$A$30,0),0)&gt;0,"L",IF(WEEKDAY(AB$10)=1,"","X")))</f>
        <v>X</v>
      </c>
      <c r="AC61" s="61" t="str">
        <f>IF(OR($A61="",AC$10=""),"",IF(IFERROR(MATCH(BBC_5!AC$10,Infor!$A$13:$A$30,0),0)&gt;0,"L",IF(WEEKDAY(AC$10)=1,"","X")))</f>
        <v>X</v>
      </c>
      <c r="AD61" s="61" t="str">
        <f>IF(OR($A61="",AD$10=""),"",IF(IFERROR(MATCH(BBC_5!AD$10,Infor!$A$13:$A$30,0),0)&gt;0,"L",IF(WEEKDAY(AD$10)=1,"","X")))</f>
        <v>X</v>
      </c>
      <c r="AE61" s="61" t="str">
        <f>IF(OR($A61="",AE$10=""),"",IF(IFERROR(MATCH(BBC_5!AE$10,Infor!$A$13:$A$30,0),0)&gt;0,"L",IF(WEEKDAY(AE$10)=1,"","X")))</f>
        <v>X</v>
      </c>
      <c r="AF61" s="61" t="str">
        <f>IF(OR($A61="",AF$10=""),"",IF(IFERROR(MATCH(BBC_5!AF$10,Infor!$A$13:$A$30,0),0)&gt;0,"L",IF(WEEKDAY(AF$10)=1,"","X")))</f>
        <v/>
      </c>
      <c r="AG61" s="61" t="str">
        <f>IF(OR($A61="",AG$10=""),"",IF(IFERROR(MATCH(BBC_5!AG$10,Infor!$A$13:$A$30,0),0)&gt;0,"L",IF(WEEKDAY(AG$10)=1,"","X")))</f>
        <v>X</v>
      </c>
      <c r="AH61" s="61" t="str">
        <f>IF(OR($A61="",AH$10=""),"",IF(IFERROR(MATCH(BBC_5!AH$10,Infor!$A$13:$A$30,0),0)&gt;0,"L",IF(WEEKDAY(AH$10)=1,"","X")))</f>
        <v>X</v>
      </c>
      <c r="AI61" s="61" t="str">
        <f>IF(OR($A61="",AI$10=""),"",IF(IFERROR(MATCH(BBC_5!AI$10,Infor!$A$13:$A$30,0),0)&gt;0,"L",IF(WEEKDAY(AI$10)=1,"","X")))</f>
        <v>X</v>
      </c>
      <c r="AJ61" s="62"/>
      <c r="AK61" s="62">
        <f t="shared" si="6"/>
        <v>26</v>
      </c>
      <c r="AL61" s="62">
        <f t="shared" si="7"/>
        <v>1</v>
      </c>
      <c r="AM61" s="62"/>
      <c r="AN61" s="63"/>
      <c r="AO61" s="44">
        <f t="shared" si="0"/>
        <v>5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5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50</v>
      </c>
      <c r="G63" s="52">
        <f t="shared" ref="G63:AI63" si="9">COUNTIF(G12:G62,"L")+COUNTIF(G12:G62,"X")+COUNTIF(G12:G62,"\")/2</f>
        <v>50</v>
      </c>
      <c r="H63" s="52">
        <f t="shared" si="9"/>
        <v>50</v>
      </c>
      <c r="I63" s="52">
        <f t="shared" si="9"/>
        <v>50</v>
      </c>
      <c r="J63" s="52">
        <f t="shared" si="9"/>
        <v>50</v>
      </c>
      <c r="K63" s="52">
        <f t="shared" si="9"/>
        <v>0</v>
      </c>
      <c r="L63" s="52">
        <f t="shared" si="9"/>
        <v>50</v>
      </c>
      <c r="M63" s="52">
        <f t="shared" si="9"/>
        <v>50</v>
      </c>
      <c r="N63" s="52">
        <f t="shared" si="9"/>
        <v>50</v>
      </c>
      <c r="O63" s="52">
        <f t="shared" si="9"/>
        <v>50</v>
      </c>
      <c r="P63" s="52">
        <f t="shared" si="9"/>
        <v>50</v>
      </c>
      <c r="Q63" s="52">
        <f t="shared" si="9"/>
        <v>50</v>
      </c>
      <c r="R63" s="52">
        <f t="shared" si="9"/>
        <v>0</v>
      </c>
      <c r="S63" s="52">
        <f t="shared" si="9"/>
        <v>50</v>
      </c>
      <c r="T63" s="52">
        <f t="shared" si="9"/>
        <v>50</v>
      </c>
      <c r="U63" s="52">
        <f t="shared" si="9"/>
        <v>50</v>
      </c>
      <c r="V63" s="52">
        <f t="shared" si="9"/>
        <v>50</v>
      </c>
      <c r="W63" s="52">
        <f t="shared" si="9"/>
        <v>50</v>
      </c>
      <c r="X63" s="52">
        <f t="shared" si="9"/>
        <v>50</v>
      </c>
      <c r="Y63" s="52">
        <f t="shared" si="9"/>
        <v>0</v>
      </c>
      <c r="Z63" s="52">
        <f t="shared" si="9"/>
        <v>50</v>
      </c>
      <c r="AA63" s="52">
        <f t="shared" si="9"/>
        <v>50</v>
      </c>
      <c r="AB63" s="52">
        <f t="shared" si="9"/>
        <v>50</v>
      </c>
      <c r="AC63" s="52">
        <f t="shared" si="9"/>
        <v>50</v>
      </c>
      <c r="AD63" s="52">
        <f t="shared" si="9"/>
        <v>50</v>
      </c>
      <c r="AE63" s="52">
        <f t="shared" si="9"/>
        <v>50</v>
      </c>
      <c r="AF63" s="52">
        <f t="shared" si="9"/>
        <v>0</v>
      </c>
      <c r="AG63" s="52">
        <f t="shared" si="9"/>
        <v>50</v>
      </c>
      <c r="AH63" s="52">
        <f t="shared" si="9"/>
        <v>50</v>
      </c>
      <c r="AI63" s="52">
        <f t="shared" si="9"/>
        <v>50</v>
      </c>
      <c r="AJ63" s="52">
        <f>SUM(AJ12:AJ62)</f>
        <v>0</v>
      </c>
      <c r="AK63" s="52">
        <f t="shared" ref="AK63:AN63" si="10">SUM(AK12:AK62)</f>
        <v>1300</v>
      </c>
      <c r="AL63" s="52">
        <f t="shared" si="10"/>
        <v>50</v>
      </c>
      <c r="AM63" s="52">
        <f t="shared" si="10"/>
        <v>0</v>
      </c>
      <c r="AN63" s="53">
        <f t="shared" si="10"/>
        <v>0</v>
      </c>
      <c r="AO63" s="44">
        <f t="shared" si="0"/>
        <v>5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42886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31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55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5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5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210646149</v>
      </c>
      <c r="AJ3" s="90" t="s">
        <v>174</v>
      </c>
      <c r="AK3" s="91">
        <v>334</v>
      </c>
      <c r="AL3" s="86">
        <f>SUM(AL4:AL8)</f>
        <v>12651491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5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95113844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5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70145768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42856</v>
      </c>
      <c r="S6" s="92"/>
      <c r="V6" s="79">
        <f t="shared" si="0"/>
        <v>5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375905761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313991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5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313991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BBC_5!B7</f>
        <v>42856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5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5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5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5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5</v>
      </c>
      <c r="W12" s="79">
        <v>15</v>
      </c>
      <c r="X12" s="44" t="s">
        <v>143</v>
      </c>
    </row>
    <row r="13" spans="1:49" ht="15" customHeight="1" x14ac:dyDescent="0.3">
      <c r="A13" s="44">
        <f>IF(BBC_5!A12="","",BBC_5!A12)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IF(A13="","",VLOOKUP(A13,BCC_5,37,0)+VLOOKUP(A13,BCC_5,38,0))</f>
        <v>27</v>
      </c>
      <c r="I13" s="119">
        <f>IF(A13="","",ROUND(D13*E13*H13/26,0))</f>
        <v>15576923</v>
      </c>
      <c r="J13" s="118"/>
      <c r="K13" s="118"/>
      <c r="L13" s="119">
        <f>IF(A13="","",VLOOKUP(A13,BCC_5,37,0)*Infor!$E$16)</f>
        <v>1040000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20416923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148096</v>
      </c>
      <c r="T13" s="119">
        <f>IF(A13="","",SUM(P13:S13))</f>
        <v>673096</v>
      </c>
      <c r="U13" s="121">
        <f>IF(A13="","",N13-O13-T13)</f>
        <v>19743827</v>
      </c>
      <c r="V13" s="79">
        <f t="shared" si="0"/>
        <v>5</v>
      </c>
      <c r="W13" s="79">
        <v>15</v>
      </c>
      <c r="X13" s="79" t="str">
        <f>IF(A13="","","Print")</f>
        <v>Print</v>
      </c>
      <c r="Y13" s="78">
        <f>IF(A13="","",N13-IF(L13&gt;Infor!$E$15,Infor!$E$15,TTL_5!L13))</f>
        <v>19686923</v>
      </c>
      <c r="Z13" s="78">
        <f t="shared" ref="Z13:Z62" si="8">IF(A13="","",VLOOKUP(A13,DANH_SACH,11,0))</f>
        <v>2</v>
      </c>
      <c r="AA13" s="78">
        <f>IF(A13="","",Infor!$E$13+Infor!$E$14*TTL_5!Z13)</f>
        <v>16200000</v>
      </c>
      <c r="AB13" s="78">
        <f>SUM(P13:R13)</f>
        <v>525000</v>
      </c>
      <c r="AC13" s="78">
        <f>IF(A13="","",IF(Y13-AA13-AB13&gt;0,Y13-AA13-AB13,0))</f>
        <v>2961923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IF(BBC_5!A13="","",BBC_5!A13)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27</v>
      </c>
      <c r="I14" s="124">
        <f t="shared" ref="I14:I62" si="11">IF(A14="","",ROUND(D14*E14*H14/26,0))</f>
        <v>11682692</v>
      </c>
      <c r="J14" s="123"/>
      <c r="K14" s="123"/>
      <c r="L14" s="124">
        <f>IF(A14="","",VLOOKUP(A14,BCC_5,37,0)*Infor!$E$16)</f>
        <v>1040000</v>
      </c>
      <c r="M14" s="124">
        <f t="shared" si="7"/>
        <v>3000000</v>
      </c>
      <c r="N14" s="124">
        <f t="shared" ref="N14:N62" si="12">IF(A14="","",G14+I14+K14+L14+M14)</f>
        <v>15722692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96010</v>
      </c>
      <c r="T14" s="124">
        <f t="shared" ref="T14:T62" si="13">IF(A14="","",SUM(P14:S14))</f>
        <v>568510</v>
      </c>
      <c r="U14" s="126">
        <f t="shared" ref="U14:U62" si="14">IF(A14="","",N14-O14-T14)</f>
        <v>15154182</v>
      </c>
      <c r="V14" s="79">
        <f t="shared" si="0"/>
        <v>5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IF(A14="","",N14-IF(L14&gt;Infor!$E$15,Infor!$E$15,TTL_5!L14))</f>
        <v>14992692</v>
      </c>
      <c r="Z14" s="78">
        <f t="shared" si="8"/>
        <v>1</v>
      </c>
      <c r="AA14" s="78">
        <f>IF(A14="","",Infor!$E$13+Infor!$E$14*TTL_5!Z14)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1920192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IF(BBC_5!A14="","",BBC_5!A14)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27</v>
      </c>
      <c r="I15" s="124">
        <f t="shared" si="11"/>
        <v>8307692</v>
      </c>
      <c r="J15" s="123"/>
      <c r="K15" s="123"/>
      <c r="L15" s="124">
        <f>IF(A15="","",VLOOKUP(A15,BCC_5,37,0)*Infor!$E$16)</f>
        <v>1040000</v>
      </c>
      <c r="M15" s="124">
        <f t="shared" si="7"/>
        <v>2200000</v>
      </c>
      <c r="N15" s="124">
        <f t="shared" si="12"/>
        <v>11547692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69885</v>
      </c>
      <c r="T15" s="124">
        <f t="shared" si="13"/>
        <v>489885</v>
      </c>
      <c r="U15" s="126">
        <f t="shared" si="14"/>
        <v>11057807</v>
      </c>
      <c r="V15" s="79">
        <f t="shared" si="0"/>
        <v>5</v>
      </c>
      <c r="W15" s="79">
        <v>15</v>
      </c>
      <c r="X15" s="79" t="str">
        <f t="shared" si="15"/>
        <v>Print</v>
      </c>
      <c r="Y15" s="78">
        <f>IF(A15="","",N15-IF(L15&gt;Infor!$E$15,Infor!$E$15,TTL_5!L15))</f>
        <v>10817692</v>
      </c>
      <c r="Z15" s="78">
        <f t="shared" si="8"/>
        <v>0</v>
      </c>
      <c r="AA15" s="78">
        <f>IF(A15="","",Infor!$E$13+Infor!$E$14*TTL_5!Z15)</f>
        <v>9000000</v>
      </c>
      <c r="AB15" s="78">
        <f t="shared" si="16"/>
        <v>420000</v>
      </c>
      <c r="AC15" s="78">
        <f t="shared" si="17"/>
        <v>1397692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IF(BBC_5!A15="","",BBC_5!A15)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27</v>
      </c>
      <c r="I16" s="124">
        <f t="shared" si="11"/>
        <v>8307692</v>
      </c>
      <c r="J16" s="123"/>
      <c r="K16" s="123"/>
      <c r="L16" s="124">
        <f>IF(A16="","",VLOOKUP(A16,BCC_5,37,0)*Infor!$E$16)</f>
        <v>1040000</v>
      </c>
      <c r="M16" s="124">
        <f t="shared" si="7"/>
        <v>2200000</v>
      </c>
      <c r="N16" s="124">
        <f t="shared" si="12"/>
        <v>11547692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11127692</v>
      </c>
      <c r="V16" s="79">
        <f t="shared" si="0"/>
        <v>5</v>
      </c>
      <c r="W16" s="79">
        <v>15</v>
      </c>
      <c r="X16" s="79" t="str">
        <f t="shared" si="15"/>
        <v>Print</v>
      </c>
      <c r="Y16" s="78">
        <f>IF(A16="","",N16-IF(L16&gt;Infor!$E$15,Infor!$E$15,TTL_5!L16))</f>
        <v>10817692</v>
      </c>
      <c r="Z16" s="78">
        <f t="shared" si="8"/>
        <v>2</v>
      </c>
      <c r="AA16" s="78">
        <f>IF(A16="","",Infor!$E$13+Infor!$E$14*TTL_5!Z16)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IF(BBC_5!A16="","",BBC_5!A16)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27</v>
      </c>
      <c r="I17" s="124">
        <f t="shared" si="11"/>
        <v>6230769</v>
      </c>
      <c r="J17" s="123"/>
      <c r="K17" s="123"/>
      <c r="L17" s="124">
        <f>IF(A17="","",VLOOKUP(A17,BCC_5,37,0)*Infor!$E$16)</f>
        <v>1040000</v>
      </c>
      <c r="M17" s="124">
        <f t="shared" si="7"/>
        <v>1600000</v>
      </c>
      <c r="N17" s="124">
        <f t="shared" si="12"/>
        <v>8870769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8450769</v>
      </c>
      <c r="V17" s="79">
        <f t="shared" si="0"/>
        <v>5</v>
      </c>
      <c r="W17" s="79">
        <v>15</v>
      </c>
      <c r="X17" s="79" t="str">
        <f t="shared" si="15"/>
        <v>Print</v>
      </c>
      <c r="Y17" s="78">
        <f>IF(A17="","",N17-IF(L17&gt;Infor!$E$15,Infor!$E$15,TTL_5!L17))</f>
        <v>8140769</v>
      </c>
      <c r="Z17" s="78">
        <f t="shared" si="8"/>
        <v>1</v>
      </c>
      <c r="AA17" s="78">
        <f>IF(A17="","",Infor!$E$13+Infor!$E$14*TTL_5!Z17)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IF(BBC_5!A17="","",BBC_5!A17)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27</v>
      </c>
      <c r="I18" s="124">
        <f t="shared" si="11"/>
        <v>6230769</v>
      </c>
      <c r="J18" s="123"/>
      <c r="K18" s="123"/>
      <c r="L18" s="124">
        <f>IF(A18="","",VLOOKUP(A18,BCC_5,37,0)*Infor!$E$16)</f>
        <v>1040000</v>
      </c>
      <c r="M18" s="124">
        <f t="shared" si="7"/>
        <v>1600000</v>
      </c>
      <c r="N18" s="124">
        <f t="shared" si="12"/>
        <v>8870769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8870769</v>
      </c>
      <c r="V18" s="79">
        <f t="shared" si="0"/>
        <v>5</v>
      </c>
      <c r="W18" s="79">
        <v>15</v>
      </c>
      <c r="X18" s="79" t="str">
        <f t="shared" si="15"/>
        <v>Print</v>
      </c>
      <c r="Y18" s="78">
        <f>IF(A18="","",N18-IF(L18&gt;Infor!$E$15,Infor!$E$15,TTL_5!L18))</f>
        <v>8140769</v>
      </c>
      <c r="Z18" s="78">
        <f t="shared" si="8"/>
        <v>1</v>
      </c>
      <c r="AA18" s="78">
        <f>IF(A18="","",Infor!$E$13+Infor!$E$14*TTL_5!Z18)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IF(BBC_5!A18="","",BBC_5!A18)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27</v>
      </c>
      <c r="I19" s="124">
        <f t="shared" si="11"/>
        <v>4153846</v>
      </c>
      <c r="J19" s="123"/>
      <c r="K19" s="123"/>
      <c r="L19" s="124">
        <f>IF(A19="","",VLOOKUP(A19,BCC_5,37,0)*Infor!$E$16)</f>
        <v>1040000</v>
      </c>
      <c r="M19" s="124">
        <f t="shared" si="7"/>
        <v>1600000</v>
      </c>
      <c r="N19" s="124">
        <f t="shared" si="12"/>
        <v>6793846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6793846</v>
      </c>
      <c r="V19" s="79">
        <f t="shared" si="0"/>
        <v>5</v>
      </c>
      <c r="W19" s="79">
        <v>15</v>
      </c>
      <c r="X19" s="79" t="str">
        <f t="shared" si="15"/>
        <v>Print</v>
      </c>
      <c r="Y19" s="78">
        <f>IF(A19="","",N19-IF(L19&gt;Infor!$E$15,Infor!$E$15,TTL_5!L19))</f>
        <v>6063846</v>
      </c>
      <c r="Z19" s="78">
        <f t="shared" si="8"/>
        <v>2</v>
      </c>
      <c r="AA19" s="78">
        <f>IF(A19="","",Infor!$E$13+Infor!$E$14*TTL_5!Z19)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IF(BBC_5!A19="","",BBC_5!A19)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27</v>
      </c>
      <c r="I20" s="124">
        <f t="shared" si="11"/>
        <v>4153846</v>
      </c>
      <c r="J20" s="123"/>
      <c r="K20" s="123"/>
      <c r="L20" s="124">
        <f>IF(A20="","",VLOOKUP(A20,BCC_5,37,0)*Infor!$E$16)</f>
        <v>1040000</v>
      </c>
      <c r="M20" s="124">
        <f t="shared" si="7"/>
        <v>1600000</v>
      </c>
      <c r="N20" s="124">
        <f t="shared" si="12"/>
        <v>6793846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6793846</v>
      </c>
      <c r="V20" s="79">
        <f t="shared" si="0"/>
        <v>5</v>
      </c>
      <c r="W20" s="79">
        <v>15</v>
      </c>
      <c r="X20" s="79" t="str">
        <f t="shared" si="15"/>
        <v>Print</v>
      </c>
      <c r="Y20" s="78">
        <f>IF(A20="","",N20-IF(L20&gt;Infor!$E$15,Infor!$E$15,TTL_5!L20))</f>
        <v>6063846</v>
      </c>
      <c r="Z20" s="78">
        <f t="shared" si="8"/>
        <v>0</v>
      </c>
      <c r="AA20" s="78">
        <f>IF(A20="","",Infor!$E$13+Infor!$E$14*TTL_5!Z20)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IF(BBC_5!A20="","",BBC_5!A20)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27</v>
      </c>
      <c r="I21" s="124">
        <f t="shared" si="11"/>
        <v>4153846</v>
      </c>
      <c r="J21" s="123"/>
      <c r="K21" s="123"/>
      <c r="L21" s="124">
        <f>IF(A21="","",VLOOKUP(A21,BCC_5,37,0)*Infor!$E$16)</f>
        <v>1040000</v>
      </c>
      <c r="M21" s="124">
        <f t="shared" si="7"/>
        <v>1600000</v>
      </c>
      <c r="N21" s="124">
        <f t="shared" si="12"/>
        <v>6793846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6793846</v>
      </c>
      <c r="V21" s="79">
        <f t="shared" si="0"/>
        <v>5</v>
      </c>
      <c r="W21" s="79">
        <v>15</v>
      </c>
      <c r="X21" s="79" t="str">
        <f t="shared" si="15"/>
        <v>Print</v>
      </c>
      <c r="Y21" s="78">
        <f>IF(A21="","",N21-IF(L21&gt;Infor!$E$15,Infor!$E$15,TTL_5!L21))</f>
        <v>6063846</v>
      </c>
      <c r="Z21" s="78">
        <f t="shared" si="8"/>
        <v>2</v>
      </c>
      <c r="AA21" s="78">
        <f>IF(A21="","",Infor!$E$13+Infor!$E$14*TTL_5!Z21)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IF(BBC_5!A21="","",BBC_5!A21)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27</v>
      </c>
      <c r="I22" s="124">
        <f t="shared" si="11"/>
        <v>4153846</v>
      </c>
      <c r="J22" s="123"/>
      <c r="K22" s="123"/>
      <c r="L22" s="124">
        <f>IF(A22="","",VLOOKUP(A22,BCC_5,37,0)*Infor!$E$16)</f>
        <v>1040000</v>
      </c>
      <c r="M22" s="124">
        <f t="shared" si="7"/>
        <v>1600000</v>
      </c>
      <c r="N22" s="124">
        <f t="shared" si="12"/>
        <v>6793846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6793846</v>
      </c>
      <c r="V22" s="79">
        <f t="shared" si="0"/>
        <v>5</v>
      </c>
      <c r="W22" s="79">
        <v>15</v>
      </c>
      <c r="X22" s="79" t="str">
        <f t="shared" si="15"/>
        <v>Print</v>
      </c>
      <c r="Y22" s="78">
        <f>IF(A22="","",N22-IF(L22&gt;Infor!$E$15,Infor!$E$15,TTL_5!L22))</f>
        <v>6063846</v>
      </c>
      <c r="Z22" s="78">
        <f t="shared" si="8"/>
        <v>1</v>
      </c>
      <c r="AA22" s="78">
        <f>IF(A22="","",Infor!$E$13+Infor!$E$14*TTL_5!Z22)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IF(BBC_5!A22="","",BBC_5!A22)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27</v>
      </c>
      <c r="I23" s="124">
        <f t="shared" si="11"/>
        <v>4153846</v>
      </c>
      <c r="J23" s="123"/>
      <c r="K23" s="123"/>
      <c r="L23" s="124">
        <f>IF(A23="","",VLOOKUP(A23,BCC_5,37,0)*Infor!$E$16)</f>
        <v>1040000</v>
      </c>
      <c r="M23" s="124">
        <f t="shared" si="7"/>
        <v>1600000</v>
      </c>
      <c r="N23" s="124">
        <f t="shared" si="12"/>
        <v>6793846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6793846</v>
      </c>
      <c r="V23" s="79">
        <f t="shared" si="0"/>
        <v>5</v>
      </c>
      <c r="W23" s="79">
        <v>15</v>
      </c>
      <c r="X23" s="79" t="str">
        <f t="shared" si="15"/>
        <v>Print</v>
      </c>
      <c r="Y23" s="78">
        <f>IF(A23="","",N23-IF(L23&gt;Infor!$E$15,Infor!$E$15,TTL_5!L23))</f>
        <v>6063846</v>
      </c>
      <c r="Z23" s="78">
        <f t="shared" si="8"/>
        <v>0</v>
      </c>
      <c r="AA23" s="78">
        <f>IF(A23="","",Infor!$E$13+Infor!$E$14*TTL_5!Z23)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IF(BBC_5!A23="","",BBC_5!A23)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27</v>
      </c>
      <c r="I24" s="124">
        <f t="shared" si="11"/>
        <v>4153846</v>
      </c>
      <c r="J24" s="123"/>
      <c r="K24" s="123"/>
      <c r="L24" s="124">
        <f>IF(A24="","",VLOOKUP(A24,BCC_5,37,0)*Infor!$E$16)</f>
        <v>1040000</v>
      </c>
      <c r="M24" s="124">
        <f t="shared" si="7"/>
        <v>1600000</v>
      </c>
      <c r="N24" s="124">
        <f t="shared" si="12"/>
        <v>6793846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6373846</v>
      </c>
      <c r="V24" s="79">
        <f t="shared" si="0"/>
        <v>5</v>
      </c>
      <c r="W24" s="79">
        <v>15</v>
      </c>
      <c r="X24" s="79" t="str">
        <f t="shared" si="15"/>
        <v>Print</v>
      </c>
      <c r="Y24" s="78">
        <f>IF(A24="","",N24-IF(L24&gt;Infor!$E$15,Infor!$E$15,TTL_5!L24))</f>
        <v>6063846</v>
      </c>
      <c r="Z24" s="78">
        <f t="shared" si="8"/>
        <v>2</v>
      </c>
      <c r="AA24" s="78">
        <f>IF(A24="","",Infor!$E$13+Infor!$E$14*TTL_5!Z24)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IF(BBC_5!A24="","",BBC_5!A24)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27</v>
      </c>
      <c r="I25" s="124">
        <f t="shared" si="11"/>
        <v>4153846</v>
      </c>
      <c r="J25" s="123"/>
      <c r="K25" s="123"/>
      <c r="L25" s="124">
        <f>IF(A25="","",VLOOKUP(A25,BCC_5,37,0)*Infor!$E$16)</f>
        <v>1040000</v>
      </c>
      <c r="M25" s="124">
        <f t="shared" si="7"/>
        <v>1600000</v>
      </c>
      <c r="N25" s="124">
        <f t="shared" si="12"/>
        <v>6793846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6793846</v>
      </c>
      <c r="V25" s="79">
        <f t="shared" si="0"/>
        <v>5</v>
      </c>
      <c r="W25" s="79">
        <v>15</v>
      </c>
      <c r="X25" s="79" t="str">
        <f t="shared" si="15"/>
        <v>Print</v>
      </c>
      <c r="Y25" s="78">
        <f>IF(A25="","",N25-IF(L25&gt;Infor!$E$15,Infor!$E$15,TTL_5!L25))</f>
        <v>6063846</v>
      </c>
      <c r="Z25" s="78">
        <f t="shared" si="8"/>
        <v>1</v>
      </c>
      <c r="AA25" s="78">
        <f>IF(A25="","",Infor!$E$13+Infor!$E$14*TTL_5!Z25)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IF(BBC_5!A25="","",BBC_5!A25)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27</v>
      </c>
      <c r="I26" s="124">
        <f t="shared" si="11"/>
        <v>4153846</v>
      </c>
      <c r="J26" s="123"/>
      <c r="K26" s="123"/>
      <c r="L26" s="124">
        <f>IF(A26="","",VLOOKUP(A26,BCC_5,37,0)*Infor!$E$16)</f>
        <v>1040000</v>
      </c>
      <c r="M26" s="124">
        <f t="shared" si="7"/>
        <v>1600000</v>
      </c>
      <c r="N26" s="124">
        <f t="shared" si="12"/>
        <v>6793846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6793846</v>
      </c>
      <c r="V26" s="79">
        <f t="shared" si="0"/>
        <v>5</v>
      </c>
      <c r="W26" s="79">
        <v>15</v>
      </c>
      <c r="X26" s="79" t="str">
        <f t="shared" si="15"/>
        <v>Print</v>
      </c>
      <c r="Y26" s="78">
        <f>IF(A26="","",N26-IF(L26&gt;Infor!$E$15,Infor!$E$15,TTL_5!L26))</f>
        <v>6063846</v>
      </c>
      <c r="Z26" s="78">
        <f t="shared" si="8"/>
        <v>1</v>
      </c>
      <c r="AA26" s="78">
        <f>IF(A26="","",Infor!$E$13+Infor!$E$14*TTL_5!Z26)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IF(BBC_5!A26="","",BBC_5!A26)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27</v>
      </c>
      <c r="I27" s="124">
        <f t="shared" si="11"/>
        <v>4153846</v>
      </c>
      <c r="J27" s="123"/>
      <c r="K27" s="123"/>
      <c r="L27" s="124">
        <f>IF(A27="","",VLOOKUP(A27,BCC_5,37,0)*Infor!$E$16)</f>
        <v>1040000</v>
      </c>
      <c r="M27" s="124">
        <f t="shared" si="7"/>
        <v>1600000</v>
      </c>
      <c r="N27" s="124">
        <f t="shared" si="12"/>
        <v>6793846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6373846</v>
      </c>
      <c r="V27" s="79">
        <f t="shared" si="0"/>
        <v>5</v>
      </c>
      <c r="W27" s="79">
        <v>15</v>
      </c>
      <c r="X27" s="79" t="str">
        <f t="shared" si="15"/>
        <v>Print</v>
      </c>
      <c r="Y27" s="78">
        <f>IF(A27="","",N27-IF(L27&gt;Infor!$E$15,Infor!$E$15,TTL_5!L27))</f>
        <v>6063846</v>
      </c>
      <c r="Z27" s="78">
        <f t="shared" si="8"/>
        <v>2</v>
      </c>
      <c r="AA27" s="78">
        <f>IF(A27="","",Infor!$E$13+Infor!$E$14*TTL_5!Z27)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IF(BBC_5!A27="","",BBC_5!A27)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27</v>
      </c>
      <c r="I28" s="124">
        <f t="shared" si="11"/>
        <v>4153846</v>
      </c>
      <c r="J28" s="123"/>
      <c r="K28" s="123"/>
      <c r="L28" s="124">
        <f>IF(A28="","",VLOOKUP(A28,BCC_5,37,0)*Infor!$E$16)</f>
        <v>1040000</v>
      </c>
      <c r="M28" s="124">
        <f t="shared" si="7"/>
        <v>1600000</v>
      </c>
      <c r="N28" s="124">
        <f t="shared" si="12"/>
        <v>6793846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6373846</v>
      </c>
      <c r="V28" s="79">
        <f t="shared" si="0"/>
        <v>5</v>
      </c>
      <c r="W28" s="79">
        <v>15</v>
      </c>
      <c r="X28" s="79" t="str">
        <f t="shared" si="15"/>
        <v>Print</v>
      </c>
      <c r="Y28" s="78">
        <f>IF(A28="","",N28-IF(L28&gt;Infor!$E$15,Infor!$E$15,TTL_5!L28))</f>
        <v>6063846</v>
      </c>
      <c r="Z28" s="78">
        <f t="shared" si="8"/>
        <v>0</v>
      </c>
      <c r="AA28" s="78">
        <f>IF(A28="","",Infor!$E$13+Infor!$E$14*TTL_5!Z28)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IF(BBC_5!A28="","",BBC_5!A28)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27</v>
      </c>
      <c r="I29" s="124">
        <f t="shared" si="11"/>
        <v>4153846</v>
      </c>
      <c r="J29" s="123"/>
      <c r="K29" s="123"/>
      <c r="L29" s="124">
        <f>IF(A29="","",VLOOKUP(A29,BCC_5,37,0)*Infor!$E$16)</f>
        <v>1040000</v>
      </c>
      <c r="M29" s="124">
        <f t="shared" si="7"/>
        <v>1600000</v>
      </c>
      <c r="N29" s="124">
        <f t="shared" si="12"/>
        <v>6793846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6373846</v>
      </c>
      <c r="V29" s="79">
        <f t="shared" si="0"/>
        <v>5</v>
      </c>
      <c r="W29" s="79">
        <v>15</v>
      </c>
      <c r="X29" s="79" t="str">
        <f t="shared" si="15"/>
        <v>Print</v>
      </c>
      <c r="Y29" s="78">
        <f>IF(A29="","",N29-IF(L29&gt;Infor!$E$15,Infor!$E$15,TTL_5!L29))</f>
        <v>6063846</v>
      </c>
      <c r="Z29" s="78">
        <f t="shared" si="8"/>
        <v>2</v>
      </c>
      <c r="AA29" s="78">
        <f>IF(A29="","",Infor!$E$13+Infor!$E$14*TTL_5!Z29)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IF(BBC_5!A29="","",BBC_5!A29)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27</v>
      </c>
      <c r="I30" s="124">
        <f t="shared" si="11"/>
        <v>4153846</v>
      </c>
      <c r="J30" s="123"/>
      <c r="K30" s="123"/>
      <c r="L30" s="124">
        <f>IF(A30="","",VLOOKUP(A30,BCC_5,37,0)*Infor!$E$16)</f>
        <v>1040000</v>
      </c>
      <c r="M30" s="124">
        <f t="shared" si="7"/>
        <v>1600000</v>
      </c>
      <c r="N30" s="124">
        <f t="shared" si="12"/>
        <v>6793846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6373846</v>
      </c>
      <c r="V30" s="79">
        <f t="shared" si="0"/>
        <v>5</v>
      </c>
      <c r="W30" s="79">
        <v>15</v>
      </c>
      <c r="X30" s="79" t="str">
        <f t="shared" si="15"/>
        <v>Print</v>
      </c>
      <c r="Y30" s="78">
        <f>IF(A30="","",N30-IF(L30&gt;Infor!$E$15,Infor!$E$15,TTL_5!L30))</f>
        <v>6063846</v>
      </c>
      <c r="Z30" s="78">
        <f t="shared" si="8"/>
        <v>1</v>
      </c>
      <c r="AA30" s="78">
        <f>IF(A30="","",Infor!$E$13+Infor!$E$14*TTL_5!Z30)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IF(BBC_5!A30="","",BBC_5!A30)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27</v>
      </c>
      <c r="I31" s="124">
        <f t="shared" si="11"/>
        <v>4153846</v>
      </c>
      <c r="J31" s="123"/>
      <c r="K31" s="123"/>
      <c r="L31" s="124">
        <f>IF(A31="","",VLOOKUP(A31,BCC_5,37,0)*Infor!$E$16)</f>
        <v>1040000</v>
      </c>
      <c r="M31" s="124">
        <f t="shared" si="7"/>
        <v>1600000</v>
      </c>
      <c r="N31" s="124">
        <f t="shared" si="12"/>
        <v>6793846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6373846</v>
      </c>
      <c r="V31" s="79">
        <f t="shared" si="0"/>
        <v>5</v>
      </c>
      <c r="W31" s="79">
        <v>15</v>
      </c>
      <c r="X31" s="79" t="str">
        <f t="shared" si="15"/>
        <v>Print</v>
      </c>
      <c r="Y31" s="78">
        <f>IF(A31="","",N31-IF(L31&gt;Infor!$E$15,Infor!$E$15,TTL_5!L31))</f>
        <v>6063846</v>
      </c>
      <c r="Z31" s="78">
        <f t="shared" si="8"/>
        <v>0</v>
      </c>
      <c r="AA31" s="78">
        <f>IF(A31="","",Infor!$E$13+Infor!$E$14*TTL_5!Z31)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IF(BBC_5!A31="","",BBC_5!A31)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27</v>
      </c>
      <c r="I32" s="124">
        <f t="shared" si="11"/>
        <v>4153846</v>
      </c>
      <c r="J32" s="123"/>
      <c r="K32" s="123"/>
      <c r="L32" s="124">
        <f>IF(A32="","",VLOOKUP(A32,BCC_5,37,0)*Infor!$E$16)</f>
        <v>1040000</v>
      </c>
      <c r="M32" s="124">
        <f t="shared" si="7"/>
        <v>1600000</v>
      </c>
      <c r="N32" s="124">
        <f t="shared" si="12"/>
        <v>6793846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6373846</v>
      </c>
      <c r="V32" s="79">
        <f t="shared" si="0"/>
        <v>5</v>
      </c>
      <c r="W32" s="79">
        <v>15</v>
      </c>
      <c r="X32" s="79" t="str">
        <f t="shared" si="15"/>
        <v>Print</v>
      </c>
      <c r="Y32" s="78">
        <f>IF(A32="","",N32-IF(L32&gt;Infor!$E$15,Infor!$E$15,TTL_5!L32))</f>
        <v>6063846</v>
      </c>
      <c r="Z32" s="78">
        <f t="shared" si="8"/>
        <v>2</v>
      </c>
      <c r="AA32" s="78">
        <f>IF(A32="","",Infor!$E$13+Infor!$E$14*TTL_5!Z32)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IF(BBC_5!A32="","",BBC_5!A32)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27</v>
      </c>
      <c r="I33" s="124">
        <f t="shared" si="11"/>
        <v>4153846</v>
      </c>
      <c r="J33" s="123"/>
      <c r="K33" s="123"/>
      <c r="L33" s="124">
        <f>IF(A33="","",VLOOKUP(A33,BCC_5,37,0)*Infor!$E$16)</f>
        <v>1040000</v>
      </c>
      <c r="M33" s="124">
        <f t="shared" si="7"/>
        <v>1600000</v>
      </c>
      <c r="N33" s="124">
        <f t="shared" si="12"/>
        <v>6793846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6373846</v>
      </c>
      <c r="V33" s="79">
        <f t="shared" si="0"/>
        <v>5</v>
      </c>
      <c r="W33" s="79">
        <v>15</v>
      </c>
      <c r="X33" s="79" t="str">
        <f t="shared" si="15"/>
        <v>Print</v>
      </c>
      <c r="Y33" s="78">
        <f>IF(A33="","",N33-IF(L33&gt;Infor!$E$15,Infor!$E$15,TTL_5!L33))</f>
        <v>6063846</v>
      </c>
      <c r="Z33" s="78">
        <f t="shared" si="8"/>
        <v>1</v>
      </c>
      <c r="AA33" s="78">
        <f>IF(A33="","",Infor!$E$13+Infor!$E$14*TTL_5!Z33)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IF(BBC_5!A33="","",BBC_5!A33)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27</v>
      </c>
      <c r="I34" s="124">
        <f t="shared" si="11"/>
        <v>4153846</v>
      </c>
      <c r="J34" s="123"/>
      <c r="K34" s="123"/>
      <c r="L34" s="124">
        <f>IF(A34="","",VLOOKUP(A34,BCC_5,37,0)*Infor!$E$16)</f>
        <v>1040000</v>
      </c>
      <c r="M34" s="124">
        <f t="shared" si="7"/>
        <v>1600000</v>
      </c>
      <c r="N34" s="124">
        <f t="shared" si="12"/>
        <v>6793846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6373846</v>
      </c>
      <c r="V34" s="79">
        <f t="shared" si="0"/>
        <v>5</v>
      </c>
      <c r="W34" s="79">
        <v>15</v>
      </c>
      <c r="X34" s="79" t="str">
        <f t="shared" si="15"/>
        <v>Print</v>
      </c>
      <c r="Y34" s="78">
        <f>IF(A34="","",N34-IF(L34&gt;Infor!$E$15,Infor!$E$15,TTL_5!L34))</f>
        <v>6063846</v>
      </c>
      <c r="Z34" s="78">
        <f t="shared" si="8"/>
        <v>1</v>
      </c>
      <c r="AA34" s="78">
        <f>IF(A34="","",Infor!$E$13+Infor!$E$14*TTL_5!Z34)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IF(BBC_5!A34="","",BBC_5!A34)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27</v>
      </c>
      <c r="I35" s="124">
        <f t="shared" si="11"/>
        <v>4153846</v>
      </c>
      <c r="J35" s="123"/>
      <c r="K35" s="123"/>
      <c r="L35" s="124">
        <f>IF(A35="","",VLOOKUP(A35,BCC_5,37,0)*Infor!$E$16)</f>
        <v>1040000</v>
      </c>
      <c r="M35" s="124">
        <f t="shared" si="7"/>
        <v>1600000</v>
      </c>
      <c r="N35" s="124">
        <f t="shared" si="12"/>
        <v>6793846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6373846</v>
      </c>
      <c r="V35" s="79">
        <f t="shared" si="0"/>
        <v>5</v>
      </c>
      <c r="W35" s="79">
        <v>15</v>
      </c>
      <c r="X35" s="79" t="str">
        <f t="shared" si="15"/>
        <v>Print</v>
      </c>
      <c r="Y35" s="78">
        <f>IF(A35="","",N35-IF(L35&gt;Infor!$E$15,Infor!$E$15,TTL_5!L35))</f>
        <v>6063846</v>
      </c>
      <c r="Z35" s="78">
        <f t="shared" si="8"/>
        <v>2</v>
      </c>
      <c r="AA35" s="78">
        <f>IF(A35="","",Infor!$E$13+Infor!$E$14*TTL_5!Z35)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IF(BBC_5!A35="","",BBC_5!A35)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27</v>
      </c>
      <c r="I36" s="124">
        <f t="shared" si="11"/>
        <v>4153846</v>
      </c>
      <c r="J36" s="123"/>
      <c r="K36" s="123"/>
      <c r="L36" s="124">
        <f>IF(A36="","",VLOOKUP(A36,BCC_5,37,0)*Infor!$E$16)</f>
        <v>1040000</v>
      </c>
      <c r="M36" s="124">
        <f t="shared" si="7"/>
        <v>1600000</v>
      </c>
      <c r="N36" s="124">
        <f t="shared" si="12"/>
        <v>6793846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6373846</v>
      </c>
      <c r="V36" s="79">
        <f t="shared" si="0"/>
        <v>5</v>
      </c>
      <c r="W36" s="79">
        <v>15</v>
      </c>
      <c r="X36" s="79" t="str">
        <f t="shared" si="15"/>
        <v>Print</v>
      </c>
      <c r="Y36" s="78">
        <f>IF(A36="","",N36-IF(L36&gt;Infor!$E$15,Infor!$E$15,TTL_5!L36))</f>
        <v>6063846</v>
      </c>
      <c r="Z36" s="78">
        <f t="shared" si="8"/>
        <v>0</v>
      </c>
      <c r="AA36" s="78">
        <f>IF(A36="","",Infor!$E$13+Infor!$E$14*TTL_5!Z36)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IF(BBC_5!A36="","",BBC_5!A36)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27</v>
      </c>
      <c r="I37" s="124">
        <f t="shared" si="11"/>
        <v>4153846</v>
      </c>
      <c r="J37" s="123"/>
      <c r="K37" s="123"/>
      <c r="L37" s="124">
        <f>IF(A37="","",VLOOKUP(A37,BCC_5,37,0)*Infor!$E$16)</f>
        <v>1040000</v>
      </c>
      <c r="M37" s="124">
        <f t="shared" si="7"/>
        <v>1600000</v>
      </c>
      <c r="N37" s="124">
        <f t="shared" si="12"/>
        <v>6793846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6793846</v>
      </c>
      <c r="V37" s="79">
        <f t="shared" si="0"/>
        <v>5</v>
      </c>
      <c r="W37" s="79">
        <v>15</v>
      </c>
      <c r="X37" s="79" t="str">
        <f t="shared" si="15"/>
        <v>Print</v>
      </c>
      <c r="Y37" s="78">
        <f>IF(A37="","",N37-IF(L37&gt;Infor!$E$15,Infor!$E$15,TTL_5!L37))</f>
        <v>6063846</v>
      </c>
      <c r="Z37" s="78">
        <f t="shared" si="8"/>
        <v>2</v>
      </c>
      <c r="AA37" s="78">
        <f>IF(A37="","",Infor!$E$13+Infor!$E$14*TTL_5!Z37)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IF(BBC_5!A37="","",BBC_5!A37)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27</v>
      </c>
      <c r="I38" s="124">
        <f t="shared" si="11"/>
        <v>4153846</v>
      </c>
      <c r="J38" s="123"/>
      <c r="K38" s="123"/>
      <c r="L38" s="124">
        <f>IF(A38="","",VLOOKUP(A38,BCC_5,37,0)*Infor!$E$16)</f>
        <v>1040000</v>
      </c>
      <c r="M38" s="124">
        <f t="shared" si="7"/>
        <v>1600000</v>
      </c>
      <c r="N38" s="124">
        <f t="shared" si="12"/>
        <v>6793846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6793846</v>
      </c>
      <c r="V38" s="79">
        <f t="shared" si="0"/>
        <v>5</v>
      </c>
      <c r="W38" s="79">
        <v>15</v>
      </c>
      <c r="X38" s="79" t="str">
        <f t="shared" si="15"/>
        <v>Print</v>
      </c>
      <c r="Y38" s="78">
        <f>IF(A38="","",N38-IF(L38&gt;Infor!$E$15,Infor!$E$15,TTL_5!L38))</f>
        <v>6063846</v>
      </c>
      <c r="Z38" s="78">
        <f t="shared" si="8"/>
        <v>1</v>
      </c>
      <c r="AA38" s="78">
        <f>IF(A38="","",Infor!$E$13+Infor!$E$14*TTL_5!Z38)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IF(BBC_5!A38="","",BBC_5!A38)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27</v>
      </c>
      <c r="I39" s="124">
        <f t="shared" si="11"/>
        <v>4153846</v>
      </c>
      <c r="J39" s="123"/>
      <c r="K39" s="123"/>
      <c r="L39" s="124">
        <f>IF(A39="","",VLOOKUP(A39,BCC_5,37,0)*Infor!$E$16)</f>
        <v>1040000</v>
      </c>
      <c r="M39" s="124">
        <f t="shared" si="7"/>
        <v>1600000</v>
      </c>
      <c r="N39" s="124">
        <f t="shared" si="12"/>
        <v>6793846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6793846</v>
      </c>
      <c r="V39" s="79">
        <f t="shared" si="0"/>
        <v>5</v>
      </c>
      <c r="W39" s="79">
        <v>15</v>
      </c>
      <c r="X39" s="79" t="str">
        <f t="shared" si="15"/>
        <v>Print</v>
      </c>
      <c r="Y39" s="78">
        <f>IF(A39="","",N39-IF(L39&gt;Infor!$E$15,Infor!$E$15,TTL_5!L39))</f>
        <v>6063846</v>
      </c>
      <c r="Z39" s="78">
        <f t="shared" si="8"/>
        <v>0</v>
      </c>
      <c r="AA39" s="78">
        <f>IF(A39="","",Infor!$E$13+Infor!$E$14*TTL_5!Z39)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IF(BBC_5!A39="","",BBC_5!A39)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27</v>
      </c>
      <c r="I40" s="124">
        <f t="shared" si="11"/>
        <v>4153846</v>
      </c>
      <c r="J40" s="123"/>
      <c r="K40" s="123"/>
      <c r="L40" s="124">
        <f>IF(A40="","",VLOOKUP(A40,BCC_5,37,0)*Infor!$E$16)</f>
        <v>1040000</v>
      </c>
      <c r="M40" s="124">
        <f t="shared" si="7"/>
        <v>1600000</v>
      </c>
      <c r="N40" s="124">
        <f t="shared" si="12"/>
        <v>6793846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6793846</v>
      </c>
      <c r="V40" s="79">
        <f t="shared" si="0"/>
        <v>5</v>
      </c>
      <c r="W40" s="79">
        <v>15</v>
      </c>
      <c r="X40" s="79" t="str">
        <f t="shared" si="15"/>
        <v>Print</v>
      </c>
      <c r="Y40" s="78">
        <f>IF(A40="","",N40-IF(L40&gt;Infor!$E$15,Infor!$E$15,TTL_5!L40))</f>
        <v>6063846</v>
      </c>
      <c r="Z40" s="78">
        <f t="shared" si="8"/>
        <v>2</v>
      </c>
      <c r="AA40" s="78">
        <f>IF(A40="","",Infor!$E$13+Infor!$E$14*TTL_5!Z40)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IF(BBC_5!A40="","",BBC_5!A40)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27</v>
      </c>
      <c r="I41" s="124">
        <f t="shared" si="11"/>
        <v>4153846</v>
      </c>
      <c r="J41" s="123"/>
      <c r="K41" s="123"/>
      <c r="L41" s="124">
        <f>IF(A41="","",VLOOKUP(A41,BCC_5,37,0)*Infor!$E$16)</f>
        <v>1040000</v>
      </c>
      <c r="M41" s="124">
        <f t="shared" si="7"/>
        <v>1600000</v>
      </c>
      <c r="N41" s="124">
        <f t="shared" si="12"/>
        <v>6793846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6793846</v>
      </c>
      <c r="V41" s="79">
        <f t="shared" si="0"/>
        <v>5</v>
      </c>
      <c r="W41" s="79">
        <v>15</v>
      </c>
      <c r="X41" s="79" t="str">
        <f t="shared" si="15"/>
        <v>Print</v>
      </c>
      <c r="Y41" s="78">
        <f>IF(A41="","",N41-IF(L41&gt;Infor!$E$15,Infor!$E$15,TTL_5!L41))</f>
        <v>6063846</v>
      </c>
      <c r="Z41" s="78">
        <f t="shared" si="8"/>
        <v>1</v>
      </c>
      <c r="AA41" s="78">
        <f>IF(A41="","",Infor!$E$13+Infor!$E$14*TTL_5!Z41)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IF(BBC_5!A41="","",BBC_5!A41)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27</v>
      </c>
      <c r="I42" s="124">
        <f t="shared" si="11"/>
        <v>4153846</v>
      </c>
      <c r="J42" s="123"/>
      <c r="K42" s="123"/>
      <c r="L42" s="124">
        <f>IF(A42="","",VLOOKUP(A42,BCC_5,37,0)*Infor!$E$16)</f>
        <v>1040000</v>
      </c>
      <c r="M42" s="124">
        <f t="shared" si="7"/>
        <v>1600000</v>
      </c>
      <c r="N42" s="124">
        <f t="shared" si="12"/>
        <v>6793846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6793846</v>
      </c>
      <c r="V42" s="79">
        <f t="shared" si="0"/>
        <v>5</v>
      </c>
      <c r="W42" s="79">
        <v>15</v>
      </c>
      <c r="X42" s="79" t="str">
        <f t="shared" si="15"/>
        <v>Print</v>
      </c>
      <c r="Y42" s="78">
        <f>IF(A42="","",N42-IF(L42&gt;Infor!$E$15,Infor!$E$15,TTL_5!L42))</f>
        <v>6063846</v>
      </c>
      <c r="Z42" s="78">
        <f t="shared" si="8"/>
        <v>1</v>
      </c>
      <c r="AA42" s="78">
        <f>IF(A42="","",Infor!$E$13+Infor!$E$14*TTL_5!Z42)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IF(BBC_5!A42="","",BBC_5!A42)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27</v>
      </c>
      <c r="I43" s="124">
        <f t="shared" si="11"/>
        <v>4153846</v>
      </c>
      <c r="J43" s="123"/>
      <c r="K43" s="123"/>
      <c r="L43" s="124">
        <f>IF(A43="","",VLOOKUP(A43,BCC_5,37,0)*Infor!$E$16)</f>
        <v>1040000</v>
      </c>
      <c r="M43" s="124">
        <f t="shared" si="7"/>
        <v>1600000</v>
      </c>
      <c r="N43" s="124">
        <f t="shared" si="12"/>
        <v>6793846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6373846</v>
      </c>
      <c r="V43" s="79">
        <f t="shared" si="0"/>
        <v>5</v>
      </c>
      <c r="W43" s="79">
        <v>15</v>
      </c>
      <c r="X43" s="79" t="str">
        <f t="shared" si="15"/>
        <v>Print</v>
      </c>
      <c r="Y43" s="78">
        <f>IF(A43="","",N43-IF(L43&gt;Infor!$E$15,Infor!$E$15,TTL_5!L43))</f>
        <v>6063846</v>
      </c>
      <c r="Z43" s="78">
        <f t="shared" si="8"/>
        <v>2</v>
      </c>
      <c r="AA43" s="78">
        <f>IF(A43="","",Infor!$E$13+Infor!$E$14*TTL_5!Z43)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IF(BBC_5!A43="","",BBC_5!A43)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27</v>
      </c>
      <c r="I44" s="124">
        <f t="shared" si="11"/>
        <v>4153846</v>
      </c>
      <c r="J44" s="123"/>
      <c r="K44" s="123"/>
      <c r="L44" s="124">
        <f>IF(A44="","",VLOOKUP(A44,BCC_5,37,0)*Infor!$E$16)</f>
        <v>1040000</v>
      </c>
      <c r="M44" s="124">
        <f t="shared" si="7"/>
        <v>1600000</v>
      </c>
      <c r="N44" s="124">
        <f t="shared" si="12"/>
        <v>6793846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6793846</v>
      </c>
      <c r="V44" s="79">
        <f t="shared" si="0"/>
        <v>5</v>
      </c>
      <c r="W44" s="79">
        <v>15</v>
      </c>
      <c r="X44" s="79" t="str">
        <f t="shared" si="15"/>
        <v>Print</v>
      </c>
      <c r="Y44" s="78">
        <f>IF(A44="","",N44-IF(L44&gt;Infor!$E$15,Infor!$E$15,TTL_5!L44))</f>
        <v>6063846</v>
      </c>
      <c r="Z44" s="78">
        <f t="shared" si="8"/>
        <v>0</v>
      </c>
      <c r="AA44" s="78">
        <f>IF(A44="","",Infor!$E$13+Infor!$E$14*TTL_5!Z44)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IF(BBC_5!A44="","",BBC_5!A44)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IF(A45="","",VLOOKUP(A45,BCC_5,37,0)+VLOOKUP(A45,BCC_5,38,0))</f>
        <v>27</v>
      </c>
      <c r="I45" s="124">
        <f t="shared" si="11"/>
        <v>4153846</v>
      </c>
      <c r="J45" s="123"/>
      <c r="K45" s="123"/>
      <c r="L45" s="124">
        <f>IF(A45="","",VLOOKUP(A45,BCC_5,37,0)*Infor!$E$16)</f>
        <v>1040000</v>
      </c>
      <c r="M45" s="124">
        <f t="shared" si="7"/>
        <v>1600000</v>
      </c>
      <c r="N45" s="124">
        <f t="shared" si="12"/>
        <v>6793846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6793846</v>
      </c>
      <c r="V45" s="79">
        <f t="shared" si="0"/>
        <v>5</v>
      </c>
      <c r="W45" s="79">
        <v>15</v>
      </c>
      <c r="X45" s="79" t="str">
        <f t="shared" si="15"/>
        <v>Print</v>
      </c>
      <c r="Y45" s="78">
        <f>IF(A45="","",N45-IF(L45&gt;Infor!$E$15,Infor!$E$15,TTL_5!L45))</f>
        <v>6063846</v>
      </c>
      <c r="Z45" s="78">
        <f t="shared" si="8"/>
        <v>2</v>
      </c>
      <c r="AA45" s="78">
        <f>IF(A45="","",Infor!$E$13+Infor!$E$14*TTL_5!Z45)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IF(BBC_5!A45="","",BBC_5!A45)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27</v>
      </c>
      <c r="I46" s="124">
        <f t="shared" si="11"/>
        <v>4153846</v>
      </c>
      <c r="J46" s="123"/>
      <c r="K46" s="123"/>
      <c r="L46" s="124">
        <f>IF(A46="","",VLOOKUP(A46,BCC_5,37,0)*Infor!$E$16)</f>
        <v>1040000</v>
      </c>
      <c r="M46" s="124">
        <f t="shared" si="7"/>
        <v>1600000</v>
      </c>
      <c r="N46" s="124">
        <f t="shared" si="12"/>
        <v>6793846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6373846</v>
      </c>
      <c r="V46" s="79">
        <f t="shared" si="0"/>
        <v>5</v>
      </c>
      <c r="W46" s="79">
        <v>15</v>
      </c>
      <c r="X46" s="79" t="str">
        <f t="shared" si="15"/>
        <v>Print</v>
      </c>
      <c r="Y46" s="78">
        <f>IF(A46="","",N46-IF(L46&gt;Infor!$E$15,Infor!$E$15,TTL_5!L46))</f>
        <v>6063846</v>
      </c>
      <c r="Z46" s="78">
        <f t="shared" si="8"/>
        <v>1</v>
      </c>
      <c r="AA46" s="78">
        <f>IF(A46="","",Infor!$E$13+Infor!$E$14*TTL_5!Z46)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IF(BBC_5!A46="","",BBC_5!A46)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27</v>
      </c>
      <c r="I47" s="124">
        <f t="shared" si="11"/>
        <v>4153846</v>
      </c>
      <c r="J47" s="123"/>
      <c r="K47" s="123"/>
      <c r="L47" s="124">
        <f>IF(A47="","",VLOOKUP(A47,BCC_5,37,0)*Infor!$E$16)</f>
        <v>1040000</v>
      </c>
      <c r="M47" s="124">
        <f t="shared" si="7"/>
        <v>1600000</v>
      </c>
      <c r="N47" s="124">
        <f t="shared" si="12"/>
        <v>6793846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6373846</v>
      </c>
      <c r="V47" s="79">
        <f t="shared" si="0"/>
        <v>5</v>
      </c>
      <c r="W47" s="79">
        <v>15</v>
      </c>
      <c r="X47" s="79" t="str">
        <f t="shared" si="15"/>
        <v>Print</v>
      </c>
      <c r="Y47" s="78">
        <f>IF(A47="","",N47-IF(L47&gt;Infor!$E$15,Infor!$E$15,TTL_5!L47))</f>
        <v>6063846</v>
      </c>
      <c r="Z47" s="78">
        <f t="shared" si="8"/>
        <v>0</v>
      </c>
      <c r="AA47" s="78">
        <f>IF(A47="","",Infor!$E$13+Infor!$E$14*TTL_5!Z47)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IF(BBC_5!A47="","",BBC_5!A47)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27</v>
      </c>
      <c r="I48" s="124">
        <f t="shared" si="11"/>
        <v>4153846</v>
      </c>
      <c r="J48" s="123"/>
      <c r="K48" s="123"/>
      <c r="L48" s="124">
        <f>IF(A48="","",VLOOKUP(A48,BCC_5,37,0)*Infor!$E$16)</f>
        <v>1040000</v>
      </c>
      <c r="M48" s="124">
        <f t="shared" si="7"/>
        <v>1600000</v>
      </c>
      <c r="N48" s="124">
        <f t="shared" si="12"/>
        <v>6793846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6373846</v>
      </c>
      <c r="V48" s="79">
        <f t="shared" si="0"/>
        <v>5</v>
      </c>
      <c r="W48" s="79">
        <v>15</v>
      </c>
      <c r="X48" s="79" t="str">
        <f t="shared" si="15"/>
        <v>Print</v>
      </c>
      <c r="Y48" s="78">
        <f>IF(A48="","",N48-IF(L48&gt;Infor!$E$15,Infor!$E$15,TTL_5!L48))</f>
        <v>6063846</v>
      </c>
      <c r="Z48" s="78">
        <f t="shared" si="8"/>
        <v>2</v>
      </c>
      <c r="AA48" s="78">
        <f>IF(A48="","",Infor!$E$13+Infor!$E$14*TTL_5!Z48)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IF(BBC_5!A48="","",BBC_5!A48)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27</v>
      </c>
      <c r="I49" s="124">
        <f t="shared" si="11"/>
        <v>4153846</v>
      </c>
      <c r="J49" s="123"/>
      <c r="K49" s="123"/>
      <c r="L49" s="124">
        <f>IF(A49="","",VLOOKUP(A49,BCC_5,37,0)*Infor!$E$16)</f>
        <v>1040000</v>
      </c>
      <c r="M49" s="124">
        <f t="shared" si="7"/>
        <v>1600000</v>
      </c>
      <c r="N49" s="124">
        <f t="shared" si="12"/>
        <v>6793846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6373846</v>
      </c>
      <c r="V49" s="79">
        <f t="shared" si="0"/>
        <v>5</v>
      </c>
      <c r="W49" s="79">
        <v>15</v>
      </c>
      <c r="X49" s="79" t="str">
        <f t="shared" si="15"/>
        <v>Print</v>
      </c>
      <c r="Y49" s="78">
        <f>IF(A49="","",N49-IF(L49&gt;Infor!$E$15,Infor!$E$15,TTL_5!L49))</f>
        <v>6063846</v>
      </c>
      <c r="Z49" s="78">
        <f t="shared" si="8"/>
        <v>1</v>
      </c>
      <c r="AA49" s="78">
        <f>IF(A49="","",Infor!$E$13+Infor!$E$14*TTL_5!Z49)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IF(BBC_5!A49="","",BBC_5!A49)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27</v>
      </c>
      <c r="I50" s="124">
        <f t="shared" si="11"/>
        <v>4153846</v>
      </c>
      <c r="J50" s="123"/>
      <c r="K50" s="123"/>
      <c r="L50" s="124">
        <f>IF(A50="","",VLOOKUP(A50,BCC_5,37,0)*Infor!$E$16)</f>
        <v>1040000</v>
      </c>
      <c r="M50" s="124">
        <f t="shared" si="7"/>
        <v>1600000</v>
      </c>
      <c r="N50" s="124">
        <f t="shared" si="12"/>
        <v>6793846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6373846</v>
      </c>
      <c r="V50" s="79">
        <f t="shared" si="0"/>
        <v>5</v>
      </c>
      <c r="W50" s="79">
        <v>15</v>
      </c>
      <c r="X50" s="79" t="str">
        <f t="shared" si="15"/>
        <v>Print</v>
      </c>
      <c r="Y50" s="78">
        <f>IF(A50="","",N50-IF(L50&gt;Infor!$E$15,Infor!$E$15,TTL_5!L50))</f>
        <v>6063846</v>
      </c>
      <c r="Z50" s="78">
        <f t="shared" si="8"/>
        <v>1</v>
      </c>
      <c r="AA50" s="78">
        <f>IF(A50="","",Infor!$E$13+Infor!$E$14*TTL_5!Z50)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IF(BBC_5!A50="","",BBC_5!A50)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27</v>
      </c>
      <c r="I51" s="124">
        <f t="shared" si="11"/>
        <v>4153846</v>
      </c>
      <c r="J51" s="123"/>
      <c r="K51" s="123"/>
      <c r="L51" s="124">
        <f>IF(A51="","",VLOOKUP(A51,BCC_5,37,0)*Infor!$E$16)</f>
        <v>1040000</v>
      </c>
      <c r="M51" s="124">
        <f t="shared" si="7"/>
        <v>1600000</v>
      </c>
      <c r="N51" s="124">
        <f t="shared" si="12"/>
        <v>6793846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6793846</v>
      </c>
      <c r="V51" s="79">
        <f t="shared" si="0"/>
        <v>5</v>
      </c>
      <c r="W51" s="79">
        <v>15</v>
      </c>
      <c r="X51" s="79" t="str">
        <f t="shared" si="15"/>
        <v>Print</v>
      </c>
      <c r="Y51" s="78">
        <f>IF(A51="","",N51-IF(L51&gt;Infor!$E$15,Infor!$E$15,TTL_5!L51))</f>
        <v>6063846</v>
      </c>
      <c r="Z51" s="78">
        <f t="shared" si="8"/>
        <v>2</v>
      </c>
      <c r="AA51" s="78">
        <f>IF(A51="","",Infor!$E$13+Infor!$E$14*TTL_5!Z51)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IF(BBC_5!A51="","",BBC_5!A51)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27</v>
      </c>
      <c r="I52" s="124">
        <f t="shared" si="11"/>
        <v>4153846</v>
      </c>
      <c r="J52" s="123"/>
      <c r="K52" s="123"/>
      <c r="L52" s="124">
        <f>IF(A52="","",VLOOKUP(A52,BCC_5,37,0)*Infor!$E$16)</f>
        <v>1040000</v>
      </c>
      <c r="M52" s="124">
        <f t="shared" si="7"/>
        <v>1600000</v>
      </c>
      <c r="N52" s="124">
        <f t="shared" si="12"/>
        <v>6793846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6793846</v>
      </c>
      <c r="V52" s="79">
        <f t="shared" si="0"/>
        <v>5</v>
      </c>
      <c r="W52" s="79">
        <v>15</v>
      </c>
      <c r="X52" s="79" t="str">
        <f t="shared" si="15"/>
        <v>Print</v>
      </c>
      <c r="Y52" s="78">
        <f>IF(A52="","",N52-IF(L52&gt;Infor!$E$15,Infor!$E$15,TTL_5!L52))</f>
        <v>6063846</v>
      </c>
      <c r="Z52" s="78">
        <f t="shared" si="8"/>
        <v>0</v>
      </c>
      <c r="AA52" s="78">
        <f>IF(A52="","",Infor!$E$13+Infor!$E$14*TTL_5!Z52)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IF(BBC_5!A52="","",BBC_5!A52)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27</v>
      </c>
      <c r="I53" s="124">
        <f t="shared" si="11"/>
        <v>4153846</v>
      </c>
      <c r="J53" s="123"/>
      <c r="K53" s="123"/>
      <c r="L53" s="124">
        <f>IF(A53="","",VLOOKUP(A53,BCC_5,37,0)*Infor!$E$16)</f>
        <v>1040000</v>
      </c>
      <c r="M53" s="124">
        <f t="shared" si="7"/>
        <v>1600000</v>
      </c>
      <c r="N53" s="124">
        <f t="shared" si="12"/>
        <v>6793846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6373846</v>
      </c>
      <c r="V53" s="79">
        <f t="shared" si="0"/>
        <v>5</v>
      </c>
      <c r="W53" s="79">
        <v>15</v>
      </c>
      <c r="X53" s="79" t="str">
        <f t="shared" si="15"/>
        <v>Print</v>
      </c>
      <c r="Y53" s="78">
        <f>IF(A53="","",N53-IF(L53&gt;Infor!$E$15,Infor!$E$15,TTL_5!L53))</f>
        <v>6063846</v>
      </c>
      <c r="Z53" s="78">
        <f t="shared" si="8"/>
        <v>2</v>
      </c>
      <c r="AA53" s="78">
        <f>IF(A53="","",Infor!$E$13+Infor!$E$14*TTL_5!Z53)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IF(BBC_5!A53="","",BBC_5!A53)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27</v>
      </c>
      <c r="I54" s="124">
        <f t="shared" si="11"/>
        <v>4153846</v>
      </c>
      <c r="J54" s="123"/>
      <c r="K54" s="123"/>
      <c r="L54" s="124">
        <f>IF(A54="","",VLOOKUP(A54,BCC_5,37,0)*Infor!$E$16)</f>
        <v>1040000</v>
      </c>
      <c r="M54" s="124">
        <f t="shared" si="7"/>
        <v>1600000</v>
      </c>
      <c r="N54" s="124">
        <f t="shared" si="12"/>
        <v>6793846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6793846</v>
      </c>
      <c r="V54" s="79">
        <f t="shared" si="0"/>
        <v>5</v>
      </c>
      <c r="W54" s="79">
        <v>15</v>
      </c>
      <c r="X54" s="79" t="str">
        <f t="shared" si="15"/>
        <v>Print</v>
      </c>
      <c r="Y54" s="78">
        <f>IF(A54="","",N54-IF(L54&gt;Infor!$E$15,Infor!$E$15,TTL_5!L54))</f>
        <v>6063846</v>
      </c>
      <c r="Z54" s="78">
        <f t="shared" si="8"/>
        <v>1</v>
      </c>
      <c r="AA54" s="78">
        <f>IF(A54="","",Infor!$E$13+Infor!$E$14*TTL_5!Z54)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IF(BBC_5!A54="","",BBC_5!A54)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27</v>
      </c>
      <c r="I55" s="124">
        <f t="shared" si="11"/>
        <v>4153846</v>
      </c>
      <c r="J55" s="123"/>
      <c r="K55" s="123"/>
      <c r="L55" s="124">
        <f>IF(A55="","",VLOOKUP(A55,BCC_5,37,0)*Infor!$E$16)</f>
        <v>1040000</v>
      </c>
      <c r="M55" s="124">
        <f t="shared" si="7"/>
        <v>1600000</v>
      </c>
      <c r="N55" s="124">
        <f t="shared" si="12"/>
        <v>6793846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6793846</v>
      </c>
      <c r="V55" s="79">
        <f t="shared" si="0"/>
        <v>5</v>
      </c>
      <c r="W55" s="79">
        <v>15</v>
      </c>
      <c r="X55" s="79" t="str">
        <f t="shared" si="15"/>
        <v>Print</v>
      </c>
      <c r="Y55" s="78">
        <f>IF(A55="","",N55-IF(L55&gt;Infor!$E$15,Infor!$E$15,TTL_5!L55))</f>
        <v>6063846</v>
      </c>
      <c r="Z55" s="78">
        <f t="shared" si="8"/>
        <v>0</v>
      </c>
      <c r="AA55" s="78">
        <f>IF(A55="","",Infor!$E$13+Infor!$E$14*TTL_5!Z55)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IF(BBC_5!A55="","",BBC_5!A55)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27</v>
      </c>
      <c r="I56" s="124">
        <f t="shared" si="11"/>
        <v>4153846</v>
      </c>
      <c r="J56" s="123"/>
      <c r="K56" s="123"/>
      <c r="L56" s="124">
        <f>IF(A56="","",VLOOKUP(A56,BCC_5,37,0)*Infor!$E$16)</f>
        <v>1040000</v>
      </c>
      <c r="M56" s="124">
        <f t="shared" si="7"/>
        <v>1600000</v>
      </c>
      <c r="N56" s="124">
        <f t="shared" si="12"/>
        <v>6793846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6373846</v>
      </c>
      <c r="V56" s="79">
        <f t="shared" si="0"/>
        <v>5</v>
      </c>
      <c r="W56" s="79">
        <v>15</v>
      </c>
      <c r="X56" s="79" t="str">
        <f t="shared" si="15"/>
        <v>Print</v>
      </c>
      <c r="Y56" s="78">
        <f>IF(A56="","",N56-IF(L56&gt;Infor!$E$15,Infor!$E$15,TTL_5!L56))</f>
        <v>6063846</v>
      </c>
      <c r="Z56" s="78">
        <f t="shared" si="8"/>
        <v>2</v>
      </c>
      <c r="AA56" s="78">
        <f>IF(A56="","",Infor!$E$13+Infor!$E$14*TTL_5!Z56)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IF(BBC_5!A56="","",BBC_5!A56)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27</v>
      </c>
      <c r="I57" s="124">
        <f t="shared" si="11"/>
        <v>4153846</v>
      </c>
      <c r="J57" s="123"/>
      <c r="K57" s="123"/>
      <c r="L57" s="124">
        <f>IF(A57="","",VLOOKUP(A57,BCC_5,37,0)*Infor!$E$16)</f>
        <v>1040000</v>
      </c>
      <c r="M57" s="124">
        <f t="shared" si="7"/>
        <v>1600000</v>
      </c>
      <c r="N57" s="124">
        <f t="shared" si="12"/>
        <v>6793846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6373846</v>
      </c>
      <c r="V57" s="79">
        <f t="shared" si="0"/>
        <v>5</v>
      </c>
      <c r="W57" s="79">
        <v>15</v>
      </c>
      <c r="X57" s="79" t="str">
        <f t="shared" si="15"/>
        <v>Print</v>
      </c>
      <c r="Y57" s="78">
        <f>IF(A57="","",N57-IF(L57&gt;Infor!$E$15,Infor!$E$15,TTL_5!L57))</f>
        <v>6063846</v>
      </c>
      <c r="Z57" s="78">
        <f t="shared" si="8"/>
        <v>1</v>
      </c>
      <c r="AA57" s="78">
        <f>IF(A57="","",Infor!$E$13+Infor!$E$14*TTL_5!Z57)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IF(BBC_5!A57="","",BBC_5!A57)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27</v>
      </c>
      <c r="I58" s="124">
        <f t="shared" si="11"/>
        <v>4153846</v>
      </c>
      <c r="J58" s="123"/>
      <c r="K58" s="123"/>
      <c r="L58" s="124">
        <f>IF(A58="","",VLOOKUP(A58,BCC_5,37,0)*Infor!$E$16)</f>
        <v>1040000</v>
      </c>
      <c r="M58" s="124">
        <f t="shared" si="7"/>
        <v>1600000</v>
      </c>
      <c r="N58" s="124">
        <f t="shared" si="12"/>
        <v>6793846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6373846</v>
      </c>
      <c r="V58" s="79">
        <f t="shared" si="0"/>
        <v>5</v>
      </c>
      <c r="W58" s="79">
        <v>15</v>
      </c>
      <c r="X58" s="79" t="str">
        <f t="shared" si="15"/>
        <v>Print</v>
      </c>
      <c r="Y58" s="78">
        <f>IF(A58="","",N58-IF(L58&gt;Infor!$E$15,Infor!$E$15,TTL_5!L58))</f>
        <v>6063846</v>
      </c>
      <c r="Z58" s="78">
        <f t="shared" si="8"/>
        <v>1</v>
      </c>
      <c r="AA58" s="78">
        <f>IF(A58="","",Infor!$E$13+Infor!$E$14*TTL_5!Z58)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IF(BBC_5!A58="","",BBC_5!A58)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27</v>
      </c>
      <c r="I59" s="124">
        <f t="shared" si="11"/>
        <v>4153846</v>
      </c>
      <c r="J59" s="123"/>
      <c r="K59" s="123"/>
      <c r="L59" s="124">
        <f>IF(A59="","",VLOOKUP(A59,BCC_5,37,0)*Infor!$E$16)</f>
        <v>1040000</v>
      </c>
      <c r="M59" s="124">
        <f t="shared" si="7"/>
        <v>1600000</v>
      </c>
      <c r="N59" s="124">
        <f t="shared" si="12"/>
        <v>6793846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6373846</v>
      </c>
      <c r="V59" s="79">
        <f t="shared" si="0"/>
        <v>5</v>
      </c>
      <c r="W59" s="79">
        <v>15</v>
      </c>
      <c r="X59" s="79" t="str">
        <f t="shared" si="15"/>
        <v>Print</v>
      </c>
      <c r="Y59" s="78">
        <f>IF(A59="","",N59-IF(L59&gt;Infor!$E$15,Infor!$E$15,TTL_5!L59))</f>
        <v>6063846</v>
      </c>
      <c r="Z59" s="78">
        <f t="shared" si="8"/>
        <v>2</v>
      </c>
      <c r="AA59" s="78">
        <f>IF(A59="","",Infor!$E$13+Infor!$E$14*TTL_5!Z59)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IF(BBC_5!A59="","",BBC_5!A59)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27</v>
      </c>
      <c r="I60" s="124">
        <f t="shared" si="11"/>
        <v>4153846</v>
      </c>
      <c r="J60" s="123"/>
      <c r="K60" s="123"/>
      <c r="L60" s="124">
        <f>IF(A60="","",VLOOKUP(A60,BCC_5,37,0)*Infor!$E$16)</f>
        <v>1040000</v>
      </c>
      <c r="M60" s="124">
        <f t="shared" si="7"/>
        <v>1600000</v>
      </c>
      <c r="N60" s="124">
        <f t="shared" si="12"/>
        <v>6793846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6373846</v>
      </c>
      <c r="V60" s="79">
        <f t="shared" si="0"/>
        <v>5</v>
      </c>
      <c r="W60" s="79">
        <v>15</v>
      </c>
      <c r="X60" s="79" t="str">
        <f t="shared" si="15"/>
        <v>Print</v>
      </c>
      <c r="Y60" s="78">
        <f>IF(A60="","",N60-IF(L60&gt;Infor!$E$15,Infor!$E$15,TTL_5!L60))</f>
        <v>6063846</v>
      </c>
      <c r="Z60" s="78">
        <f t="shared" si="8"/>
        <v>0</v>
      </c>
      <c r="AA60" s="78">
        <f>IF(A60="","",Infor!$E$13+Infor!$E$14*TTL_5!Z60)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IF(BBC_5!A60="","",BBC_5!A60)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27</v>
      </c>
      <c r="I61" s="124">
        <f t="shared" si="11"/>
        <v>4153846</v>
      </c>
      <c r="J61" s="123"/>
      <c r="K61" s="123"/>
      <c r="L61" s="124">
        <f>IF(A61="","",VLOOKUP(A61,BCC_5,37,0)*Infor!$E$16)</f>
        <v>1040000</v>
      </c>
      <c r="M61" s="124">
        <f t="shared" si="7"/>
        <v>1600000</v>
      </c>
      <c r="N61" s="124">
        <f t="shared" si="12"/>
        <v>6793846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6793846</v>
      </c>
      <c r="V61" s="79">
        <f t="shared" si="0"/>
        <v>5</v>
      </c>
      <c r="W61" s="79">
        <v>15</v>
      </c>
      <c r="X61" s="79" t="str">
        <f t="shared" si="15"/>
        <v>Print</v>
      </c>
      <c r="Y61" s="78">
        <f>IF(A61="","",N61-IF(L61&gt;Infor!$E$15,Infor!$E$15,TTL_5!L61))</f>
        <v>6063846</v>
      </c>
      <c r="Z61" s="78">
        <f t="shared" si="8"/>
        <v>2</v>
      </c>
      <c r="AA61" s="78">
        <f>IF(A61="","",Infor!$E$13+Infor!$E$14*TTL_5!Z61)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IF(BBC_5!A61="","",BBC_5!A61)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27</v>
      </c>
      <c r="I62" s="124">
        <f t="shared" si="11"/>
        <v>4153846</v>
      </c>
      <c r="J62" s="123"/>
      <c r="K62" s="123"/>
      <c r="L62" s="124">
        <f>IF(A62="","",VLOOKUP(A62,BCC_5,37,0)*Infor!$E$16)</f>
        <v>1040000</v>
      </c>
      <c r="M62" s="124">
        <f t="shared" si="7"/>
        <v>1600000</v>
      </c>
      <c r="N62" s="124">
        <f t="shared" si="12"/>
        <v>6793846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6373846</v>
      </c>
      <c r="V62" s="79">
        <f t="shared" si="0"/>
        <v>5</v>
      </c>
      <c r="W62" s="79">
        <v>15</v>
      </c>
      <c r="X62" s="79" t="str">
        <f t="shared" si="15"/>
        <v>Print</v>
      </c>
      <c r="Y62" s="78">
        <f>IF(A62="","",N62-IF(L62&gt;Infor!$E$15,Infor!$E$15,TTL_5!L62))</f>
        <v>6063846</v>
      </c>
      <c r="Z62" s="78">
        <f t="shared" si="8"/>
        <v>1</v>
      </c>
      <c r="AA62" s="78">
        <f>IF(A62="","",Infor!$E$13+Infor!$E$14*TTL_5!Z62)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1350</v>
      </c>
      <c r="I64" s="114">
        <f>SUM(I13:I63)</f>
        <v>239105761</v>
      </c>
      <c r="J64" s="113"/>
      <c r="K64" s="113"/>
      <c r="L64" s="114">
        <f t="shared" ref="L64:U64" si="19">SUM(L13:L63)</f>
        <v>52000000</v>
      </c>
      <c r="M64" s="114">
        <f t="shared" si="19"/>
        <v>84800000</v>
      </c>
      <c r="N64" s="114">
        <f t="shared" si="19"/>
        <v>375905761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313991</v>
      </c>
      <c r="T64" s="114">
        <f t="shared" si="19"/>
        <v>12651491</v>
      </c>
      <c r="U64" s="116">
        <f t="shared" si="19"/>
        <v>363254270</v>
      </c>
      <c r="W64" s="79">
        <v>15</v>
      </c>
      <c r="X64" s="44" t="s">
        <v>143</v>
      </c>
      <c r="Y64" s="87">
        <f>SUM(Y13:Y63)</f>
        <v>339405761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6279807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sáu mươi ba triệu, hai trăm năm mươi bốn ngàn, hai trăm bảy mươi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42886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30" priority="1" operator="notEqual">
      <formula>$N$64</formula>
    </cfRule>
    <cfRule type="cellIs" dxfId="29" priority="3" operator="notEqual">
      <formula>$N$64</formula>
    </cfRule>
  </conditionalFormatting>
  <conditionalFormatting sqref="AO6">
    <cfRule type="cellIs" dxfId="28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zoomScale="115" zoomScaleNormal="115" zoomScaleSheetLayoutView="115" workbookViewId="0"/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6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6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6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6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6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DATE(Infor!B11,6,1)</f>
        <v>42887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6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6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6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42887</v>
      </c>
      <c r="F10" s="51">
        <f>IF(E10="","",IF(DAY(E10+1)=DAY($E$10),"",E10+1))</f>
        <v>42888</v>
      </c>
      <c r="G10" s="51">
        <f t="shared" ref="G10:AI10" si="1">IF(F10="","",IF(DAY(F10+1)=DAY($E$10),"",F10+1))</f>
        <v>42889</v>
      </c>
      <c r="H10" s="51">
        <f t="shared" si="1"/>
        <v>42890</v>
      </c>
      <c r="I10" s="51">
        <f t="shared" si="1"/>
        <v>42891</v>
      </c>
      <c r="J10" s="51">
        <f t="shared" si="1"/>
        <v>42892</v>
      </c>
      <c r="K10" s="51">
        <f t="shared" si="1"/>
        <v>42893</v>
      </c>
      <c r="L10" s="51">
        <f t="shared" si="1"/>
        <v>42894</v>
      </c>
      <c r="M10" s="51">
        <f t="shared" si="1"/>
        <v>42895</v>
      </c>
      <c r="N10" s="51">
        <f t="shared" si="1"/>
        <v>42896</v>
      </c>
      <c r="O10" s="51">
        <f t="shared" si="1"/>
        <v>42897</v>
      </c>
      <c r="P10" s="51">
        <f t="shared" si="1"/>
        <v>42898</v>
      </c>
      <c r="Q10" s="51">
        <f t="shared" si="1"/>
        <v>42899</v>
      </c>
      <c r="R10" s="51">
        <f t="shared" si="1"/>
        <v>42900</v>
      </c>
      <c r="S10" s="51">
        <f t="shared" si="1"/>
        <v>42901</v>
      </c>
      <c r="T10" s="51">
        <f t="shared" si="1"/>
        <v>42902</v>
      </c>
      <c r="U10" s="51">
        <f t="shared" si="1"/>
        <v>42903</v>
      </c>
      <c r="V10" s="51">
        <f t="shared" si="1"/>
        <v>42904</v>
      </c>
      <c r="W10" s="51">
        <f t="shared" si="1"/>
        <v>42905</v>
      </c>
      <c r="X10" s="51">
        <f t="shared" si="1"/>
        <v>42906</v>
      </c>
      <c r="Y10" s="51">
        <f t="shared" si="1"/>
        <v>42907</v>
      </c>
      <c r="Z10" s="51">
        <f t="shared" si="1"/>
        <v>42908</v>
      </c>
      <c r="AA10" s="51">
        <f t="shared" si="1"/>
        <v>42909</v>
      </c>
      <c r="AB10" s="51">
        <f t="shared" si="1"/>
        <v>42910</v>
      </c>
      <c r="AC10" s="51">
        <f t="shared" si="1"/>
        <v>42911</v>
      </c>
      <c r="AD10" s="51">
        <f t="shared" si="1"/>
        <v>42912</v>
      </c>
      <c r="AE10" s="51">
        <f t="shared" si="1"/>
        <v>42913</v>
      </c>
      <c r="AF10" s="51">
        <f t="shared" si="1"/>
        <v>42914</v>
      </c>
      <c r="AG10" s="51">
        <f t="shared" si="1"/>
        <v>42915</v>
      </c>
      <c r="AH10" s="51">
        <f t="shared" si="1"/>
        <v>42916</v>
      </c>
      <c r="AI10" s="51" t="str">
        <f t="shared" si="1"/>
        <v/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6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năm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sáu</v>
      </c>
      <c r="G11" s="50" t="str">
        <f t="shared" si="2"/>
        <v xml:space="preserve">          Thứ bảy</v>
      </c>
      <c r="H11" s="50" t="str">
        <f t="shared" si="2"/>
        <v xml:space="preserve">          Chủ nhật</v>
      </c>
      <c r="I11" s="50" t="str">
        <f t="shared" si="2"/>
        <v xml:space="preserve">          Thứ hai</v>
      </c>
      <c r="J11" s="50" t="str">
        <f t="shared" si="2"/>
        <v xml:space="preserve">          Thứ ba</v>
      </c>
      <c r="K11" s="50" t="str">
        <f t="shared" si="2"/>
        <v xml:space="preserve">          Thứ tư</v>
      </c>
      <c r="L11" s="50" t="str">
        <f t="shared" si="2"/>
        <v xml:space="preserve">          Thứ năm</v>
      </c>
      <c r="M11" s="50" t="str">
        <f t="shared" si="2"/>
        <v xml:space="preserve">          Thứ sáu</v>
      </c>
      <c r="N11" s="50" t="str">
        <f t="shared" si="2"/>
        <v xml:space="preserve">          Thứ bảy</v>
      </c>
      <c r="O11" s="50" t="str">
        <f t="shared" si="2"/>
        <v xml:space="preserve">          Chủ nhật</v>
      </c>
      <c r="P11" s="50" t="str">
        <f t="shared" si="2"/>
        <v xml:space="preserve">          Thứ hai</v>
      </c>
      <c r="Q11" s="50" t="str">
        <f t="shared" si="2"/>
        <v xml:space="preserve">          Thứ ba</v>
      </c>
      <c r="R11" s="50" t="str">
        <f t="shared" si="2"/>
        <v xml:space="preserve">          Thứ tư</v>
      </c>
      <c r="S11" s="50" t="str">
        <f t="shared" si="2"/>
        <v xml:space="preserve">          Thứ năm</v>
      </c>
      <c r="T11" s="50" t="str">
        <f t="shared" si="2"/>
        <v xml:space="preserve">          Thứ sáu</v>
      </c>
      <c r="U11" s="50" t="str">
        <f t="shared" si="2"/>
        <v xml:space="preserve">          Thứ bảy</v>
      </c>
      <c r="V11" s="50" t="str">
        <f t="shared" si="2"/>
        <v xml:space="preserve">          Chủ nhật</v>
      </c>
      <c r="W11" s="50" t="str">
        <f t="shared" si="2"/>
        <v xml:space="preserve">          Thứ hai</v>
      </c>
      <c r="X11" s="50" t="str">
        <f t="shared" si="2"/>
        <v xml:space="preserve">          Thứ ba</v>
      </c>
      <c r="Y11" s="50" t="str">
        <f t="shared" si="2"/>
        <v xml:space="preserve">          Thứ tư</v>
      </c>
      <c r="Z11" s="50" t="str">
        <f t="shared" si="2"/>
        <v xml:space="preserve">          Thứ năm</v>
      </c>
      <c r="AA11" s="50" t="str">
        <f t="shared" si="2"/>
        <v xml:space="preserve">          Thứ sáu</v>
      </c>
      <c r="AB11" s="50" t="str">
        <f t="shared" si="2"/>
        <v xml:space="preserve">          Thứ bảy</v>
      </c>
      <c r="AC11" s="50" t="str">
        <f t="shared" si="2"/>
        <v xml:space="preserve">          Chủ nhật</v>
      </c>
      <c r="AD11" s="50" t="str">
        <f t="shared" si="2"/>
        <v xml:space="preserve">          Thứ hai</v>
      </c>
      <c r="AE11" s="50" t="str">
        <f t="shared" si="2"/>
        <v xml:space="preserve">          Thứ ba</v>
      </c>
      <c r="AF11" s="50" t="str">
        <f t="shared" si="2"/>
        <v xml:space="preserve">          Thứ tư</v>
      </c>
      <c r="AG11" s="50" t="str">
        <f t="shared" si="2"/>
        <v xml:space="preserve">          Thứ năm</v>
      </c>
      <c r="AH11" s="50" t="str">
        <f t="shared" si="2"/>
        <v xml:space="preserve">          Thứ sáu</v>
      </c>
      <c r="AI11" s="50" t="str">
        <f t="shared" si="2"/>
        <v/>
      </c>
      <c r="AJ11" s="276"/>
      <c r="AK11" s="269"/>
      <c r="AL11" s="269"/>
      <c r="AM11" s="269"/>
      <c r="AN11" s="270"/>
      <c r="AO11" s="44">
        <f t="shared" si="0"/>
        <v>6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IF(OR($A12="",E$10=""),"",IF(IFERROR(MATCH(BBC_6!E$10,Infor!$A$13:$A$30,0),0)&gt;0,"L",IF(WEEKDAY(E$10)=1,"","X")))</f>
        <v>X</v>
      </c>
      <c r="F12" s="56" t="str">
        <f>IF(OR($A12="",F$10=""),"",IF(IFERROR(MATCH(BBC_6!F$10,Infor!$A$13:$A$30,0),0)&gt;0,"L",IF(WEEKDAY(F$10)=1,"","X")))</f>
        <v>X</v>
      </c>
      <c r="G12" s="56" t="str">
        <f>IF(OR($A12="",G$10=""),"",IF(IFERROR(MATCH(BBC_6!G$10,Infor!$A$13:$A$30,0),0)&gt;0,"L",IF(WEEKDAY(G$10)=1,"","X")))</f>
        <v>X</v>
      </c>
      <c r="H12" s="56" t="str">
        <f>IF(OR($A12="",H$10=""),"",IF(IFERROR(MATCH(BBC_6!H$10,Infor!$A$13:$A$30,0),0)&gt;0,"L",IF(WEEKDAY(H$10)=1,"","X")))</f>
        <v/>
      </c>
      <c r="I12" s="56" t="str">
        <f>IF(OR($A12="",I$10=""),"",IF(IFERROR(MATCH(BBC_6!I$10,Infor!$A$13:$A$30,0),0)&gt;0,"L",IF(WEEKDAY(I$10)=1,"","X")))</f>
        <v>X</v>
      </c>
      <c r="J12" s="56" t="str">
        <f>IF(OR($A12="",J$10=""),"",IF(IFERROR(MATCH(BBC_6!J$10,Infor!$A$13:$A$30,0),0)&gt;0,"L",IF(WEEKDAY(J$10)=1,"","X")))</f>
        <v>X</v>
      </c>
      <c r="K12" s="56" t="str">
        <f>IF(OR($A12="",K$10=""),"",IF(IFERROR(MATCH(BBC_6!K$10,Infor!$A$13:$A$30,0),0)&gt;0,"L",IF(WEEKDAY(K$10)=1,"","X")))</f>
        <v>X</v>
      </c>
      <c r="L12" s="56" t="str">
        <f>IF(OR($A12="",L$10=""),"",IF(IFERROR(MATCH(BBC_6!L$10,Infor!$A$13:$A$30,0),0)&gt;0,"L",IF(WEEKDAY(L$10)=1,"","X")))</f>
        <v>X</v>
      </c>
      <c r="M12" s="56" t="str">
        <f>IF(OR($A12="",M$10=""),"",IF(IFERROR(MATCH(BBC_6!M$10,Infor!$A$13:$A$30,0),0)&gt;0,"L",IF(WEEKDAY(M$10)=1,"","X")))</f>
        <v>X</v>
      </c>
      <c r="N12" s="56" t="str">
        <f>IF(OR($A12="",N$10=""),"",IF(IFERROR(MATCH(BBC_6!N$10,Infor!$A$13:$A$30,0),0)&gt;0,"L",IF(WEEKDAY(N$10)=1,"","X")))</f>
        <v>X</v>
      </c>
      <c r="O12" s="56" t="str">
        <f>IF(OR($A12="",O$10=""),"",IF(IFERROR(MATCH(BBC_6!O$10,Infor!$A$13:$A$30,0),0)&gt;0,"L",IF(WEEKDAY(O$10)=1,"","X")))</f>
        <v/>
      </c>
      <c r="P12" s="56" t="str">
        <f>IF(OR($A12="",P$10=""),"",IF(IFERROR(MATCH(BBC_6!P$10,Infor!$A$13:$A$30,0),0)&gt;0,"L",IF(WEEKDAY(P$10)=1,"","X")))</f>
        <v>X</v>
      </c>
      <c r="Q12" s="56" t="str">
        <f>IF(OR($A12="",Q$10=""),"",IF(IFERROR(MATCH(BBC_6!Q$10,Infor!$A$13:$A$30,0),0)&gt;0,"L",IF(WEEKDAY(Q$10)=1,"","X")))</f>
        <v>X</v>
      </c>
      <c r="R12" s="56" t="str">
        <f>IF(OR($A12="",R$10=""),"",IF(IFERROR(MATCH(BBC_6!R$10,Infor!$A$13:$A$30,0),0)&gt;0,"L",IF(WEEKDAY(R$10)=1,"","X")))</f>
        <v>X</v>
      </c>
      <c r="S12" s="56" t="str">
        <f>IF(OR($A12="",S$10=""),"",IF(IFERROR(MATCH(BBC_6!S$10,Infor!$A$13:$A$30,0),0)&gt;0,"L",IF(WEEKDAY(S$10)=1,"","X")))</f>
        <v>X</v>
      </c>
      <c r="T12" s="56" t="str">
        <f>IF(OR($A12="",T$10=""),"",IF(IFERROR(MATCH(BBC_6!T$10,Infor!$A$13:$A$30,0),0)&gt;0,"L",IF(WEEKDAY(T$10)=1,"","X")))</f>
        <v>X</v>
      </c>
      <c r="U12" s="56" t="str">
        <f>IF(OR($A12="",U$10=""),"",IF(IFERROR(MATCH(BBC_6!U$10,Infor!$A$13:$A$30,0),0)&gt;0,"L",IF(WEEKDAY(U$10)=1,"","X")))</f>
        <v>X</v>
      </c>
      <c r="V12" s="56" t="str">
        <f>IF(OR($A12="",V$10=""),"",IF(IFERROR(MATCH(BBC_6!V$10,Infor!$A$13:$A$30,0),0)&gt;0,"L",IF(WEEKDAY(V$10)=1,"","X")))</f>
        <v/>
      </c>
      <c r="W12" s="56" t="str">
        <f>IF(OR($A12="",W$10=""),"",IF(IFERROR(MATCH(BBC_6!W$10,Infor!$A$13:$A$30,0),0)&gt;0,"L",IF(WEEKDAY(W$10)=1,"","X")))</f>
        <v>X</v>
      </c>
      <c r="X12" s="56" t="str">
        <f>IF(OR($A12="",X$10=""),"",IF(IFERROR(MATCH(BBC_6!X$10,Infor!$A$13:$A$30,0),0)&gt;0,"L",IF(WEEKDAY(X$10)=1,"","X")))</f>
        <v>X</v>
      </c>
      <c r="Y12" s="56" t="str">
        <f>IF(OR($A12="",Y$10=""),"",IF(IFERROR(MATCH(BBC_6!Y$10,Infor!$A$13:$A$30,0),0)&gt;0,"L",IF(WEEKDAY(Y$10)=1,"","X")))</f>
        <v>X</v>
      </c>
      <c r="Z12" s="56" t="str">
        <f>IF(OR($A12="",Z$10=""),"",IF(IFERROR(MATCH(BBC_6!Z$10,Infor!$A$13:$A$30,0),0)&gt;0,"L",IF(WEEKDAY(Z$10)=1,"","X")))</f>
        <v>X</v>
      </c>
      <c r="AA12" s="56" t="str">
        <f>IF(OR($A12="",AA$10=""),"",IF(IFERROR(MATCH(BBC_6!AA$10,Infor!$A$13:$A$30,0),0)&gt;0,"L",IF(WEEKDAY(AA$10)=1,"","X")))</f>
        <v>X</v>
      </c>
      <c r="AB12" s="56" t="str">
        <f>IF(OR($A12="",AB$10=""),"",IF(IFERROR(MATCH(BBC_6!AB$10,Infor!$A$13:$A$30,0),0)&gt;0,"L",IF(WEEKDAY(AB$10)=1,"","X")))</f>
        <v>X</v>
      </c>
      <c r="AC12" s="56" t="str">
        <f>IF(OR($A12="",AC$10=""),"",IF(IFERROR(MATCH(BBC_6!AC$10,Infor!$A$13:$A$30,0),0)&gt;0,"L",IF(WEEKDAY(AC$10)=1,"","X")))</f>
        <v/>
      </c>
      <c r="AD12" s="56" t="str">
        <f>IF(OR($A12="",AD$10=""),"",IF(IFERROR(MATCH(BBC_6!AD$10,Infor!$A$13:$A$30,0),0)&gt;0,"L",IF(WEEKDAY(AD$10)=1,"","X")))</f>
        <v>X</v>
      </c>
      <c r="AE12" s="56" t="str">
        <f>IF(OR($A12="",AE$10=""),"",IF(IFERROR(MATCH(BBC_6!AE$10,Infor!$A$13:$A$30,0),0)&gt;0,"L",IF(WEEKDAY(AE$10)=1,"","X")))</f>
        <v>X</v>
      </c>
      <c r="AF12" s="56" t="str">
        <f>IF(OR($A12="",AF$10=""),"",IF(IFERROR(MATCH(BBC_6!AF$10,Infor!$A$13:$A$30,0),0)&gt;0,"L",IF(WEEKDAY(AF$10)=1,"","X")))</f>
        <v>X</v>
      </c>
      <c r="AG12" s="56" t="str">
        <f>IF(OR($A12="",AG$10=""),"",IF(IFERROR(MATCH(BBC_6!AG$10,Infor!$A$13:$A$30,0),0)&gt;0,"L",IF(WEEKDAY(AG$10)=1,"","X")))</f>
        <v>X</v>
      </c>
      <c r="AH12" s="56" t="str">
        <f>IF(OR($A12="",AH$10=""),"",IF(IFERROR(MATCH(BBC_6!AH$10,Infor!$A$13:$A$30,0),0)&gt;0,"L",IF(WEEKDAY(AH$10)=1,"","X")))</f>
        <v>X</v>
      </c>
      <c r="AI12" s="56" t="str">
        <f>IF(OR($A12="",AI$10=""),"",IF(IFERROR(MATCH(BBC_6!AI$10,Infor!$A$13:$A$30,0),0)&gt;0,"L",IF(WEEKDAY(AI$10)=1,"","X")))</f>
        <v/>
      </c>
      <c r="AJ12" s="57"/>
      <c r="AK12" s="57">
        <f>COUNTIF(E12:AI12,"X")+COUNTIF(E12:AI12,"\")/2</f>
        <v>26</v>
      </c>
      <c r="AL12" s="57">
        <f>COUNTIF(E12:AI12,"L")</f>
        <v>0</v>
      </c>
      <c r="AM12" s="57"/>
      <c r="AN12" s="58"/>
      <c r="AO12" s="44">
        <f t="shared" si="0"/>
        <v>6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IF(OR($A13="",E$10=""),"",IF(IFERROR(MATCH(BBC_6!E$10,Infor!$A$13:$A$30,0),0)&gt;0,"L",IF(WEEKDAY(E$10)=1,"","X")))</f>
        <v>X</v>
      </c>
      <c r="F13" s="61" t="str">
        <f>IF(OR($A13="",F$10=""),"",IF(IFERROR(MATCH(BBC_6!F$10,Infor!$A$13:$A$30,0),0)&gt;0,"L",IF(WEEKDAY(F$10)=1,"","X")))</f>
        <v>X</v>
      </c>
      <c r="G13" s="61" t="str">
        <f>IF(OR($A13="",G$10=""),"",IF(IFERROR(MATCH(BBC_6!G$10,Infor!$A$13:$A$30,0),0)&gt;0,"L",IF(WEEKDAY(G$10)=1,"","X")))</f>
        <v>X</v>
      </c>
      <c r="H13" s="61" t="str">
        <f>IF(OR($A13="",H$10=""),"",IF(IFERROR(MATCH(BBC_6!H$10,Infor!$A$13:$A$30,0),0)&gt;0,"L",IF(WEEKDAY(H$10)=1,"","X")))</f>
        <v/>
      </c>
      <c r="I13" s="61" t="str">
        <f>IF(OR($A13="",I$10=""),"",IF(IFERROR(MATCH(BBC_6!I$10,Infor!$A$13:$A$30,0),0)&gt;0,"L",IF(WEEKDAY(I$10)=1,"","X")))</f>
        <v>X</v>
      </c>
      <c r="J13" s="61" t="str">
        <f>IF(OR($A13="",J$10=""),"",IF(IFERROR(MATCH(BBC_6!J$10,Infor!$A$13:$A$30,0),0)&gt;0,"L",IF(WEEKDAY(J$10)=1,"","X")))</f>
        <v>X</v>
      </c>
      <c r="K13" s="61" t="str">
        <f>IF(OR($A13="",K$10=""),"",IF(IFERROR(MATCH(BBC_6!K$10,Infor!$A$13:$A$30,0),0)&gt;0,"L",IF(WEEKDAY(K$10)=1,"","X")))</f>
        <v>X</v>
      </c>
      <c r="L13" s="61" t="str">
        <f>IF(OR($A13="",L$10=""),"",IF(IFERROR(MATCH(BBC_6!L$10,Infor!$A$13:$A$30,0),0)&gt;0,"L",IF(WEEKDAY(L$10)=1,"","X")))</f>
        <v>X</v>
      </c>
      <c r="M13" s="61" t="str">
        <f>IF(OR($A13="",M$10=""),"",IF(IFERROR(MATCH(BBC_6!M$10,Infor!$A$13:$A$30,0),0)&gt;0,"L",IF(WEEKDAY(M$10)=1,"","X")))</f>
        <v>X</v>
      </c>
      <c r="N13" s="61" t="str">
        <f>IF(OR($A13="",N$10=""),"",IF(IFERROR(MATCH(BBC_6!N$10,Infor!$A$13:$A$30,0),0)&gt;0,"L",IF(WEEKDAY(N$10)=1,"","X")))</f>
        <v>X</v>
      </c>
      <c r="O13" s="61" t="str">
        <f>IF(OR($A13="",O$10=""),"",IF(IFERROR(MATCH(BBC_6!O$10,Infor!$A$13:$A$30,0),0)&gt;0,"L",IF(WEEKDAY(O$10)=1,"","X")))</f>
        <v/>
      </c>
      <c r="P13" s="61" t="str">
        <f>IF(OR($A13="",P$10=""),"",IF(IFERROR(MATCH(BBC_6!P$10,Infor!$A$13:$A$30,0),0)&gt;0,"L",IF(WEEKDAY(P$10)=1,"","X")))</f>
        <v>X</v>
      </c>
      <c r="Q13" s="61" t="str">
        <f>IF(OR($A13="",Q$10=""),"",IF(IFERROR(MATCH(BBC_6!Q$10,Infor!$A$13:$A$30,0),0)&gt;0,"L",IF(WEEKDAY(Q$10)=1,"","X")))</f>
        <v>X</v>
      </c>
      <c r="R13" s="61" t="str">
        <f>IF(OR($A13="",R$10=""),"",IF(IFERROR(MATCH(BBC_6!R$10,Infor!$A$13:$A$30,0),0)&gt;0,"L",IF(WEEKDAY(R$10)=1,"","X")))</f>
        <v>X</v>
      </c>
      <c r="S13" s="61" t="str">
        <f>IF(OR($A13="",S$10=""),"",IF(IFERROR(MATCH(BBC_6!S$10,Infor!$A$13:$A$30,0),0)&gt;0,"L",IF(WEEKDAY(S$10)=1,"","X")))</f>
        <v>X</v>
      </c>
      <c r="T13" s="61" t="str">
        <f>IF(OR($A13="",T$10=""),"",IF(IFERROR(MATCH(BBC_6!T$10,Infor!$A$13:$A$30,0),0)&gt;0,"L",IF(WEEKDAY(T$10)=1,"","X")))</f>
        <v>X</v>
      </c>
      <c r="U13" s="61" t="str">
        <f>IF(OR($A13="",U$10=""),"",IF(IFERROR(MATCH(BBC_6!U$10,Infor!$A$13:$A$30,0),0)&gt;0,"L",IF(WEEKDAY(U$10)=1,"","X")))</f>
        <v>X</v>
      </c>
      <c r="V13" s="61" t="str">
        <f>IF(OR($A13="",V$10=""),"",IF(IFERROR(MATCH(BBC_6!V$10,Infor!$A$13:$A$30,0),0)&gt;0,"L",IF(WEEKDAY(V$10)=1,"","X")))</f>
        <v/>
      </c>
      <c r="W13" s="61" t="str">
        <f>IF(OR($A13="",W$10=""),"",IF(IFERROR(MATCH(BBC_6!W$10,Infor!$A$13:$A$30,0),0)&gt;0,"L",IF(WEEKDAY(W$10)=1,"","X")))</f>
        <v>X</v>
      </c>
      <c r="X13" s="61" t="str">
        <f>IF(OR($A13="",X$10=""),"",IF(IFERROR(MATCH(BBC_6!X$10,Infor!$A$13:$A$30,0),0)&gt;0,"L",IF(WEEKDAY(X$10)=1,"","X")))</f>
        <v>X</v>
      </c>
      <c r="Y13" s="61" t="str">
        <f>IF(OR($A13="",Y$10=""),"",IF(IFERROR(MATCH(BBC_6!Y$10,Infor!$A$13:$A$30,0),0)&gt;0,"L",IF(WEEKDAY(Y$10)=1,"","X")))</f>
        <v>X</v>
      </c>
      <c r="Z13" s="61" t="str">
        <f>IF(OR($A13="",Z$10=""),"",IF(IFERROR(MATCH(BBC_6!Z$10,Infor!$A$13:$A$30,0),0)&gt;0,"L",IF(WEEKDAY(Z$10)=1,"","X")))</f>
        <v>X</v>
      </c>
      <c r="AA13" s="61" t="str">
        <f>IF(OR($A13="",AA$10=""),"",IF(IFERROR(MATCH(BBC_6!AA$10,Infor!$A$13:$A$30,0),0)&gt;0,"L",IF(WEEKDAY(AA$10)=1,"","X")))</f>
        <v>X</v>
      </c>
      <c r="AB13" s="61" t="str">
        <f>IF(OR($A13="",AB$10=""),"",IF(IFERROR(MATCH(BBC_6!AB$10,Infor!$A$13:$A$30,0),0)&gt;0,"L",IF(WEEKDAY(AB$10)=1,"","X")))</f>
        <v>X</v>
      </c>
      <c r="AC13" s="61" t="str">
        <f>IF(OR($A13="",AC$10=""),"",IF(IFERROR(MATCH(BBC_6!AC$10,Infor!$A$13:$A$30,0),0)&gt;0,"L",IF(WEEKDAY(AC$10)=1,"","X")))</f>
        <v/>
      </c>
      <c r="AD13" s="61" t="str">
        <f>IF(OR($A13="",AD$10=""),"",IF(IFERROR(MATCH(BBC_6!AD$10,Infor!$A$13:$A$30,0),0)&gt;0,"L",IF(WEEKDAY(AD$10)=1,"","X")))</f>
        <v>X</v>
      </c>
      <c r="AE13" s="61" t="str">
        <f>IF(OR($A13="",AE$10=""),"",IF(IFERROR(MATCH(BBC_6!AE$10,Infor!$A$13:$A$30,0),0)&gt;0,"L",IF(WEEKDAY(AE$10)=1,"","X")))</f>
        <v>X</v>
      </c>
      <c r="AF13" s="61" t="str">
        <f>IF(OR($A13="",AF$10=""),"",IF(IFERROR(MATCH(BBC_6!AF$10,Infor!$A$13:$A$30,0),0)&gt;0,"L",IF(WEEKDAY(AF$10)=1,"","X")))</f>
        <v>X</v>
      </c>
      <c r="AG13" s="61" t="str">
        <f>IF(OR($A13="",AG$10=""),"",IF(IFERROR(MATCH(BBC_6!AG$10,Infor!$A$13:$A$30,0),0)&gt;0,"L",IF(WEEKDAY(AG$10)=1,"","X")))</f>
        <v>X</v>
      </c>
      <c r="AH13" s="61" t="str">
        <f>IF(OR($A13="",AH$10=""),"",IF(IFERROR(MATCH(BBC_6!AH$10,Infor!$A$13:$A$30,0),0)&gt;0,"L",IF(WEEKDAY(AH$10)=1,"","X")))</f>
        <v>X</v>
      </c>
      <c r="AI13" s="61" t="str">
        <f>IF(OR($A13="",AI$10=""),"",IF(IFERROR(MATCH(BBC_6!AI$10,Infor!$A$13:$A$30,0),0)&gt;0,"L",IF(WEEKDAY(AI$10)=1,"","X")))</f>
        <v/>
      </c>
      <c r="AJ13" s="62"/>
      <c r="AK13" s="62">
        <f t="shared" ref="AK13:AK61" si="6">COUNTIF(E13:AI13,"X")+COUNTIF(E13:AI13,"\")/2</f>
        <v>26</v>
      </c>
      <c r="AL13" s="62">
        <f t="shared" ref="AL13:AL61" si="7">COUNTIF(E13:AI13,"L")</f>
        <v>0</v>
      </c>
      <c r="AM13" s="62"/>
      <c r="AN13" s="63"/>
      <c r="AO13" s="44">
        <f t="shared" si="0"/>
        <v>6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IF(OR($A14="",E$10=""),"",IF(IFERROR(MATCH(BBC_6!E$10,Infor!$A$13:$A$30,0),0)&gt;0,"L",IF(WEEKDAY(E$10)=1,"","X")))</f>
        <v>X</v>
      </c>
      <c r="F14" s="61" t="str">
        <f>IF(OR($A14="",F$10=""),"",IF(IFERROR(MATCH(BBC_6!F$10,Infor!$A$13:$A$30,0),0)&gt;0,"L",IF(WEEKDAY(F$10)=1,"","X")))</f>
        <v>X</v>
      </c>
      <c r="G14" s="61" t="str">
        <f>IF(OR($A14="",G$10=""),"",IF(IFERROR(MATCH(BBC_6!G$10,Infor!$A$13:$A$30,0),0)&gt;0,"L",IF(WEEKDAY(G$10)=1,"","X")))</f>
        <v>X</v>
      </c>
      <c r="H14" s="61" t="str">
        <f>IF(OR($A14="",H$10=""),"",IF(IFERROR(MATCH(BBC_6!H$10,Infor!$A$13:$A$30,0),0)&gt;0,"L",IF(WEEKDAY(H$10)=1,"","X")))</f>
        <v/>
      </c>
      <c r="I14" s="61" t="str">
        <f>IF(OR($A14="",I$10=""),"",IF(IFERROR(MATCH(BBC_6!I$10,Infor!$A$13:$A$30,0),0)&gt;0,"L",IF(WEEKDAY(I$10)=1,"","X")))</f>
        <v>X</v>
      </c>
      <c r="J14" s="61" t="str">
        <f>IF(OR($A14="",J$10=""),"",IF(IFERROR(MATCH(BBC_6!J$10,Infor!$A$13:$A$30,0),0)&gt;0,"L",IF(WEEKDAY(J$10)=1,"","X")))</f>
        <v>X</v>
      </c>
      <c r="K14" s="61" t="str">
        <f>IF(OR($A14="",K$10=""),"",IF(IFERROR(MATCH(BBC_6!K$10,Infor!$A$13:$A$30,0),0)&gt;0,"L",IF(WEEKDAY(K$10)=1,"","X")))</f>
        <v>X</v>
      </c>
      <c r="L14" s="61" t="str">
        <f>IF(OR($A14="",L$10=""),"",IF(IFERROR(MATCH(BBC_6!L$10,Infor!$A$13:$A$30,0),0)&gt;0,"L",IF(WEEKDAY(L$10)=1,"","X")))</f>
        <v>X</v>
      </c>
      <c r="M14" s="61" t="str">
        <f>IF(OR($A14="",M$10=""),"",IF(IFERROR(MATCH(BBC_6!M$10,Infor!$A$13:$A$30,0),0)&gt;0,"L",IF(WEEKDAY(M$10)=1,"","X")))</f>
        <v>X</v>
      </c>
      <c r="N14" s="61" t="str">
        <f>IF(OR($A14="",N$10=""),"",IF(IFERROR(MATCH(BBC_6!N$10,Infor!$A$13:$A$30,0),0)&gt;0,"L",IF(WEEKDAY(N$10)=1,"","X")))</f>
        <v>X</v>
      </c>
      <c r="O14" s="61" t="str">
        <f>IF(OR($A14="",O$10=""),"",IF(IFERROR(MATCH(BBC_6!O$10,Infor!$A$13:$A$30,0),0)&gt;0,"L",IF(WEEKDAY(O$10)=1,"","X")))</f>
        <v/>
      </c>
      <c r="P14" s="61" t="str">
        <f>IF(OR($A14="",P$10=""),"",IF(IFERROR(MATCH(BBC_6!P$10,Infor!$A$13:$A$30,0),0)&gt;0,"L",IF(WEEKDAY(P$10)=1,"","X")))</f>
        <v>X</v>
      </c>
      <c r="Q14" s="61" t="str">
        <f>IF(OR($A14="",Q$10=""),"",IF(IFERROR(MATCH(BBC_6!Q$10,Infor!$A$13:$A$30,0),0)&gt;0,"L",IF(WEEKDAY(Q$10)=1,"","X")))</f>
        <v>X</v>
      </c>
      <c r="R14" s="61" t="str">
        <f>IF(OR($A14="",R$10=""),"",IF(IFERROR(MATCH(BBC_6!R$10,Infor!$A$13:$A$30,0),0)&gt;0,"L",IF(WEEKDAY(R$10)=1,"","X")))</f>
        <v>X</v>
      </c>
      <c r="S14" s="61" t="str">
        <f>IF(OR($A14="",S$10=""),"",IF(IFERROR(MATCH(BBC_6!S$10,Infor!$A$13:$A$30,0),0)&gt;0,"L",IF(WEEKDAY(S$10)=1,"","X")))</f>
        <v>X</v>
      </c>
      <c r="T14" s="61" t="str">
        <f>IF(OR($A14="",T$10=""),"",IF(IFERROR(MATCH(BBC_6!T$10,Infor!$A$13:$A$30,0),0)&gt;0,"L",IF(WEEKDAY(T$10)=1,"","X")))</f>
        <v>X</v>
      </c>
      <c r="U14" s="61" t="str">
        <f>IF(OR($A14="",U$10=""),"",IF(IFERROR(MATCH(BBC_6!U$10,Infor!$A$13:$A$30,0),0)&gt;0,"L",IF(WEEKDAY(U$10)=1,"","X")))</f>
        <v>X</v>
      </c>
      <c r="V14" s="61" t="str">
        <f>IF(OR($A14="",V$10=""),"",IF(IFERROR(MATCH(BBC_6!V$10,Infor!$A$13:$A$30,0),0)&gt;0,"L",IF(WEEKDAY(V$10)=1,"","X")))</f>
        <v/>
      </c>
      <c r="W14" s="61" t="str">
        <f>IF(OR($A14="",W$10=""),"",IF(IFERROR(MATCH(BBC_6!W$10,Infor!$A$13:$A$30,0),0)&gt;0,"L",IF(WEEKDAY(W$10)=1,"","X")))</f>
        <v>X</v>
      </c>
      <c r="X14" s="61" t="str">
        <f>IF(OR($A14="",X$10=""),"",IF(IFERROR(MATCH(BBC_6!X$10,Infor!$A$13:$A$30,0),0)&gt;0,"L",IF(WEEKDAY(X$10)=1,"","X")))</f>
        <v>X</v>
      </c>
      <c r="Y14" s="61" t="str">
        <f>IF(OR($A14="",Y$10=""),"",IF(IFERROR(MATCH(BBC_6!Y$10,Infor!$A$13:$A$30,0),0)&gt;0,"L",IF(WEEKDAY(Y$10)=1,"","X")))</f>
        <v>X</v>
      </c>
      <c r="Z14" s="61" t="str">
        <f>IF(OR($A14="",Z$10=""),"",IF(IFERROR(MATCH(BBC_6!Z$10,Infor!$A$13:$A$30,0),0)&gt;0,"L",IF(WEEKDAY(Z$10)=1,"","X")))</f>
        <v>X</v>
      </c>
      <c r="AA14" s="61" t="str">
        <f>IF(OR($A14="",AA$10=""),"",IF(IFERROR(MATCH(BBC_6!AA$10,Infor!$A$13:$A$30,0),0)&gt;0,"L",IF(WEEKDAY(AA$10)=1,"","X")))</f>
        <v>X</v>
      </c>
      <c r="AB14" s="61" t="str">
        <f>IF(OR($A14="",AB$10=""),"",IF(IFERROR(MATCH(BBC_6!AB$10,Infor!$A$13:$A$30,0),0)&gt;0,"L",IF(WEEKDAY(AB$10)=1,"","X")))</f>
        <v>X</v>
      </c>
      <c r="AC14" s="61" t="str">
        <f>IF(OR($A14="",AC$10=""),"",IF(IFERROR(MATCH(BBC_6!AC$10,Infor!$A$13:$A$30,0),0)&gt;0,"L",IF(WEEKDAY(AC$10)=1,"","X")))</f>
        <v/>
      </c>
      <c r="AD14" s="61" t="str">
        <f>IF(OR($A14="",AD$10=""),"",IF(IFERROR(MATCH(BBC_6!AD$10,Infor!$A$13:$A$30,0),0)&gt;0,"L",IF(WEEKDAY(AD$10)=1,"","X")))</f>
        <v>X</v>
      </c>
      <c r="AE14" s="61" t="str">
        <f>IF(OR($A14="",AE$10=""),"",IF(IFERROR(MATCH(BBC_6!AE$10,Infor!$A$13:$A$30,0),0)&gt;0,"L",IF(WEEKDAY(AE$10)=1,"","X")))</f>
        <v>X</v>
      </c>
      <c r="AF14" s="61" t="str">
        <f>IF(OR($A14="",AF$10=""),"",IF(IFERROR(MATCH(BBC_6!AF$10,Infor!$A$13:$A$30,0),0)&gt;0,"L",IF(WEEKDAY(AF$10)=1,"","X")))</f>
        <v>X</v>
      </c>
      <c r="AG14" s="61" t="str">
        <f>IF(OR($A14="",AG$10=""),"",IF(IFERROR(MATCH(BBC_6!AG$10,Infor!$A$13:$A$30,0),0)&gt;0,"L",IF(WEEKDAY(AG$10)=1,"","X")))</f>
        <v>X</v>
      </c>
      <c r="AH14" s="61" t="str">
        <f>IF(OR($A14="",AH$10=""),"",IF(IFERROR(MATCH(BBC_6!AH$10,Infor!$A$13:$A$30,0),0)&gt;0,"L",IF(WEEKDAY(AH$10)=1,"","X")))</f>
        <v>X</v>
      </c>
      <c r="AI14" s="61" t="str">
        <f>IF(OR($A14="",AI$10=""),"",IF(IFERROR(MATCH(BBC_6!AI$10,Infor!$A$13:$A$30,0),0)&gt;0,"L",IF(WEEKDAY(AI$10)=1,"","X")))</f>
        <v/>
      </c>
      <c r="AJ14" s="62"/>
      <c r="AK14" s="62">
        <f t="shared" si="6"/>
        <v>26</v>
      </c>
      <c r="AL14" s="62">
        <f t="shared" si="7"/>
        <v>0</v>
      </c>
      <c r="AM14" s="62"/>
      <c r="AN14" s="63"/>
      <c r="AO14" s="44">
        <f t="shared" si="0"/>
        <v>6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IF(OR($A15="",E$10=""),"",IF(IFERROR(MATCH(BBC_6!E$10,Infor!$A$13:$A$30,0),0)&gt;0,"L",IF(WEEKDAY(E$10)=1,"","X")))</f>
        <v>X</v>
      </c>
      <c r="F15" s="61" t="str">
        <f>IF(OR($A15="",F$10=""),"",IF(IFERROR(MATCH(BBC_6!F$10,Infor!$A$13:$A$30,0),0)&gt;0,"L",IF(WEEKDAY(F$10)=1,"","X")))</f>
        <v>X</v>
      </c>
      <c r="G15" s="61" t="str">
        <f>IF(OR($A15="",G$10=""),"",IF(IFERROR(MATCH(BBC_6!G$10,Infor!$A$13:$A$30,0),0)&gt;0,"L",IF(WEEKDAY(G$10)=1,"","X")))</f>
        <v>X</v>
      </c>
      <c r="H15" s="61" t="str">
        <f>IF(OR($A15="",H$10=""),"",IF(IFERROR(MATCH(BBC_6!H$10,Infor!$A$13:$A$30,0),0)&gt;0,"L",IF(WEEKDAY(H$10)=1,"","X")))</f>
        <v/>
      </c>
      <c r="I15" s="61" t="str">
        <f>IF(OR($A15="",I$10=""),"",IF(IFERROR(MATCH(BBC_6!I$10,Infor!$A$13:$A$30,0),0)&gt;0,"L",IF(WEEKDAY(I$10)=1,"","X")))</f>
        <v>X</v>
      </c>
      <c r="J15" s="61" t="str">
        <f>IF(OR($A15="",J$10=""),"",IF(IFERROR(MATCH(BBC_6!J$10,Infor!$A$13:$A$30,0),0)&gt;0,"L",IF(WEEKDAY(J$10)=1,"","X")))</f>
        <v>X</v>
      </c>
      <c r="K15" s="61" t="str">
        <f>IF(OR($A15="",K$10=""),"",IF(IFERROR(MATCH(BBC_6!K$10,Infor!$A$13:$A$30,0),0)&gt;0,"L",IF(WEEKDAY(K$10)=1,"","X")))</f>
        <v>X</v>
      </c>
      <c r="L15" s="61" t="str">
        <f>IF(OR($A15="",L$10=""),"",IF(IFERROR(MATCH(BBC_6!L$10,Infor!$A$13:$A$30,0),0)&gt;0,"L",IF(WEEKDAY(L$10)=1,"","X")))</f>
        <v>X</v>
      </c>
      <c r="M15" s="61" t="str">
        <f>IF(OR($A15="",M$10=""),"",IF(IFERROR(MATCH(BBC_6!M$10,Infor!$A$13:$A$30,0),0)&gt;0,"L",IF(WEEKDAY(M$10)=1,"","X")))</f>
        <v>X</v>
      </c>
      <c r="N15" s="61" t="str">
        <f>IF(OR($A15="",N$10=""),"",IF(IFERROR(MATCH(BBC_6!N$10,Infor!$A$13:$A$30,0),0)&gt;0,"L",IF(WEEKDAY(N$10)=1,"","X")))</f>
        <v>X</v>
      </c>
      <c r="O15" s="61" t="str">
        <f>IF(OR($A15="",O$10=""),"",IF(IFERROR(MATCH(BBC_6!O$10,Infor!$A$13:$A$30,0),0)&gt;0,"L",IF(WEEKDAY(O$10)=1,"","X")))</f>
        <v/>
      </c>
      <c r="P15" s="61" t="str">
        <f>IF(OR($A15="",P$10=""),"",IF(IFERROR(MATCH(BBC_6!P$10,Infor!$A$13:$A$30,0),0)&gt;0,"L",IF(WEEKDAY(P$10)=1,"","X")))</f>
        <v>X</v>
      </c>
      <c r="Q15" s="61" t="str">
        <f>IF(OR($A15="",Q$10=""),"",IF(IFERROR(MATCH(BBC_6!Q$10,Infor!$A$13:$A$30,0),0)&gt;0,"L",IF(WEEKDAY(Q$10)=1,"","X")))</f>
        <v>X</v>
      </c>
      <c r="R15" s="61" t="str">
        <f>IF(OR($A15="",R$10=""),"",IF(IFERROR(MATCH(BBC_6!R$10,Infor!$A$13:$A$30,0),0)&gt;0,"L",IF(WEEKDAY(R$10)=1,"","X")))</f>
        <v>X</v>
      </c>
      <c r="S15" s="61" t="str">
        <f>IF(OR($A15="",S$10=""),"",IF(IFERROR(MATCH(BBC_6!S$10,Infor!$A$13:$A$30,0),0)&gt;0,"L",IF(WEEKDAY(S$10)=1,"","X")))</f>
        <v>X</v>
      </c>
      <c r="T15" s="61" t="str">
        <f>IF(OR($A15="",T$10=""),"",IF(IFERROR(MATCH(BBC_6!T$10,Infor!$A$13:$A$30,0),0)&gt;0,"L",IF(WEEKDAY(T$10)=1,"","X")))</f>
        <v>X</v>
      </c>
      <c r="U15" s="61" t="str">
        <f>IF(OR($A15="",U$10=""),"",IF(IFERROR(MATCH(BBC_6!U$10,Infor!$A$13:$A$30,0),0)&gt;0,"L",IF(WEEKDAY(U$10)=1,"","X")))</f>
        <v>X</v>
      </c>
      <c r="V15" s="61" t="str">
        <f>IF(OR($A15="",V$10=""),"",IF(IFERROR(MATCH(BBC_6!V$10,Infor!$A$13:$A$30,0),0)&gt;0,"L",IF(WEEKDAY(V$10)=1,"","X")))</f>
        <v/>
      </c>
      <c r="W15" s="61" t="str">
        <f>IF(OR($A15="",W$10=""),"",IF(IFERROR(MATCH(BBC_6!W$10,Infor!$A$13:$A$30,0),0)&gt;0,"L",IF(WEEKDAY(W$10)=1,"","X")))</f>
        <v>X</v>
      </c>
      <c r="X15" s="61" t="str">
        <f>IF(OR($A15="",X$10=""),"",IF(IFERROR(MATCH(BBC_6!X$10,Infor!$A$13:$A$30,0),0)&gt;0,"L",IF(WEEKDAY(X$10)=1,"","X")))</f>
        <v>X</v>
      </c>
      <c r="Y15" s="61" t="str">
        <f>IF(OR($A15="",Y$10=""),"",IF(IFERROR(MATCH(BBC_6!Y$10,Infor!$A$13:$A$30,0),0)&gt;0,"L",IF(WEEKDAY(Y$10)=1,"","X")))</f>
        <v>X</v>
      </c>
      <c r="Z15" s="61" t="str">
        <f>IF(OR($A15="",Z$10=""),"",IF(IFERROR(MATCH(BBC_6!Z$10,Infor!$A$13:$A$30,0),0)&gt;0,"L",IF(WEEKDAY(Z$10)=1,"","X")))</f>
        <v>X</v>
      </c>
      <c r="AA15" s="61" t="str">
        <f>IF(OR($A15="",AA$10=""),"",IF(IFERROR(MATCH(BBC_6!AA$10,Infor!$A$13:$A$30,0),0)&gt;0,"L",IF(WEEKDAY(AA$10)=1,"","X")))</f>
        <v>X</v>
      </c>
      <c r="AB15" s="61" t="str">
        <f>IF(OR($A15="",AB$10=""),"",IF(IFERROR(MATCH(BBC_6!AB$10,Infor!$A$13:$A$30,0),0)&gt;0,"L",IF(WEEKDAY(AB$10)=1,"","X")))</f>
        <v>X</v>
      </c>
      <c r="AC15" s="61" t="str">
        <f>IF(OR($A15="",AC$10=""),"",IF(IFERROR(MATCH(BBC_6!AC$10,Infor!$A$13:$A$30,0),0)&gt;0,"L",IF(WEEKDAY(AC$10)=1,"","X")))</f>
        <v/>
      </c>
      <c r="AD15" s="61" t="str">
        <f>IF(OR($A15="",AD$10=""),"",IF(IFERROR(MATCH(BBC_6!AD$10,Infor!$A$13:$A$30,0),0)&gt;0,"L",IF(WEEKDAY(AD$10)=1,"","X")))</f>
        <v>X</v>
      </c>
      <c r="AE15" s="61" t="str">
        <f>IF(OR($A15="",AE$10=""),"",IF(IFERROR(MATCH(BBC_6!AE$10,Infor!$A$13:$A$30,0),0)&gt;0,"L",IF(WEEKDAY(AE$10)=1,"","X")))</f>
        <v>X</v>
      </c>
      <c r="AF15" s="61" t="str">
        <f>IF(OR($A15="",AF$10=""),"",IF(IFERROR(MATCH(BBC_6!AF$10,Infor!$A$13:$A$30,0),0)&gt;0,"L",IF(WEEKDAY(AF$10)=1,"","X")))</f>
        <v>X</v>
      </c>
      <c r="AG15" s="61" t="str">
        <f>IF(OR($A15="",AG$10=""),"",IF(IFERROR(MATCH(BBC_6!AG$10,Infor!$A$13:$A$30,0),0)&gt;0,"L",IF(WEEKDAY(AG$10)=1,"","X")))</f>
        <v>X</v>
      </c>
      <c r="AH15" s="61" t="str">
        <f>IF(OR($A15="",AH$10=""),"",IF(IFERROR(MATCH(BBC_6!AH$10,Infor!$A$13:$A$30,0),0)&gt;0,"L",IF(WEEKDAY(AH$10)=1,"","X")))</f>
        <v>X</v>
      </c>
      <c r="AI15" s="61" t="str">
        <f>IF(OR($A15="",AI$10=""),"",IF(IFERROR(MATCH(BBC_6!AI$10,Infor!$A$13:$A$30,0),0)&gt;0,"L",IF(WEEKDAY(AI$10)=1,"","X")))</f>
        <v/>
      </c>
      <c r="AJ15" s="62"/>
      <c r="AK15" s="62">
        <f t="shared" si="6"/>
        <v>26</v>
      </c>
      <c r="AL15" s="62">
        <f t="shared" si="7"/>
        <v>0</v>
      </c>
      <c r="AM15" s="62"/>
      <c r="AN15" s="63"/>
      <c r="AO15" s="44">
        <f t="shared" si="0"/>
        <v>6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IF(OR($A16="",E$10=""),"",IF(IFERROR(MATCH(BBC_6!E$10,Infor!$A$13:$A$30,0),0)&gt;0,"L",IF(WEEKDAY(E$10)=1,"","X")))</f>
        <v>X</v>
      </c>
      <c r="F16" s="61" t="str">
        <f>IF(OR($A16="",F$10=""),"",IF(IFERROR(MATCH(BBC_6!F$10,Infor!$A$13:$A$30,0),0)&gt;0,"L",IF(WEEKDAY(F$10)=1,"","X")))</f>
        <v>X</v>
      </c>
      <c r="G16" s="61" t="str">
        <f>IF(OR($A16="",G$10=""),"",IF(IFERROR(MATCH(BBC_6!G$10,Infor!$A$13:$A$30,0),0)&gt;0,"L",IF(WEEKDAY(G$10)=1,"","X")))</f>
        <v>X</v>
      </c>
      <c r="H16" s="61" t="str">
        <f>IF(OR($A16="",H$10=""),"",IF(IFERROR(MATCH(BBC_6!H$10,Infor!$A$13:$A$30,0),0)&gt;0,"L",IF(WEEKDAY(H$10)=1,"","X")))</f>
        <v/>
      </c>
      <c r="I16" s="61" t="str">
        <f>IF(OR($A16="",I$10=""),"",IF(IFERROR(MATCH(BBC_6!I$10,Infor!$A$13:$A$30,0),0)&gt;0,"L",IF(WEEKDAY(I$10)=1,"","X")))</f>
        <v>X</v>
      </c>
      <c r="J16" s="61" t="str">
        <f>IF(OR($A16="",J$10=""),"",IF(IFERROR(MATCH(BBC_6!J$10,Infor!$A$13:$A$30,0),0)&gt;0,"L",IF(WEEKDAY(J$10)=1,"","X")))</f>
        <v>X</v>
      </c>
      <c r="K16" s="61" t="str">
        <f>IF(OR($A16="",K$10=""),"",IF(IFERROR(MATCH(BBC_6!K$10,Infor!$A$13:$A$30,0),0)&gt;0,"L",IF(WEEKDAY(K$10)=1,"","X")))</f>
        <v>X</v>
      </c>
      <c r="L16" s="61" t="str">
        <f>IF(OR($A16="",L$10=""),"",IF(IFERROR(MATCH(BBC_6!L$10,Infor!$A$13:$A$30,0),0)&gt;0,"L",IF(WEEKDAY(L$10)=1,"","X")))</f>
        <v>X</v>
      </c>
      <c r="M16" s="61" t="str">
        <f>IF(OR($A16="",M$10=""),"",IF(IFERROR(MATCH(BBC_6!M$10,Infor!$A$13:$A$30,0),0)&gt;0,"L",IF(WEEKDAY(M$10)=1,"","X")))</f>
        <v>X</v>
      </c>
      <c r="N16" s="61" t="str">
        <f>IF(OR($A16="",N$10=""),"",IF(IFERROR(MATCH(BBC_6!N$10,Infor!$A$13:$A$30,0),0)&gt;0,"L",IF(WEEKDAY(N$10)=1,"","X")))</f>
        <v>X</v>
      </c>
      <c r="O16" s="61" t="str">
        <f>IF(OR($A16="",O$10=""),"",IF(IFERROR(MATCH(BBC_6!O$10,Infor!$A$13:$A$30,0),0)&gt;0,"L",IF(WEEKDAY(O$10)=1,"","X")))</f>
        <v/>
      </c>
      <c r="P16" s="61" t="str">
        <f>IF(OR($A16="",P$10=""),"",IF(IFERROR(MATCH(BBC_6!P$10,Infor!$A$13:$A$30,0),0)&gt;0,"L",IF(WEEKDAY(P$10)=1,"","X")))</f>
        <v>X</v>
      </c>
      <c r="Q16" s="61" t="str">
        <f>IF(OR($A16="",Q$10=""),"",IF(IFERROR(MATCH(BBC_6!Q$10,Infor!$A$13:$A$30,0),0)&gt;0,"L",IF(WEEKDAY(Q$10)=1,"","X")))</f>
        <v>X</v>
      </c>
      <c r="R16" s="61" t="str">
        <f>IF(OR($A16="",R$10=""),"",IF(IFERROR(MATCH(BBC_6!R$10,Infor!$A$13:$A$30,0),0)&gt;0,"L",IF(WEEKDAY(R$10)=1,"","X")))</f>
        <v>X</v>
      </c>
      <c r="S16" s="61" t="str">
        <f>IF(OR($A16="",S$10=""),"",IF(IFERROR(MATCH(BBC_6!S$10,Infor!$A$13:$A$30,0),0)&gt;0,"L",IF(WEEKDAY(S$10)=1,"","X")))</f>
        <v>X</v>
      </c>
      <c r="T16" s="61" t="str">
        <f>IF(OR($A16="",T$10=""),"",IF(IFERROR(MATCH(BBC_6!T$10,Infor!$A$13:$A$30,0),0)&gt;0,"L",IF(WEEKDAY(T$10)=1,"","X")))</f>
        <v>X</v>
      </c>
      <c r="U16" s="61" t="str">
        <f>IF(OR($A16="",U$10=""),"",IF(IFERROR(MATCH(BBC_6!U$10,Infor!$A$13:$A$30,0),0)&gt;0,"L",IF(WEEKDAY(U$10)=1,"","X")))</f>
        <v>X</v>
      </c>
      <c r="V16" s="61" t="str">
        <f>IF(OR($A16="",V$10=""),"",IF(IFERROR(MATCH(BBC_6!V$10,Infor!$A$13:$A$30,0),0)&gt;0,"L",IF(WEEKDAY(V$10)=1,"","X")))</f>
        <v/>
      </c>
      <c r="W16" s="61" t="str">
        <f>IF(OR($A16="",W$10=""),"",IF(IFERROR(MATCH(BBC_6!W$10,Infor!$A$13:$A$30,0),0)&gt;0,"L",IF(WEEKDAY(W$10)=1,"","X")))</f>
        <v>X</v>
      </c>
      <c r="X16" s="61" t="str">
        <f>IF(OR($A16="",X$10=""),"",IF(IFERROR(MATCH(BBC_6!X$10,Infor!$A$13:$A$30,0),0)&gt;0,"L",IF(WEEKDAY(X$10)=1,"","X")))</f>
        <v>X</v>
      </c>
      <c r="Y16" s="61" t="str">
        <f>IF(OR($A16="",Y$10=""),"",IF(IFERROR(MATCH(BBC_6!Y$10,Infor!$A$13:$A$30,0),0)&gt;0,"L",IF(WEEKDAY(Y$10)=1,"","X")))</f>
        <v>X</v>
      </c>
      <c r="Z16" s="61" t="str">
        <f>IF(OR($A16="",Z$10=""),"",IF(IFERROR(MATCH(BBC_6!Z$10,Infor!$A$13:$A$30,0),0)&gt;0,"L",IF(WEEKDAY(Z$10)=1,"","X")))</f>
        <v>X</v>
      </c>
      <c r="AA16" s="61" t="str">
        <f>IF(OR($A16="",AA$10=""),"",IF(IFERROR(MATCH(BBC_6!AA$10,Infor!$A$13:$A$30,0),0)&gt;0,"L",IF(WEEKDAY(AA$10)=1,"","X")))</f>
        <v>X</v>
      </c>
      <c r="AB16" s="61" t="str">
        <f>IF(OR($A16="",AB$10=""),"",IF(IFERROR(MATCH(BBC_6!AB$10,Infor!$A$13:$A$30,0),0)&gt;0,"L",IF(WEEKDAY(AB$10)=1,"","X")))</f>
        <v>X</v>
      </c>
      <c r="AC16" s="61" t="str">
        <f>IF(OR($A16="",AC$10=""),"",IF(IFERROR(MATCH(BBC_6!AC$10,Infor!$A$13:$A$30,0),0)&gt;0,"L",IF(WEEKDAY(AC$10)=1,"","X")))</f>
        <v/>
      </c>
      <c r="AD16" s="61" t="str">
        <f>IF(OR($A16="",AD$10=""),"",IF(IFERROR(MATCH(BBC_6!AD$10,Infor!$A$13:$A$30,0),0)&gt;0,"L",IF(WEEKDAY(AD$10)=1,"","X")))</f>
        <v>X</v>
      </c>
      <c r="AE16" s="61" t="str">
        <f>IF(OR($A16="",AE$10=""),"",IF(IFERROR(MATCH(BBC_6!AE$10,Infor!$A$13:$A$30,0),0)&gt;0,"L",IF(WEEKDAY(AE$10)=1,"","X")))</f>
        <v>X</v>
      </c>
      <c r="AF16" s="61" t="str">
        <f>IF(OR($A16="",AF$10=""),"",IF(IFERROR(MATCH(BBC_6!AF$10,Infor!$A$13:$A$30,0),0)&gt;0,"L",IF(WEEKDAY(AF$10)=1,"","X")))</f>
        <v>X</v>
      </c>
      <c r="AG16" s="61" t="str">
        <f>IF(OR($A16="",AG$10=""),"",IF(IFERROR(MATCH(BBC_6!AG$10,Infor!$A$13:$A$30,0),0)&gt;0,"L",IF(WEEKDAY(AG$10)=1,"","X")))</f>
        <v>X</v>
      </c>
      <c r="AH16" s="61" t="str">
        <f>IF(OR($A16="",AH$10=""),"",IF(IFERROR(MATCH(BBC_6!AH$10,Infor!$A$13:$A$30,0),0)&gt;0,"L",IF(WEEKDAY(AH$10)=1,"","X")))</f>
        <v>X</v>
      </c>
      <c r="AI16" s="61" t="str">
        <f>IF(OR($A16="",AI$10=""),"",IF(IFERROR(MATCH(BBC_6!AI$10,Infor!$A$13:$A$30,0),0)&gt;0,"L",IF(WEEKDAY(AI$10)=1,"","X")))</f>
        <v/>
      </c>
      <c r="AJ16" s="62"/>
      <c r="AK16" s="62">
        <f t="shared" si="6"/>
        <v>26</v>
      </c>
      <c r="AL16" s="62">
        <f t="shared" si="7"/>
        <v>0</v>
      </c>
      <c r="AM16" s="62"/>
      <c r="AN16" s="63"/>
      <c r="AO16" s="44">
        <f t="shared" si="0"/>
        <v>6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IF(OR($A17="",E$10=""),"",IF(IFERROR(MATCH(BBC_6!E$10,Infor!$A$13:$A$30,0),0)&gt;0,"L",IF(WEEKDAY(E$10)=1,"","X")))</f>
        <v>X</v>
      </c>
      <c r="F17" s="61" t="str">
        <f>IF(OR($A17="",F$10=""),"",IF(IFERROR(MATCH(BBC_6!F$10,Infor!$A$13:$A$30,0),0)&gt;0,"L",IF(WEEKDAY(F$10)=1,"","X")))</f>
        <v>X</v>
      </c>
      <c r="G17" s="61" t="str">
        <f>IF(OR($A17="",G$10=""),"",IF(IFERROR(MATCH(BBC_6!G$10,Infor!$A$13:$A$30,0),0)&gt;0,"L",IF(WEEKDAY(G$10)=1,"","X")))</f>
        <v>X</v>
      </c>
      <c r="H17" s="61" t="str">
        <f>IF(OR($A17="",H$10=""),"",IF(IFERROR(MATCH(BBC_6!H$10,Infor!$A$13:$A$30,0),0)&gt;0,"L",IF(WEEKDAY(H$10)=1,"","X")))</f>
        <v/>
      </c>
      <c r="I17" s="61" t="str">
        <f>IF(OR($A17="",I$10=""),"",IF(IFERROR(MATCH(BBC_6!I$10,Infor!$A$13:$A$30,0),0)&gt;0,"L",IF(WEEKDAY(I$10)=1,"","X")))</f>
        <v>X</v>
      </c>
      <c r="J17" s="61" t="str">
        <f>IF(OR($A17="",J$10=""),"",IF(IFERROR(MATCH(BBC_6!J$10,Infor!$A$13:$A$30,0),0)&gt;0,"L",IF(WEEKDAY(J$10)=1,"","X")))</f>
        <v>X</v>
      </c>
      <c r="K17" s="61" t="str">
        <f>IF(OR($A17="",K$10=""),"",IF(IFERROR(MATCH(BBC_6!K$10,Infor!$A$13:$A$30,0),0)&gt;0,"L",IF(WEEKDAY(K$10)=1,"","X")))</f>
        <v>X</v>
      </c>
      <c r="L17" s="61" t="str">
        <f>IF(OR($A17="",L$10=""),"",IF(IFERROR(MATCH(BBC_6!L$10,Infor!$A$13:$A$30,0),0)&gt;0,"L",IF(WEEKDAY(L$10)=1,"","X")))</f>
        <v>X</v>
      </c>
      <c r="M17" s="61" t="str">
        <f>IF(OR($A17="",M$10=""),"",IF(IFERROR(MATCH(BBC_6!M$10,Infor!$A$13:$A$30,0),0)&gt;0,"L",IF(WEEKDAY(M$10)=1,"","X")))</f>
        <v>X</v>
      </c>
      <c r="N17" s="61" t="str">
        <f>IF(OR($A17="",N$10=""),"",IF(IFERROR(MATCH(BBC_6!N$10,Infor!$A$13:$A$30,0),0)&gt;0,"L",IF(WEEKDAY(N$10)=1,"","X")))</f>
        <v>X</v>
      </c>
      <c r="O17" s="61" t="str">
        <f>IF(OR($A17="",O$10=""),"",IF(IFERROR(MATCH(BBC_6!O$10,Infor!$A$13:$A$30,0),0)&gt;0,"L",IF(WEEKDAY(O$10)=1,"","X")))</f>
        <v/>
      </c>
      <c r="P17" s="61" t="str">
        <f>IF(OR($A17="",P$10=""),"",IF(IFERROR(MATCH(BBC_6!P$10,Infor!$A$13:$A$30,0),0)&gt;0,"L",IF(WEEKDAY(P$10)=1,"","X")))</f>
        <v>X</v>
      </c>
      <c r="Q17" s="61" t="str">
        <f>IF(OR($A17="",Q$10=""),"",IF(IFERROR(MATCH(BBC_6!Q$10,Infor!$A$13:$A$30,0),0)&gt;0,"L",IF(WEEKDAY(Q$10)=1,"","X")))</f>
        <v>X</v>
      </c>
      <c r="R17" s="61" t="str">
        <f>IF(OR($A17="",R$10=""),"",IF(IFERROR(MATCH(BBC_6!R$10,Infor!$A$13:$A$30,0),0)&gt;0,"L",IF(WEEKDAY(R$10)=1,"","X")))</f>
        <v>X</v>
      </c>
      <c r="S17" s="61" t="str">
        <f>IF(OR($A17="",S$10=""),"",IF(IFERROR(MATCH(BBC_6!S$10,Infor!$A$13:$A$30,0),0)&gt;0,"L",IF(WEEKDAY(S$10)=1,"","X")))</f>
        <v>X</v>
      </c>
      <c r="T17" s="61" t="str">
        <f>IF(OR($A17="",T$10=""),"",IF(IFERROR(MATCH(BBC_6!T$10,Infor!$A$13:$A$30,0),0)&gt;0,"L",IF(WEEKDAY(T$10)=1,"","X")))</f>
        <v>X</v>
      </c>
      <c r="U17" s="61" t="str">
        <f>IF(OR($A17="",U$10=""),"",IF(IFERROR(MATCH(BBC_6!U$10,Infor!$A$13:$A$30,0),0)&gt;0,"L",IF(WEEKDAY(U$10)=1,"","X")))</f>
        <v>X</v>
      </c>
      <c r="V17" s="61" t="str">
        <f>IF(OR($A17="",V$10=""),"",IF(IFERROR(MATCH(BBC_6!V$10,Infor!$A$13:$A$30,0),0)&gt;0,"L",IF(WEEKDAY(V$10)=1,"","X")))</f>
        <v/>
      </c>
      <c r="W17" s="61" t="str">
        <f>IF(OR($A17="",W$10=""),"",IF(IFERROR(MATCH(BBC_6!W$10,Infor!$A$13:$A$30,0),0)&gt;0,"L",IF(WEEKDAY(W$10)=1,"","X")))</f>
        <v>X</v>
      </c>
      <c r="X17" s="61" t="str">
        <f>IF(OR($A17="",X$10=""),"",IF(IFERROR(MATCH(BBC_6!X$10,Infor!$A$13:$A$30,0),0)&gt;0,"L",IF(WEEKDAY(X$10)=1,"","X")))</f>
        <v>X</v>
      </c>
      <c r="Y17" s="61" t="str">
        <f>IF(OR($A17="",Y$10=""),"",IF(IFERROR(MATCH(BBC_6!Y$10,Infor!$A$13:$A$30,0),0)&gt;0,"L",IF(WEEKDAY(Y$10)=1,"","X")))</f>
        <v>X</v>
      </c>
      <c r="Z17" s="61" t="str">
        <f>IF(OR($A17="",Z$10=""),"",IF(IFERROR(MATCH(BBC_6!Z$10,Infor!$A$13:$A$30,0),0)&gt;0,"L",IF(WEEKDAY(Z$10)=1,"","X")))</f>
        <v>X</v>
      </c>
      <c r="AA17" s="61" t="str">
        <f>IF(OR($A17="",AA$10=""),"",IF(IFERROR(MATCH(BBC_6!AA$10,Infor!$A$13:$A$30,0),0)&gt;0,"L",IF(WEEKDAY(AA$10)=1,"","X")))</f>
        <v>X</v>
      </c>
      <c r="AB17" s="61" t="str">
        <f>IF(OR($A17="",AB$10=""),"",IF(IFERROR(MATCH(BBC_6!AB$10,Infor!$A$13:$A$30,0),0)&gt;0,"L",IF(WEEKDAY(AB$10)=1,"","X")))</f>
        <v>X</v>
      </c>
      <c r="AC17" s="61" t="str">
        <f>IF(OR($A17="",AC$10=""),"",IF(IFERROR(MATCH(BBC_6!AC$10,Infor!$A$13:$A$30,0),0)&gt;0,"L",IF(WEEKDAY(AC$10)=1,"","X")))</f>
        <v/>
      </c>
      <c r="AD17" s="61" t="str">
        <f>IF(OR($A17="",AD$10=""),"",IF(IFERROR(MATCH(BBC_6!AD$10,Infor!$A$13:$A$30,0),0)&gt;0,"L",IF(WEEKDAY(AD$10)=1,"","X")))</f>
        <v>X</v>
      </c>
      <c r="AE17" s="61" t="str">
        <f>IF(OR($A17="",AE$10=""),"",IF(IFERROR(MATCH(BBC_6!AE$10,Infor!$A$13:$A$30,0),0)&gt;0,"L",IF(WEEKDAY(AE$10)=1,"","X")))</f>
        <v>X</v>
      </c>
      <c r="AF17" s="61" t="str">
        <f>IF(OR($A17="",AF$10=""),"",IF(IFERROR(MATCH(BBC_6!AF$10,Infor!$A$13:$A$30,0),0)&gt;0,"L",IF(WEEKDAY(AF$10)=1,"","X")))</f>
        <v>X</v>
      </c>
      <c r="AG17" s="61" t="str">
        <f>IF(OR($A17="",AG$10=""),"",IF(IFERROR(MATCH(BBC_6!AG$10,Infor!$A$13:$A$30,0),0)&gt;0,"L",IF(WEEKDAY(AG$10)=1,"","X")))</f>
        <v>X</v>
      </c>
      <c r="AH17" s="61" t="str">
        <f>IF(OR($A17="",AH$10=""),"",IF(IFERROR(MATCH(BBC_6!AH$10,Infor!$A$13:$A$30,0),0)&gt;0,"L",IF(WEEKDAY(AH$10)=1,"","X")))</f>
        <v>X</v>
      </c>
      <c r="AI17" s="61" t="str">
        <f>IF(OR($A17="",AI$10=""),"",IF(IFERROR(MATCH(BBC_6!AI$10,Infor!$A$13:$A$30,0),0)&gt;0,"L",IF(WEEKDAY(AI$10)=1,"","X")))</f>
        <v/>
      </c>
      <c r="AJ17" s="62"/>
      <c r="AK17" s="62">
        <f t="shared" si="6"/>
        <v>26</v>
      </c>
      <c r="AL17" s="62">
        <f t="shared" si="7"/>
        <v>0</v>
      </c>
      <c r="AM17" s="62"/>
      <c r="AN17" s="63"/>
      <c r="AO17" s="44">
        <f t="shared" si="0"/>
        <v>6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IF(OR($A18="",E$10=""),"",IF(IFERROR(MATCH(BBC_6!E$10,Infor!$A$13:$A$30,0),0)&gt;0,"L",IF(WEEKDAY(E$10)=1,"","X")))</f>
        <v>X</v>
      </c>
      <c r="F18" s="61" t="str">
        <f>IF(OR($A18="",F$10=""),"",IF(IFERROR(MATCH(BBC_6!F$10,Infor!$A$13:$A$30,0),0)&gt;0,"L",IF(WEEKDAY(F$10)=1,"","X")))</f>
        <v>X</v>
      </c>
      <c r="G18" s="61" t="str">
        <f>IF(OR($A18="",G$10=""),"",IF(IFERROR(MATCH(BBC_6!G$10,Infor!$A$13:$A$30,0),0)&gt;0,"L",IF(WEEKDAY(G$10)=1,"","X")))</f>
        <v>X</v>
      </c>
      <c r="H18" s="61" t="str">
        <f>IF(OR($A18="",H$10=""),"",IF(IFERROR(MATCH(BBC_6!H$10,Infor!$A$13:$A$30,0),0)&gt;0,"L",IF(WEEKDAY(H$10)=1,"","X")))</f>
        <v/>
      </c>
      <c r="I18" s="61" t="str">
        <f>IF(OR($A18="",I$10=""),"",IF(IFERROR(MATCH(BBC_6!I$10,Infor!$A$13:$A$30,0),0)&gt;0,"L",IF(WEEKDAY(I$10)=1,"","X")))</f>
        <v>X</v>
      </c>
      <c r="J18" s="61" t="str">
        <f>IF(OR($A18="",J$10=""),"",IF(IFERROR(MATCH(BBC_6!J$10,Infor!$A$13:$A$30,0),0)&gt;0,"L",IF(WEEKDAY(J$10)=1,"","X")))</f>
        <v>X</v>
      </c>
      <c r="K18" s="61" t="str">
        <f>IF(OR($A18="",K$10=""),"",IF(IFERROR(MATCH(BBC_6!K$10,Infor!$A$13:$A$30,0),0)&gt;0,"L",IF(WEEKDAY(K$10)=1,"","X")))</f>
        <v>X</v>
      </c>
      <c r="L18" s="61" t="str">
        <f>IF(OR($A18="",L$10=""),"",IF(IFERROR(MATCH(BBC_6!L$10,Infor!$A$13:$A$30,0),0)&gt;0,"L",IF(WEEKDAY(L$10)=1,"","X")))</f>
        <v>X</v>
      </c>
      <c r="M18" s="61" t="str">
        <f>IF(OR($A18="",M$10=""),"",IF(IFERROR(MATCH(BBC_6!M$10,Infor!$A$13:$A$30,0),0)&gt;0,"L",IF(WEEKDAY(M$10)=1,"","X")))</f>
        <v>X</v>
      </c>
      <c r="N18" s="61" t="str">
        <f>IF(OR($A18="",N$10=""),"",IF(IFERROR(MATCH(BBC_6!N$10,Infor!$A$13:$A$30,0),0)&gt;0,"L",IF(WEEKDAY(N$10)=1,"","X")))</f>
        <v>X</v>
      </c>
      <c r="O18" s="61" t="str">
        <f>IF(OR($A18="",O$10=""),"",IF(IFERROR(MATCH(BBC_6!O$10,Infor!$A$13:$A$30,0),0)&gt;0,"L",IF(WEEKDAY(O$10)=1,"","X")))</f>
        <v/>
      </c>
      <c r="P18" s="61" t="str">
        <f>IF(OR($A18="",P$10=""),"",IF(IFERROR(MATCH(BBC_6!P$10,Infor!$A$13:$A$30,0),0)&gt;0,"L",IF(WEEKDAY(P$10)=1,"","X")))</f>
        <v>X</v>
      </c>
      <c r="Q18" s="61" t="str">
        <f>IF(OR($A18="",Q$10=""),"",IF(IFERROR(MATCH(BBC_6!Q$10,Infor!$A$13:$A$30,0),0)&gt;0,"L",IF(WEEKDAY(Q$10)=1,"","X")))</f>
        <v>X</v>
      </c>
      <c r="R18" s="61" t="str">
        <f>IF(OR($A18="",R$10=""),"",IF(IFERROR(MATCH(BBC_6!R$10,Infor!$A$13:$A$30,0),0)&gt;0,"L",IF(WEEKDAY(R$10)=1,"","X")))</f>
        <v>X</v>
      </c>
      <c r="S18" s="61" t="str">
        <f>IF(OR($A18="",S$10=""),"",IF(IFERROR(MATCH(BBC_6!S$10,Infor!$A$13:$A$30,0),0)&gt;0,"L",IF(WEEKDAY(S$10)=1,"","X")))</f>
        <v>X</v>
      </c>
      <c r="T18" s="61" t="str">
        <f>IF(OR($A18="",T$10=""),"",IF(IFERROR(MATCH(BBC_6!T$10,Infor!$A$13:$A$30,0),0)&gt;0,"L",IF(WEEKDAY(T$10)=1,"","X")))</f>
        <v>X</v>
      </c>
      <c r="U18" s="61" t="str">
        <f>IF(OR($A18="",U$10=""),"",IF(IFERROR(MATCH(BBC_6!U$10,Infor!$A$13:$A$30,0),0)&gt;0,"L",IF(WEEKDAY(U$10)=1,"","X")))</f>
        <v>X</v>
      </c>
      <c r="V18" s="61" t="str">
        <f>IF(OR($A18="",V$10=""),"",IF(IFERROR(MATCH(BBC_6!V$10,Infor!$A$13:$A$30,0),0)&gt;0,"L",IF(WEEKDAY(V$10)=1,"","X")))</f>
        <v/>
      </c>
      <c r="W18" s="61" t="str">
        <f>IF(OR($A18="",W$10=""),"",IF(IFERROR(MATCH(BBC_6!W$10,Infor!$A$13:$A$30,0),0)&gt;0,"L",IF(WEEKDAY(W$10)=1,"","X")))</f>
        <v>X</v>
      </c>
      <c r="X18" s="61" t="str">
        <f>IF(OR($A18="",X$10=""),"",IF(IFERROR(MATCH(BBC_6!X$10,Infor!$A$13:$A$30,0),0)&gt;0,"L",IF(WEEKDAY(X$10)=1,"","X")))</f>
        <v>X</v>
      </c>
      <c r="Y18" s="61" t="str">
        <f>IF(OR($A18="",Y$10=""),"",IF(IFERROR(MATCH(BBC_6!Y$10,Infor!$A$13:$A$30,0),0)&gt;0,"L",IF(WEEKDAY(Y$10)=1,"","X")))</f>
        <v>X</v>
      </c>
      <c r="Z18" s="61" t="str">
        <f>IF(OR($A18="",Z$10=""),"",IF(IFERROR(MATCH(BBC_6!Z$10,Infor!$A$13:$A$30,0),0)&gt;0,"L",IF(WEEKDAY(Z$10)=1,"","X")))</f>
        <v>X</v>
      </c>
      <c r="AA18" s="61" t="str">
        <f>IF(OR($A18="",AA$10=""),"",IF(IFERROR(MATCH(BBC_6!AA$10,Infor!$A$13:$A$30,0),0)&gt;0,"L",IF(WEEKDAY(AA$10)=1,"","X")))</f>
        <v>X</v>
      </c>
      <c r="AB18" s="61" t="str">
        <f>IF(OR($A18="",AB$10=""),"",IF(IFERROR(MATCH(BBC_6!AB$10,Infor!$A$13:$A$30,0),0)&gt;0,"L",IF(WEEKDAY(AB$10)=1,"","X")))</f>
        <v>X</v>
      </c>
      <c r="AC18" s="61" t="str">
        <f>IF(OR($A18="",AC$10=""),"",IF(IFERROR(MATCH(BBC_6!AC$10,Infor!$A$13:$A$30,0),0)&gt;0,"L",IF(WEEKDAY(AC$10)=1,"","X")))</f>
        <v/>
      </c>
      <c r="AD18" s="61" t="str">
        <f>IF(OR($A18="",AD$10=""),"",IF(IFERROR(MATCH(BBC_6!AD$10,Infor!$A$13:$A$30,0),0)&gt;0,"L",IF(WEEKDAY(AD$10)=1,"","X")))</f>
        <v>X</v>
      </c>
      <c r="AE18" s="61" t="str">
        <f>IF(OR($A18="",AE$10=""),"",IF(IFERROR(MATCH(BBC_6!AE$10,Infor!$A$13:$A$30,0),0)&gt;0,"L",IF(WEEKDAY(AE$10)=1,"","X")))</f>
        <v>X</v>
      </c>
      <c r="AF18" s="61" t="str">
        <f>IF(OR($A18="",AF$10=""),"",IF(IFERROR(MATCH(BBC_6!AF$10,Infor!$A$13:$A$30,0),0)&gt;0,"L",IF(WEEKDAY(AF$10)=1,"","X")))</f>
        <v>X</v>
      </c>
      <c r="AG18" s="61" t="str">
        <f>IF(OR($A18="",AG$10=""),"",IF(IFERROR(MATCH(BBC_6!AG$10,Infor!$A$13:$A$30,0),0)&gt;0,"L",IF(WEEKDAY(AG$10)=1,"","X")))</f>
        <v>X</v>
      </c>
      <c r="AH18" s="61" t="str">
        <f>IF(OR($A18="",AH$10=""),"",IF(IFERROR(MATCH(BBC_6!AH$10,Infor!$A$13:$A$30,0),0)&gt;0,"L",IF(WEEKDAY(AH$10)=1,"","X")))</f>
        <v>X</v>
      </c>
      <c r="AI18" s="61" t="str">
        <f>IF(OR($A18="",AI$10=""),"",IF(IFERROR(MATCH(BBC_6!AI$10,Infor!$A$13:$A$30,0),0)&gt;0,"L",IF(WEEKDAY(AI$10)=1,"","X")))</f>
        <v/>
      </c>
      <c r="AJ18" s="62"/>
      <c r="AK18" s="62">
        <f t="shared" si="6"/>
        <v>26</v>
      </c>
      <c r="AL18" s="62">
        <f t="shared" si="7"/>
        <v>0</v>
      </c>
      <c r="AM18" s="62"/>
      <c r="AN18" s="63"/>
      <c r="AO18" s="44">
        <f t="shared" si="0"/>
        <v>6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IF(OR($A19="",E$10=""),"",IF(IFERROR(MATCH(BBC_6!E$10,Infor!$A$13:$A$30,0),0)&gt;0,"L",IF(WEEKDAY(E$10)=1,"","X")))</f>
        <v>X</v>
      </c>
      <c r="F19" s="61" t="str">
        <f>IF(OR($A19="",F$10=""),"",IF(IFERROR(MATCH(BBC_6!F$10,Infor!$A$13:$A$30,0),0)&gt;0,"L",IF(WEEKDAY(F$10)=1,"","X")))</f>
        <v>X</v>
      </c>
      <c r="G19" s="61" t="str">
        <f>IF(OR($A19="",G$10=""),"",IF(IFERROR(MATCH(BBC_6!G$10,Infor!$A$13:$A$30,0),0)&gt;0,"L",IF(WEEKDAY(G$10)=1,"","X")))</f>
        <v>X</v>
      </c>
      <c r="H19" s="61" t="str">
        <f>IF(OR($A19="",H$10=""),"",IF(IFERROR(MATCH(BBC_6!H$10,Infor!$A$13:$A$30,0),0)&gt;0,"L",IF(WEEKDAY(H$10)=1,"","X")))</f>
        <v/>
      </c>
      <c r="I19" s="61" t="str">
        <f>IF(OR($A19="",I$10=""),"",IF(IFERROR(MATCH(BBC_6!I$10,Infor!$A$13:$A$30,0),0)&gt;0,"L",IF(WEEKDAY(I$10)=1,"","X")))</f>
        <v>X</v>
      </c>
      <c r="J19" s="61" t="str">
        <f>IF(OR($A19="",J$10=""),"",IF(IFERROR(MATCH(BBC_6!J$10,Infor!$A$13:$A$30,0),0)&gt;0,"L",IF(WEEKDAY(J$10)=1,"","X")))</f>
        <v>X</v>
      </c>
      <c r="K19" s="61" t="str">
        <f>IF(OR($A19="",K$10=""),"",IF(IFERROR(MATCH(BBC_6!K$10,Infor!$A$13:$A$30,0),0)&gt;0,"L",IF(WEEKDAY(K$10)=1,"","X")))</f>
        <v>X</v>
      </c>
      <c r="L19" s="61" t="str">
        <f>IF(OR($A19="",L$10=""),"",IF(IFERROR(MATCH(BBC_6!L$10,Infor!$A$13:$A$30,0),0)&gt;0,"L",IF(WEEKDAY(L$10)=1,"","X")))</f>
        <v>X</v>
      </c>
      <c r="M19" s="61" t="str">
        <f>IF(OR($A19="",M$10=""),"",IF(IFERROR(MATCH(BBC_6!M$10,Infor!$A$13:$A$30,0),0)&gt;0,"L",IF(WEEKDAY(M$10)=1,"","X")))</f>
        <v>X</v>
      </c>
      <c r="N19" s="61" t="str">
        <f>IF(OR($A19="",N$10=""),"",IF(IFERROR(MATCH(BBC_6!N$10,Infor!$A$13:$A$30,0),0)&gt;0,"L",IF(WEEKDAY(N$10)=1,"","X")))</f>
        <v>X</v>
      </c>
      <c r="O19" s="61" t="str">
        <f>IF(OR($A19="",O$10=""),"",IF(IFERROR(MATCH(BBC_6!O$10,Infor!$A$13:$A$30,0),0)&gt;0,"L",IF(WEEKDAY(O$10)=1,"","X")))</f>
        <v/>
      </c>
      <c r="P19" s="61" t="str">
        <f>IF(OR($A19="",P$10=""),"",IF(IFERROR(MATCH(BBC_6!P$10,Infor!$A$13:$A$30,0),0)&gt;0,"L",IF(WEEKDAY(P$10)=1,"","X")))</f>
        <v>X</v>
      </c>
      <c r="Q19" s="61" t="str">
        <f>IF(OR($A19="",Q$10=""),"",IF(IFERROR(MATCH(BBC_6!Q$10,Infor!$A$13:$A$30,0),0)&gt;0,"L",IF(WEEKDAY(Q$10)=1,"","X")))</f>
        <v>X</v>
      </c>
      <c r="R19" s="61" t="str">
        <f>IF(OR($A19="",R$10=""),"",IF(IFERROR(MATCH(BBC_6!R$10,Infor!$A$13:$A$30,0),0)&gt;0,"L",IF(WEEKDAY(R$10)=1,"","X")))</f>
        <v>X</v>
      </c>
      <c r="S19" s="61" t="str">
        <f>IF(OR($A19="",S$10=""),"",IF(IFERROR(MATCH(BBC_6!S$10,Infor!$A$13:$A$30,0),0)&gt;0,"L",IF(WEEKDAY(S$10)=1,"","X")))</f>
        <v>X</v>
      </c>
      <c r="T19" s="61" t="str">
        <f>IF(OR($A19="",T$10=""),"",IF(IFERROR(MATCH(BBC_6!T$10,Infor!$A$13:$A$30,0),0)&gt;0,"L",IF(WEEKDAY(T$10)=1,"","X")))</f>
        <v>X</v>
      </c>
      <c r="U19" s="61" t="str">
        <f>IF(OR($A19="",U$10=""),"",IF(IFERROR(MATCH(BBC_6!U$10,Infor!$A$13:$A$30,0),0)&gt;0,"L",IF(WEEKDAY(U$10)=1,"","X")))</f>
        <v>X</v>
      </c>
      <c r="V19" s="61" t="str">
        <f>IF(OR($A19="",V$10=""),"",IF(IFERROR(MATCH(BBC_6!V$10,Infor!$A$13:$A$30,0),0)&gt;0,"L",IF(WEEKDAY(V$10)=1,"","X")))</f>
        <v/>
      </c>
      <c r="W19" s="61" t="str">
        <f>IF(OR($A19="",W$10=""),"",IF(IFERROR(MATCH(BBC_6!W$10,Infor!$A$13:$A$30,0),0)&gt;0,"L",IF(WEEKDAY(W$10)=1,"","X")))</f>
        <v>X</v>
      </c>
      <c r="X19" s="61" t="str">
        <f>IF(OR($A19="",X$10=""),"",IF(IFERROR(MATCH(BBC_6!X$10,Infor!$A$13:$A$30,0),0)&gt;0,"L",IF(WEEKDAY(X$10)=1,"","X")))</f>
        <v>X</v>
      </c>
      <c r="Y19" s="61" t="str">
        <f>IF(OR($A19="",Y$10=""),"",IF(IFERROR(MATCH(BBC_6!Y$10,Infor!$A$13:$A$30,0),0)&gt;0,"L",IF(WEEKDAY(Y$10)=1,"","X")))</f>
        <v>X</v>
      </c>
      <c r="Z19" s="61" t="str">
        <f>IF(OR($A19="",Z$10=""),"",IF(IFERROR(MATCH(BBC_6!Z$10,Infor!$A$13:$A$30,0),0)&gt;0,"L",IF(WEEKDAY(Z$10)=1,"","X")))</f>
        <v>X</v>
      </c>
      <c r="AA19" s="61" t="str">
        <f>IF(OR($A19="",AA$10=""),"",IF(IFERROR(MATCH(BBC_6!AA$10,Infor!$A$13:$A$30,0),0)&gt;0,"L",IF(WEEKDAY(AA$10)=1,"","X")))</f>
        <v>X</v>
      </c>
      <c r="AB19" s="61" t="str">
        <f>IF(OR($A19="",AB$10=""),"",IF(IFERROR(MATCH(BBC_6!AB$10,Infor!$A$13:$A$30,0),0)&gt;0,"L",IF(WEEKDAY(AB$10)=1,"","X")))</f>
        <v>X</v>
      </c>
      <c r="AC19" s="61" t="str">
        <f>IF(OR($A19="",AC$10=""),"",IF(IFERROR(MATCH(BBC_6!AC$10,Infor!$A$13:$A$30,0),0)&gt;0,"L",IF(WEEKDAY(AC$10)=1,"","X")))</f>
        <v/>
      </c>
      <c r="AD19" s="61" t="str">
        <f>IF(OR($A19="",AD$10=""),"",IF(IFERROR(MATCH(BBC_6!AD$10,Infor!$A$13:$A$30,0),0)&gt;0,"L",IF(WEEKDAY(AD$10)=1,"","X")))</f>
        <v>X</v>
      </c>
      <c r="AE19" s="61" t="str">
        <f>IF(OR($A19="",AE$10=""),"",IF(IFERROR(MATCH(BBC_6!AE$10,Infor!$A$13:$A$30,0),0)&gt;0,"L",IF(WEEKDAY(AE$10)=1,"","X")))</f>
        <v>X</v>
      </c>
      <c r="AF19" s="61" t="str">
        <f>IF(OR($A19="",AF$10=""),"",IF(IFERROR(MATCH(BBC_6!AF$10,Infor!$A$13:$A$30,0),0)&gt;0,"L",IF(WEEKDAY(AF$10)=1,"","X")))</f>
        <v>X</v>
      </c>
      <c r="AG19" s="61" t="str">
        <f>IF(OR($A19="",AG$10=""),"",IF(IFERROR(MATCH(BBC_6!AG$10,Infor!$A$13:$A$30,0),0)&gt;0,"L",IF(WEEKDAY(AG$10)=1,"","X")))</f>
        <v>X</v>
      </c>
      <c r="AH19" s="61" t="str">
        <f>IF(OR($A19="",AH$10=""),"",IF(IFERROR(MATCH(BBC_6!AH$10,Infor!$A$13:$A$30,0),0)&gt;0,"L",IF(WEEKDAY(AH$10)=1,"","X")))</f>
        <v>X</v>
      </c>
      <c r="AI19" s="61" t="str">
        <f>IF(OR($A19="",AI$10=""),"",IF(IFERROR(MATCH(BBC_6!AI$10,Infor!$A$13:$A$30,0),0)&gt;0,"L",IF(WEEKDAY(AI$10)=1,"","X")))</f>
        <v/>
      </c>
      <c r="AJ19" s="62"/>
      <c r="AK19" s="62">
        <f t="shared" si="6"/>
        <v>26</v>
      </c>
      <c r="AL19" s="62">
        <f t="shared" si="7"/>
        <v>0</v>
      </c>
      <c r="AM19" s="62"/>
      <c r="AN19" s="63"/>
      <c r="AO19" s="44">
        <f t="shared" si="0"/>
        <v>6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IF(OR($A20="",E$10=""),"",IF(IFERROR(MATCH(BBC_6!E$10,Infor!$A$13:$A$30,0),0)&gt;0,"L",IF(WEEKDAY(E$10)=1,"","X")))</f>
        <v>X</v>
      </c>
      <c r="F20" s="61" t="str">
        <f>IF(OR($A20="",F$10=""),"",IF(IFERROR(MATCH(BBC_6!F$10,Infor!$A$13:$A$30,0),0)&gt;0,"L",IF(WEEKDAY(F$10)=1,"","X")))</f>
        <v>X</v>
      </c>
      <c r="G20" s="61" t="str">
        <f>IF(OR($A20="",G$10=""),"",IF(IFERROR(MATCH(BBC_6!G$10,Infor!$A$13:$A$30,0),0)&gt;0,"L",IF(WEEKDAY(G$10)=1,"","X")))</f>
        <v>X</v>
      </c>
      <c r="H20" s="61" t="str">
        <f>IF(OR($A20="",H$10=""),"",IF(IFERROR(MATCH(BBC_6!H$10,Infor!$A$13:$A$30,0),0)&gt;0,"L",IF(WEEKDAY(H$10)=1,"","X")))</f>
        <v/>
      </c>
      <c r="I20" s="61" t="str">
        <f>IF(OR($A20="",I$10=""),"",IF(IFERROR(MATCH(BBC_6!I$10,Infor!$A$13:$A$30,0),0)&gt;0,"L",IF(WEEKDAY(I$10)=1,"","X")))</f>
        <v>X</v>
      </c>
      <c r="J20" s="61" t="str">
        <f>IF(OR($A20="",J$10=""),"",IF(IFERROR(MATCH(BBC_6!J$10,Infor!$A$13:$A$30,0),0)&gt;0,"L",IF(WEEKDAY(J$10)=1,"","X")))</f>
        <v>X</v>
      </c>
      <c r="K20" s="61" t="str">
        <f>IF(OR($A20="",K$10=""),"",IF(IFERROR(MATCH(BBC_6!K$10,Infor!$A$13:$A$30,0),0)&gt;0,"L",IF(WEEKDAY(K$10)=1,"","X")))</f>
        <v>X</v>
      </c>
      <c r="L20" s="61" t="str">
        <f>IF(OR($A20="",L$10=""),"",IF(IFERROR(MATCH(BBC_6!L$10,Infor!$A$13:$A$30,0),0)&gt;0,"L",IF(WEEKDAY(L$10)=1,"","X")))</f>
        <v>X</v>
      </c>
      <c r="M20" s="61" t="str">
        <f>IF(OR($A20="",M$10=""),"",IF(IFERROR(MATCH(BBC_6!M$10,Infor!$A$13:$A$30,0),0)&gt;0,"L",IF(WEEKDAY(M$10)=1,"","X")))</f>
        <v>X</v>
      </c>
      <c r="N20" s="61" t="str">
        <f>IF(OR($A20="",N$10=""),"",IF(IFERROR(MATCH(BBC_6!N$10,Infor!$A$13:$A$30,0),0)&gt;0,"L",IF(WEEKDAY(N$10)=1,"","X")))</f>
        <v>X</v>
      </c>
      <c r="O20" s="61" t="str">
        <f>IF(OR($A20="",O$10=""),"",IF(IFERROR(MATCH(BBC_6!O$10,Infor!$A$13:$A$30,0),0)&gt;0,"L",IF(WEEKDAY(O$10)=1,"","X")))</f>
        <v/>
      </c>
      <c r="P20" s="61" t="str">
        <f>IF(OR($A20="",P$10=""),"",IF(IFERROR(MATCH(BBC_6!P$10,Infor!$A$13:$A$30,0),0)&gt;0,"L",IF(WEEKDAY(P$10)=1,"","X")))</f>
        <v>X</v>
      </c>
      <c r="Q20" s="61" t="str">
        <f>IF(OR($A20="",Q$10=""),"",IF(IFERROR(MATCH(BBC_6!Q$10,Infor!$A$13:$A$30,0),0)&gt;0,"L",IF(WEEKDAY(Q$10)=1,"","X")))</f>
        <v>X</v>
      </c>
      <c r="R20" s="61" t="str">
        <f>IF(OR($A20="",R$10=""),"",IF(IFERROR(MATCH(BBC_6!R$10,Infor!$A$13:$A$30,0),0)&gt;0,"L",IF(WEEKDAY(R$10)=1,"","X")))</f>
        <v>X</v>
      </c>
      <c r="S20" s="61" t="str">
        <f>IF(OR($A20="",S$10=""),"",IF(IFERROR(MATCH(BBC_6!S$10,Infor!$A$13:$A$30,0),0)&gt;0,"L",IF(WEEKDAY(S$10)=1,"","X")))</f>
        <v>X</v>
      </c>
      <c r="T20" s="61" t="str">
        <f>IF(OR($A20="",T$10=""),"",IF(IFERROR(MATCH(BBC_6!T$10,Infor!$A$13:$A$30,0),0)&gt;0,"L",IF(WEEKDAY(T$10)=1,"","X")))</f>
        <v>X</v>
      </c>
      <c r="U20" s="61" t="str">
        <f>IF(OR($A20="",U$10=""),"",IF(IFERROR(MATCH(BBC_6!U$10,Infor!$A$13:$A$30,0),0)&gt;0,"L",IF(WEEKDAY(U$10)=1,"","X")))</f>
        <v>X</v>
      </c>
      <c r="V20" s="61" t="str">
        <f>IF(OR($A20="",V$10=""),"",IF(IFERROR(MATCH(BBC_6!V$10,Infor!$A$13:$A$30,0),0)&gt;0,"L",IF(WEEKDAY(V$10)=1,"","X")))</f>
        <v/>
      </c>
      <c r="W20" s="61" t="str">
        <f>IF(OR($A20="",W$10=""),"",IF(IFERROR(MATCH(BBC_6!W$10,Infor!$A$13:$A$30,0),0)&gt;0,"L",IF(WEEKDAY(W$10)=1,"","X")))</f>
        <v>X</v>
      </c>
      <c r="X20" s="61" t="str">
        <f>IF(OR($A20="",X$10=""),"",IF(IFERROR(MATCH(BBC_6!X$10,Infor!$A$13:$A$30,0),0)&gt;0,"L",IF(WEEKDAY(X$10)=1,"","X")))</f>
        <v>X</v>
      </c>
      <c r="Y20" s="61" t="str">
        <f>IF(OR($A20="",Y$10=""),"",IF(IFERROR(MATCH(BBC_6!Y$10,Infor!$A$13:$A$30,0),0)&gt;0,"L",IF(WEEKDAY(Y$10)=1,"","X")))</f>
        <v>X</v>
      </c>
      <c r="Z20" s="61" t="str">
        <f>IF(OR($A20="",Z$10=""),"",IF(IFERROR(MATCH(BBC_6!Z$10,Infor!$A$13:$A$30,0),0)&gt;0,"L",IF(WEEKDAY(Z$10)=1,"","X")))</f>
        <v>X</v>
      </c>
      <c r="AA20" s="61" t="str">
        <f>IF(OR($A20="",AA$10=""),"",IF(IFERROR(MATCH(BBC_6!AA$10,Infor!$A$13:$A$30,0),0)&gt;0,"L",IF(WEEKDAY(AA$10)=1,"","X")))</f>
        <v>X</v>
      </c>
      <c r="AB20" s="61" t="str">
        <f>IF(OR($A20="",AB$10=""),"",IF(IFERROR(MATCH(BBC_6!AB$10,Infor!$A$13:$A$30,0),0)&gt;0,"L",IF(WEEKDAY(AB$10)=1,"","X")))</f>
        <v>X</v>
      </c>
      <c r="AC20" s="61" t="str">
        <f>IF(OR($A20="",AC$10=""),"",IF(IFERROR(MATCH(BBC_6!AC$10,Infor!$A$13:$A$30,0),0)&gt;0,"L",IF(WEEKDAY(AC$10)=1,"","X")))</f>
        <v/>
      </c>
      <c r="AD20" s="61" t="str">
        <f>IF(OR($A20="",AD$10=""),"",IF(IFERROR(MATCH(BBC_6!AD$10,Infor!$A$13:$A$30,0),0)&gt;0,"L",IF(WEEKDAY(AD$10)=1,"","X")))</f>
        <v>X</v>
      </c>
      <c r="AE20" s="61" t="str">
        <f>IF(OR($A20="",AE$10=""),"",IF(IFERROR(MATCH(BBC_6!AE$10,Infor!$A$13:$A$30,0),0)&gt;0,"L",IF(WEEKDAY(AE$10)=1,"","X")))</f>
        <v>X</v>
      </c>
      <c r="AF20" s="61" t="str">
        <f>IF(OR($A20="",AF$10=""),"",IF(IFERROR(MATCH(BBC_6!AF$10,Infor!$A$13:$A$30,0),0)&gt;0,"L",IF(WEEKDAY(AF$10)=1,"","X")))</f>
        <v>X</v>
      </c>
      <c r="AG20" s="61" t="str">
        <f>IF(OR($A20="",AG$10=""),"",IF(IFERROR(MATCH(BBC_6!AG$10,Infor!$A$13:$A$30,0),0)&gt;0,"L",IF(WEEKDAY(AG$10)=1,"","X")))</f>
        <v>X</v>
      </c>
      <c r="AH20" s="61" t="str">
        <f>IF(OR($A20="",AH$10=""),"",IF(IFERROR(MATCH(BBC_6!AH$10,Infor!$A$13:$A$30,0),0)&gt;0,"L",IF(WEEKDAY(AH$10)=1,"","X")))</f>
        <v>X</v>
      </c>
      <c r="AI20" s="61" t="str">
        <f>IF(OR($A20="",AI$10=""),"",IF(IFERROR(MATCH(BBC_6!AI$10,Infor!$A$13:$A$30,0),0)&gt;0,"L",IF(WEEKDAY(AI$10)=1,"","X")))</f>
        <v/>
      </c>
      <c r="AJ20" s="62"/>
      <c r="AK20" s="62">
        <f t="shared" si="6"/>
        <v>26</v>
      </c>
      <c r="AL20" s="62">
        <f t="shared" si="7"/>
        <v>0</v>
      </c>
      <c r="AM20" s="62"/>
      <c r="AN20" s="63"/>
      <c r="AO20" s="44">
        <f t="shared" si="0"/>
        <v>6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IF(OR($A21="",E$10=""),"",IF(IFERROR(MATCH(BBC_6!E$10,Infor!$A$13:$A$30,0),0)&gt;0,"L",IF(WEEKDAY(E$10)=1,"","X")))</f>
        <v>X</v>
      </c>
      <c r="F21" s="61" t="str">
        <f>IF(OR($A21="",F$10=""),"",IF(IFERROR(MATCH(BBC_6!F$10,Infor!$A$13:$A$30,0),0)&gt;0,"L",IF(WEEKDAY(F$10)=1,"","X")))</f>
        <v>X</v>
      </c>
      <c r="G21" s="61" t="str">
        <f>IF(OR($A21="",G$10=""),"",IF(IFERROR(MATCH(BBC_6!G$10,Infor!$A$13:$A$30,0),0)&gt;0,"L",IF(WEEKDAY(G$10)=1,"","X")))</f>
        <v>X</v>
      </c>
      <c r="H21" s="61" t="str">
        <f>IF(OR($A21="",H$10=""),"",IF(IFERROR(MATCH(BBC_6!H$10,Infor!$A$13:$A$30,0),0)&gt;0,"L",IF(WEEKDAY(H$10)=1,"","X")))</f>
        <v/>
      </c>
      <c r="I21" s="61" t="str">
        <f>IF(OR($A21="",I$10=""),"",IF(IFERROR(MATCH(BBC_6!I$10,Infor!$A$13:$A$30,0),0)&gt;0,"L",IF(WEEKDAY(I$10)=1,"","X")))</f>
        <v>X</v>
      </c>
      <c r="J21" s="61" t="str">
        <f>IF(OR($A21="",J$10=""),"",IF(IFERROR(MATCH(BBC_6!J$10,Infor!$A$13:$A$30,0),0)&gt;0,"L",IF(WEEKDAY(J$10)=1,"","X")))</f>
        <v>X</v>
      </c>
      <c r="K21" s="61" t="str">
        <f>IF(OR($A21="",K$10=""),"",IF(IFERROR(MATCH(BBC_6!K$10,Infor!$A$13:$A$30,0),0)&gt;0,"L",IF(WEEKDAY(K$10)=1,"","X")))</f>
        <v>X</v>
      </c>
      <c r="L21" s="61" t="str">
        <f>IF(OR($A21="",L$10=""),"",IF(IFERROR(MATCH(BBC_6!L$10,Infor!$A$13:$A$30,0),0)&gt;0,"L",IF(WEEKDAY(L$10)=1,"","X")))</f>
        <v>X</v>
      </c>
      <c r="M21" s="61" t="str">
        <f>IF(OR($A21="",M$10=""),"",IF(IFERROR(MATCH(BBC_6!M$10,Infor!$A$13:$A$30,0),0)&gt;0,"L",IF(WEEKDAY(M$10)=1,"","X")))</f>
        <v>X</v>
      </c>
      <c r="N21" s="61" t="str">
        <f>IF(OR($A21="",N$10=""),"",IF(IFERROR(MATCH(BBC_6!N$10,Infor!$A$13:$A$30,0),0)&gt;0,"L",IF(WEEKDAY(N$10)=1,"","X")))</f>
        <v>X</v>
      </c>
      <c r="O21" s="61" t="str">
        <f>IF(OR($A21="",O$10=""),"",IF(IFERROR(MATCH(BBC_6!O$10,Infor!$A$13:$A$30,0),0)&gt;0,"L",IF(WEEKDAY(O$10)=1,"","X")))</f>
        <v/>
      </c>
      <c r="P21" s="61" t="str">
        <f>IF(OR($A21="",P$10=""),"",IF(IFERROR(MATCH(BBC_6!P$10,Infor!$A$13:$A$30,0),0)&gt;0,"L",IF(WEEKDAY(P$10)=1,"","X")))</f>
        <v>X</v>
      </c>
      <c r="Q21" s="61" t="str">
        <f>IF(OR($A21="",Q$10=""),"",IF(IFERROR(MATCH(BBC_6!Q$10,Infor!$A$13:$A$30,0),0)&gt;0,"L",IF(WEEKDAY(Q$10)=1,"","X")))</f>
        <v>X</v>
      </c>
      <c r="R21" s="61" t="str">
        <f>IF(OR($A21="",R$10=""),"",IF(IFERROR(MATCH(BBC_6!R$10,Infor!$A$13:$A$30,0),0)&gt;0,"L",IF(WEEKDAY(R$10)=1,"","X")))</f>
        <v>X</v>
      </c>
      <c r="S21" s="61" t="str">
        <f>IF(OR($A21="",S$10=""),"",IF(IFERROR(MATCH(BBC_6!S$10,Infor!$A$13:$A$30,0),0)&gt;0,"L",IF(WEEKDAY(S$10)=1,"","X")))</f>
        <v>X</v>
      </c>
      <c r="T21" s="61" t="str">
        <f>IF(OR($A21="",T$10=""),"",IF(IFERROR(MATCH(BBC_6!T$10,Infor!$A$13:$A$30,0),0)&gt;0,"L",IF(WEEKDAY(T$10)=1,"","X")))</f>
        <v>X</v>
      </c>
      <c r="U21" s="61" t="str">
        <f>IF(OR($A21="",U$10=""),"",IF(IFERROR(MATCH(BBC_6!U$10,Infor!$A$13:$A$30,0),0)&gt;0,"L",IF(WEEKDAY(U$10)=1,"","X")))</f>
        <v>X</v>
      </c>
      <c r="V21" s="61" t="str">
        <f>IF(OR($A21="",V$10=""),"",IF(IFERROR(MATCH(BBC_6!V$10,Infor!$A$13:$A$30,0),0)&gt;0,"L",IF(WEEKDAY(V$10)=1,"","X")))</f>
        <v/>
      </c>
      <c r="W21" s="61" t="str">
        <f>IF(OR($A21="",W$10=""),"",IF(IFERROR(MATCH(BBC_6!W$10,Infor!$A$13:$A$30,0),0)&gt;0,"L",IF(WEEKDAY(W$10)=1,"","X")))</f>
        <v>X</v>
      </c>
      <c r="X21" s="61" t="str">
        <f>IF(OR($A21="",X$10=""),"",IF(IFERROR(MATCH(BBC_6!X$10,Infor!$A$13:$A$30,0),0)&gt;0,"L",IF(WEEKDAY(X$10)=1,"","X")))</f>
        <v>X</v>
      </c>
      <c r="Y21" s="61" t="str">
        <f>IF(OR($A21="",Y$10=""),"",IF(IFERROR(MATCH(BBC_6!Y$10,Infor!$A$13:$A$30,0),0)&gt;0,"L",IF(WEEKDAY(Y$10)=1,"","X")))</f>
        <v>X</v>
      </c>
      <c r="Z21" s="61" t="str">
        <f>IF(OR($A21="",Z$10=""),"",IF(IFERROR(MATCH(BBC_6!Z$10,Infor!$A$13:$A$30,0),0)&gt;0,"L",IF(WEEKDAY(Z$10)=1,"","X")))</f>
        <v>X</v>
      </c>
      <c r="AA21" s="61" t="str">
        <f>IF(OR($A21="",AA$10=""),"",IF(IFERROR(MATCH(BBC_6!AA$10,Infor!$A$13:$A$30,0),0)&gt;0,"L",IF(WEEKDAY(AA$10)=1,"","X")))</f>
        <v>X</v>
      </c>
      <c r="AB21" s="61" t="str">
        <f>IF(OR($A21="",AB$10=""),"",IF(IFERROR(MATCH(BBC_6!AB$10,Infor!$A$13:$A$30,0),0)&gt;0,"L",IF(WEEKDAY(AB$10)=1,"","X")))</f>
        <v>X</v>
      </c>
      <c r="AC21" s="61" t="str">
        <f>IF(OR($A21="",AC$10=""),"",IF(IFERROR(MATCH(BBC_6!AC$10,Infor!$A$13:$A$30,0),0)&gt;0,"L",IF(WEEKDAY(AC$10)=1,"","X")))</f>
        <v/>
      </c>
      <c r="AD21" s="61" t="str">
        <f>IF(OR($A21="",AD$10=""),"",IF(IFERROR(MATCH(BBC_6!AD$10,Infor!$A$13:$A$30,0),0)&gt;0,"L",IF(WEEKDAY(AD$10)=1,"","X")))</f>
        <v>X</v>
      </c>
      <c r="AE21" s="61" t="str">
        <f>IF(OR($A21="",AE$10=""),"",IF(IFERROR(MATCH(BBC_6!AE$10,Infor!$A$13:$A$30,0),0)&gt;0,"L",IF(WEEKDAY(AE$10)=1,"","X")))</f>
        <v>X</v>
      </c>
      <c r="AF21" s="61" t="str">
        <f>IF(OR($A21="",AF$10=""),"",IF(IFERROR(MATCH(BBC_6!AF$10,Infor!$A$13:$A$30,0),0)&gt;0,"L",IF(WEEKDAY(AF$10)=1,"","X")))</f>
        <v>X</v>
      </c>
      <c r="AG21" s="61" t="str">
        <f>IF(OR($A21="",AG$10=""),"",IF(IFERROR(MATCH(BBC_6!AG$10,Infor!$A$13:$A$30,0),0)&gt;0,"L",IF(WEEKDAY(AG$10)=1,"","X")))</f>
        <v>X</v>
      </c>
      <c r="AH21" s="61" t="str">
        <f>IF(OR($A21="",AH$10=""),"",IF(IFERROR(MATCH(BBC_6!AH$10,Infor!$A$13:$A$30,0),0)&gt;0,"L",IF(WEEKDAY(AH$10)=1,"","X")))</f>
        <v>X</v>
      </c>
      <c r="AI21" s="61" t="str">
        <f>IF(OR($A21="",AI$10=""),"",IF(IFERROR(MATCH(BBC_6!AI$10,Infor!$A$13:$A$30,0),0)&gt;0,"L",IF(WEEKDAY(AI$10)=1,"","X")))</f>
        <v/>
      </c>
      <c r="AJ21" s="62"/>
      <c r="AK21" s="62">
        <f t="shared" si="6"/>
        <v>26</v>
      </c>
      <c r="AL21" s="62">
        <f t="shared" si="7"/>
        <v>0</v>
      </c>
      <c r="AM21" s="62"/>
      <c r="AN21" s="63"/>
      <c r="AO21" s="44">
        <f t="shared" si="0"/>
        <v>6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IF(OR($A22="",E$10=""),"",IF(IFERROR(MATCH(BBC_6!E$10,Infor!$A$13:$A$30,0),0)&gt;0,"L",IF(WEEKDAY(E$10)=1,"","X")))</f>
        <v>X</v>
      </c>
      <c r="F22" s="61" t="str">
        <f>IF(OR($A22="",F$10=""),"",IF(IFERROR(MATCH(BBC_6!F$10,Infor!$A$13:$A$30,0),0)&gt;0,"L",IF(WEEKDAY(F$10)=1,"","X")))</f>
        <v>X</v>
      </c>
      <c r="G22" s="61" t="str">
        <f>IF(OR($A22="",G$10=""),"",IF(IFERROR(MATCH(BBC_6!G$10,Infor!$A$13:$A$30,0),0)&gt;0,"L",IF(WEEKDAY(G$10)=1,"","X")))</f>
        <v>X</v>
      </c>
      <c r="H22" s="61" t="str">
        <f>IF(OR($A22="",H$10=""),"",IF(IFERROR(MATCH(BBC_6!H$10,Infor!$A$13:$A$30,0),0)&gt;0,"L",IF(WEEKDAY(H$10)=1,"","X")))</f>
        <v/>
      </c>
      <c r="I22" s="61" t="str">
        <f>IF(OR($A22="",I$10=""),"",IF(IFERROR(MATCH(BBC_6!I$10,Infor!$A$13:$A$30,0),0)&gt;0,"L",IF(WEEKDAY(I$10)=1,"","X")))</f>
        <v>X</v>
      </c>
      <c r="J22" s="61" t="str">
        <f>IF(OR($A22="",J$10=""),"",IF(IFERROR(MATCH(BBC_6!J$10,Infor!$A$13:$A$30,0),0)&gt;0,"L",IF(WEEKDAY(J$10)=1,"","X")))</f>
        <v>X</v>
      </c>
      <c r="K22" s="61" t="str">
        <f>IF(OR($A22="",K$10=""),"",IF(IFERROR(MATCH(BBC_6!K$10,Infor!$A$13:$A$30,0),0)&gt;0,"L",IF(WEEKDAY(K$10)=1,"","X")))</f>
        <v>X</v>
      </c>
      <c r="L22" s="61" t="str">
        <f>IF(OR($A22="",L$10=""),"",IF(IFERROR(MATCH(BBC_6!L$10,Infor!$A$13:$A$30,0),0)&gt;0,"L",IF(WEEKDAY(L$10)=1,"","X")))</f>
        <v>X</v>
      </c>
      <c r="M22" s="61" t="str">
        <f>IF(OR($A22="",M$10=""),"",IF(IFERROR(MATCH(BBC_6!M$10,Infor!$A$13:$A$30,0),0)&gt;0,"L",IF(WEEKDAY(M$10)=1,"","X")))</f>
        <v>X</v>
      </c>
      <c r="N22" s="61" t="str">
        <f>IF(OR($A22="",N$10=""),"",IF(IFERROR(MATCH(BBC_6!N$10,Infor!$A$13:$A$30,0),0)&gt;0,"L",IF(WEEKDAY(N$10)=1,"","X")))</f>
        <v>X</v>
      </c>
      <c r="O22" s="61" t="str">
        <f>IF(OR($A22="",O$10=""),"",IF(IFERROR(MATCH(BBC_6!O$10,Infor!$A$13:$A$30,0),0)&gt;0,"L",IF(WEEKDAY(O$10)=1,"","X")))</f>
        <v/>
      </c>
      <c r="P22" s="61" t="str">
        <f>IF(OR($A22="",P$10=""),"",IF(IFERROR(MATCH(BBC_6!P$10,Infor!$A$13:$A$30,0),0)&gt;0,"L",IF(WEEKDAY(P$10)=1,"","X")))</f>
        <v>X</v>
      </c>
      <c r="Q22" s="61" t="str">
        <f>IF(OR($A22="",Q$10=""),"",IF(IFERROR(MATCH(BBC_6!Q$10,Infor!$A$13:$A$30,0),0)&gt;0,"L",IF(WEEKDAY(Q$10)=1,"","X")))</f>
        <v>X</v>
      </c>
      <c r="R22" s="61" t="str">
        <f>IF(OR($A22="",R$10=""),"",IF(IFERROR(MATCH(BBC_6!R$10,Infor!$A$13:$A$30,0),0)&gt;0,"L",IF(WEEKDAY(R$10)=1,"","X")))</f>
        <v>X</v>
      </c>
      <c r="S22" s="61" t="str">
        <f>IF(OR($A22="",S$10=""),"",IF(IFERROR(MATCH(BBC_6!S$10,Infor!$A$13:$A$30,0),0)&gt;0,"L",IF(WEEKDAY(S$10)=1,"","X")))</f>
        <v>X</v>
      </c>
      <c r="T22" s="61" t="str">
        <f>IF(OR($A22="",T$10=""),"",IF(IFERROR(MATCH(BBC_6!T$10,Infor!$A$13:$A$30,0),0)&gt;0,"L",IF(WEEKDAY(T$10)=1,"","X")))</f>
        <v>X</v>
      </c>
      <c r="U22" s="61" t="str">
        <f>IF(OR($A22="",U$10=""),"",IF(IFERROR(MATCH(BBC_6!U$10,Infor!$A$13:$A$30,0),0)&gt;0,"L",IF(WEEKDAY(U$10)=1,"","X")))</f>
        <v>X</v>
      </c>
      <c r="V22" s="61" t="str">
        <f>IF(OR($A22="",V$10=""),"",IF(IFERROR(MATCH(BBC_6!V$10,Infor!$A$13:$A$30,0),0)&gt;0,"L",IF(WEEKDAY(V$10)=1,"","X")))</f>
        <v/>
      </c>
      <c r="W22" s="61" t="str">
        <f>IF(OR($A22="",W$10=""),"",IF(IFERROR(MATCH(BBC_6!W$10,Infor!$A$13:$A$30,0),0)&gt;0,"L",IF(WEEKDAY(W$10)=1,"","X")))</f>
        <v>X</v>
      </c>
      <c r="X22" s="61" t="str">
        <f>IF(OR($A22="",X$10=""),"",IF(IFERROR(MATCH(BBC_6!X$10,Infor!$A$13:$A$30,0),0)&gt;0,"L",IF(WEEKDAY(X$10)=1,"","X")))</f>
        <v>X</v>
      </c>
      <c r="Y22" s="61" t="str">
        <f>IF(OR($A22="",Y$10=""),"",IF(IFERROR(MATCH(BBC_6!Y$10,Infor!$A$13:$A$30,0),0)&gt;0,"L",IF(WEEKDAY(Y$10)=1,"","X")))</f>
        <v>X</v>
      </c>
      <c r="Z22" s="61" t="str">
        <f>IF(OR($A22="",Z$10=""),"",IF(IFERROR(MATCH(BBC_6!Z$10,Infor!$A$13:$A$30,0),0)&gt;0,"L",IF(WEEKDAY(Z$10)=1,"","X")))</f>
        <v>X</v>
      </c>
      <c r="AA22" s="61" t="str">
        <f>IF(OR($A22="",AA$10=""),"",IF(IFERROR(MATCH(BBC_6!AA$10,Infor!$A$13:$A$30,0),0)&gt;0,"L",IF(WEEKDAY(AA$10)=1,"","X")))</f>
        <v>X</v>
      </c>
      <c r="AB22" s="61" t="str">
        <f>IF(OR($A22="",AB$10=""),"",IF(IFERROR(MATCH(BBC_6!AB$10,Infor!$A$13:$A$30,0),0)&gt;0,"L",IF(WEEKDAY(AB$10)=1,"","X")))</f>
        <v>X</v>
      </c>
      <c r="AC22" s="61" t="str">
        <f>IF(OR($A22="",AC$10=""),"",IF(IFERROR(MATCH(BBC_6!AC$10,Infor!$A$13:$A$30,0),0)&gt;0,"L",IF(WEEKDAY(AC$10)=1,"","X")))</f>
        <v/>
      </c>
      <c r="AD22" s="61" t="str">
        <f>IF(OR($A22="",AD$10=""),"",IF(IFERROR(MATCH(BBC_6!AD$10,Infor!$A$13:$A$30,0),0)&gt;0,"L",IF(WEEKDAY(AD$10)=1,"","X")))</f>
        <v>X</v>
      </c>
      <c r="AE22" s="61" t="str">
        <f>IF(OR($A22="",AE$10=""),"",IF(IFERROR(MATCH(BBC_6!AE$10,Infor!$A$13:$A$30,0),0)&gt;0,"L",IF(WEEKDAY(AE$10)=1,"","X")))</f>
        <v>X</v>
      </c>
      <c r="AF22" s="61" t="str">
        <f>IF(OR($A22="",AF$10=""),"",IF(IFERROR(MATCH(BBC_6!AF$10,Infor!$A$13:$A$30,0),0)&gt;0,"L",IF(WEEKDAY(AF$10)=1,"","X")))</f>
        <v>X</v>
      </c>
      <c r="AG22" s="61" t="str">
        <f>IF(OR($A22="",AG$10=""),"",IF(IFERROR(MATCH(BBC_6!AG$10,Infor!$A$13:$A$30,0),0)&gt;0,"L",IF(WEEKDAY(AG$10)=1,"","X")))</f>
        <v>X</v>
      </c>
      <c r="AH22" s="61" t="str">
        <f>IF(OR($A22="",AH$10=""),"",IF(IFERROR(MATCH(BBC_6!AH$10,Infor!$A$13:$A$30,0),0)&gt;0,"L",IF(WEEKDAY(AH$10)=1,"","X")))</f>
        <v>X</v>
      </c>
      <c r="AI22" s="61" t="str">
        <f>IF(OR($A22="",AI$10=""),"",IF(IFERROR(MATCH(BBC_6!AI$10,Infor!$A$13:$A$30,0),0)&gt;0,"L",IF(WEEKDAY(AI$10)=1,"","X")))</f>
        <v/>
      </c>
      <c r="AJ22" s="62"/>
      <c r="AK22" s="62">
        <f t="shared" si="6"/>
        <v>26</v>
      </c>
      <c r="AL22" s="62">
        <f t="shared" si="7"/>
        <v>0</v>
      </c>
      <c r="AM22" s="62"/>
      <c r="AN22" s="63"/>
      <c r="AO22" s="44">
        <f t="shared" si="0"/>
        <v>6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IF(OR($A23="",E$10=""),"",IF(IFERROR(MATCH(BBC_6!E$10,Infor!$A$13:$A$30,0),0)&gt;0,"L",IF(WEEKDAY(E$10)=1,"","X")))</f>
        <v>X</v>
      </c>
      <c r="F23" s="61" t="str">
        <f>IF(OR($A23="",F$10=""),"",IF(IFERROR(MATCH(BBC_6!F$10,Infor!$A$13:$A$30,0),0)&gt;0,"L",IF(WEEKDAY(F$10)=1,"","X")))</f>
        <v>X</v>
      </c>
      <c r="G23" s="61" t="str">
        <f>IF(OR($A23="",G$10=""),"",IF(IFERROR(MATCH(BBC_6!G$10,Infor!$A$13:$A$30,0),0)&gt;0,"L",IF(WEEKDAY(G$10)=1,"","X")))</f>
        <v>X</v>
      </c>
      <c r="H23" s="61" t="str">
        <f>IF(OR($A23="",H$10=""),"",IF(IFERROR(MATCH(BBC_6!H$10,Infor!$A$13:$A$30,0),0)&gt;0,"L",IF(WEEKDAY(H$10)=1,"","X")))</f>
        <v/>
      </c>
      <c r="I23" s="61" t="str">
        <f>IF(OR($A23="",I$10=""),"",IF(IFERROR(MATCH(BBC_6!I$10,Infor!$A$13:$A$30,0),0)&gt;0,"L",IF(WEEKDAY(I$10)=1,"","X")))</f>
        <v>X</v>
      </c>
      <c r="J23" s="61" t="str">
        <f>IF(OR($A23="",J$10=""),"",IF(IFERROR(MATCH(BBC_6!J$10,Infor!$A$13:$A$30,0),0)&gt;0,"L",IF(WEEKDAY(J$10)=1,"","X")))</f>
        <v>X</v>
      </c>
      <c r="K23" s="61" t="str">
        <f>IF(OR($A23="",K$10=""),"",IF(IFERROR(MATCH(BBC_6!K$10,Infor!$A$13:$A$30,0),0)&gt;0,"L",IF(WEEKDAY(K$10)=1,"","X")))</f>
        <v>X</v>
      </c>
      <c r="L23" s="61" t="str">
        <f>IF(OR($A23="",L$10=""),"",IF(IFERROR(MATCH(BBC_6!L$10,Infor!$A$13:$A$30,0),0)&gt;0,"L",IF(WEEKDAY(L$10)=1,"","X")))</f>
        <v>X</v>
      </c>
      <c r="M23" s="61" t="str">
        <f>IF(OR($A23="",M$10=""),"",IF(IFERROR(MATCH(BBC_6!M$10,Infor!$A$13:$A$30,0),0)&gt;0,"L",IF(WEEKDAY(M$10)=1,"","X")))</f>
        <v>X</v>
      </c>
      <c r="N23" s="61" t="str">
        <f>IF(OR($A23="",N$10=""),"",IF(IFERROR(MATCH(BBC_6!N$10,Infor!$A$13:$A$30,0),0)&gt;0,"L",IF(WEEKDAY(N$10)=1,"","X")))</f>
        <v>X</v>
      </c>
      <c r="O23" s="61" t="str">
        <f>IF(OR($A23="",O$10=""),"",IF(IFERROR(MATCH(BBC_6!O$10,Infor!$A$13:$A$30,0),0)&gt;0,"L",IF(WEEKDAY(O$10)=1,"","X")))</f>
        <v/>
      </c>
      <c r="P23" s="61" t="str">
        <f>IF(OR($A23="",P$10=""),"",IF(IFERROR(MATCH(BBC_6!P$10,Infor!$A$13:$A$30,0),0)&gt;0,"L",IF(WEEKDAY(P$10)=1,"","X")))</f>
        <v>X</v>
      </c>
      <c r="Q23" s="61" t="str">
        <f>IF(OR($A23="",Q$10=""),"",IF(IFERROR(MATCH(BBC_6!Q$10,Infor!$A$13:$A$30,0),0)&gt;0,"L",IF(WEEKDAY(Q$10)=1,"","X")))</f>
        <v>X</v>
      </c>
      <c r="R23" s="61" t="str">
        <f>IF(OR($A23="",R$10=""),"",IF(IFERROR(MATCH(BBC_6!R$10,Infor!$A$13:$A$30,0),0)&gt;0,"L",IF(WEEKDAY(R$10)=1,"","X")))</f>
        <v>X</v>
      </c>
      <c r="S23" s="61" t="str">
        <f>IF(OR($A23="",S$10=""),"",IF(IFERROR(MATCH(BBC_6!S$10,Infor!$A$13:$A$30,0),0)&gt;0,"L",IF(WEEKDAY(S$10)=1,"","X")))</f>
        <v>X</v>
      </c>
      <c r="T23" s="61" t="str">
        <f>IF(OR($A23="",T$10=""),"",IF(IFERROR(MATCH(BBC_6!T$10,Infor!$A$13:$A$30,0),0)&gt;0,"L",IF(WEEKDAY(T$10)=1,"","X")))</f>
        <v>X</v>
      </c>
      <c r="U23" s="61" t="str">
        <f>IF(OR($A23="",U$10=""),"",IF(IFERROR(MATCH(BBC_6!U$10,Infor!$A$13:$A$30,0),0)&gt;0,"L",IF(WEEKDAY(U$10)=1,"","X")))</f>
        <v>X</v>
      </c>
      <c r="V23" s="61" t="str">
        <f>IF(OR($A23="",V$10=""),"",IF(IFERROR(MATCH(BBC_6!V$10,Infor!$A$13:$A$30,0),0)&gt;0,"L",IF(WEEKDAY(V$10)=1,"","X")))</f>
        <v/>
      </c>
      <c r="W23" s="61" t="str">
        <f>IF(OR($A23="",W$10=""),"",IF(IFERROR(MATCH(BBC_6!W$10,Infor!$A$13:$A$30,0),0)&gt;0,"L",IF(WEEKDAY(W$10)=1,"","X")))</f>
        <v>X</v>
      </c>
      <c r="X23" s="61" t="str">
        <f>IF(OR($A23="",X$10=""),"",IF(IFERROR(MATCH(BBC_6!X$10,Infor!$A$13:$A$30,0),0)&gt;0,"L",IF(WEEKDAY(X$10)=1,"","X")))</f>
        <v>X</v>
      </c>
      <c r="Y23" s="61" t="str">
        <f>IF(OR($A23="",Y$10=""),"",IF(IFERROR(MATCH(BBC_6!Y$10,Infor!$A$13:$A$30,0),0)&gt;0,"L",IF(WEEKDAY(Y$10)=1,"","X")))</f>
        <v>X</v>
      </c>
      <c r="Z23" s="61" t="str">
        <f>IF(OR($A23="",Z$10=""),"",IF(IFERROR(MATCH(BBC_6!Z$10,Infor!$A$13:$A$30,0),0)&gt;0,"L",IF(WEEKDAY(Z$10)=1,"","X")))</f>
        <v>X</v>
      </c>
      <c r="AA23" s="61" t="str">
        <f>IF(OR($A23="",AA$10=""),"",IF(IFERROR(MATCH(BBC_6!AA$10,Infor!$A$13:$A$30,0),0)&gt;0,"L",IF(WEEKDAY(AA$10)=1,"","X")))</f>
        <v>X</v>
      </c>
      <c r="AB23" s="61" t="str">
        <f>IF(OR($A23="",AB$10=""),"",IF(IFERROR(MATCH(BBC_6!AB$10,Infor!$A$13:$A$30,0),0)&gt;0,"L",IF(WEEKDAY(AB$10)=1,"","X")))</f>
        <v>X</v>
      </c>
      <c r="AC23" s="61" t="str">
        <f>IF(OR($A23="",AC$10=""),"",IF(IFERROR(MATCH(BBC_6!AC$10,Infor!$A$13:$A$30,0),0)&gt;0,"L",IF(WEEKDAY(AC$10)=1,"","X")))</f>
        <v/>
      </c>
      <c r="AD23" s="61" t="str">
        <f>IF(OR($A23="",AD$10=""),"",IF(IFERROR(MATCH(BBC_6!AD$10,Infor!$A$13:$A$30,0),0)&gt;0,"L",IF(WEEKDAY(AD$10)=1,"","X")))</f>
        <v>X</v>
      </c>
      <c r="AE23" s="61" t="str">
        <f>IF(OR($A23="",AE$10=""),"",IF(IFERROR(MATCH(BBC_6!AE$10,Infor!$A$13:$A$30,0),0)&gt;0,"L",IF(WEEKDAY(AE$10)=1,"","X")))</f>
        <v>X</v>
      </c>
      <c r="AF23" s="61" t="str">
        <f>IF(OR($A23="",AF$10=""),"",IF(IFERROR(MATCH(BBC_6!AF$10,Infor!$A$13:$A$30,0),0)&gt;0,"L",IF(WEEKDAY(AF$10)=1,"","X")))</f>
        <v>X</v>
      </c>
      <c r="AG23" s="61" t="str">
        <f>IF(OR($A23="",AG$10=""),"",IF(IFERROR(MATCH(BBC_6!AG$10,Infor!$A$13:$A$30,0),0)&gt;0,"L",IF(WEEKDAY(AG$10)=1,"","X")))</f>
        <v>X</v>
      </c>
      <c r="AH23" s="61" t="str">
        <f>IF(OR($A23="",AH$10=""),"",IF(IFERROR(MATCH(BBC_6!AH$10,Infor!$A$13:$A$30,0),0)&gt;0,"L",IF(WEEKDAY(AH$10)=1,"","X")))</f>
        <v>X</v>
      </c>
      <c r="AI23" s="61" t="str">
        <f>IF(OR($A23="",AI$10=""),"",IF(IFERROR(MATCH(BBC_6!AI$10,Infor!$A$13:$A$30,0),0)&gt;0,"L",IF(WEEKDAY(AI$10)=1,"","X")))</f>
        <v/>
      </c>
      <c r="AJ23" s="62"/>
      <c r="AK23" s="62">
        <f t="shared" si="6"/>
        <v>26</v>
      </c>
      <c r="AL23" s="62">
        <f t="shared" si="7"/>
        <v>0</v>
      </c>
      <c r="AM23" s="62"/>
      <c r="AN23" s="63"/>
      <c r="AO23" s="44">
        <f t="shared" si="0"/>
        <v>6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IF(OR($A24="",E$10=""),"",IF(IFERROR(MATCH(BBC_6!E$10,Infor!$A$13:$A$30,0),0)&gt;0,"L",IF(WEEKDAY(E$10)=1,"","X")))</f>
        <v>X</v>
      </c>
      <c r="F24" s="61" t="str">
        <f>IF(OR($A24="",F$10=""),"",IF(IFERROR(MATCH(BBC_6!F$10,Infor!$A$13:$A$30,0),0)&gt;0,"L",IF(WEEKDAY(F$10)=1,"","X")))</f>
        <v>X</v>
      </c>
      <c r="G24" s="61" t="str">
        <f>IF(OR($A24="",G$10=""),"",IF(IFERROR(MATCH(BBC_6!G$10,Infor!$A$13:$A$30,0),0)&gt;0,"L",IF(WEEKDAY(G$10)=1,"","X")))</f>
        <v>X</v>
      </c>
      <c r="H24" s="61" t="str">
        <f>IF(OR($A24="",H$10=""),"",IF(IFERROR(MATCH(BBC_6!H$10,Infor!$A$13:$A$30,0),0)&gt;0,"L",IF(WEEKDAY(H$10)=1,"","X")))</f>
        <v/>
      </c>
      <c r="I24" s="61" t="str">
        <f>IF(OR($A24="",I$10=""),"",IF(IFERROR(MATCH(BBC_6!I$10,Infor!$A$13:$A$30,0),0)&gt;0,"L",IF(WEEKDAY(I$10)=1,"","X")))</f>
        <v>X</v>
      </c>
      <c r="J24" s="61" t="str">
        <f>IF(OR($A24="",J$10=""),"",IF(IFERROR(MATCH(BBC_6!J$10,Infor!$A$13:$A$30,0),0)&gt;0,"L",IF(WEEKDAY(J$10)=1,"","X")))</f>
        <v>X</v>
      </c>
      <c r="K24" s="61" t="str">
        <f>IF(OR($A24="",K$10=""),"",IF(IFERROR(MATCH(BBC_6!K$10,Infor!$A$13:$A$30,0),0)&gt;0,"L",IF(WEEKDAY(K$10)=1,"","X")))</f>
        <v>X</v>
      </c>
      <c r="L24" s="61" t="str">
        <f>IF(OR($A24="",L$10=""),"",IF(IFERROR(MATCH(BBC_6!L$10,Infor!$A$13:$A$30,0),0)&gt;0,"L",IF(WEEKDAY(L$10)=1,"","X")))</f>
        <v>X</v>
      </c>
      <c r="M24" s="61" t="str">
        <f>IF(OR($A24="",M$10=""),"",IF(IFERROR(MATCH(BBC_6!M$10,Infor!$A$13:$A$30,0),0)&gt;0,"L",IF(WEEKDAY(M$10)=1,"","X")))</f>
        <v>X</v>
      </c>
      <c r="N24" s="61" t="str">
        <f>IF(OR($A24="",N$10=""),"",IF(IFERROR(MATCH(BBC_6!N$10,Infor!$A$13:$A$30,0),0)&gt;0,"L",IF(WEEKDAY(N$10)=1,"","X")))</f>
        <v>X</v>
      </c>
      <c r="O24" s="61" t="str">
        <f>IF(OR($A24="",O$10=""),"",IF(IFERROR(MATCH(BBC_6!O$10,Infor!$A$13:$A$30,0),0)&gt;0,"L",IF(WEEKDAY(O$10)=1,"","X")))</f>
        <v/>
      </c>
      <c r="P24" s="61" t="str">
        <f>IF(OR($A24="",P$10=""),"",IF(IFERROR(MATCH(BBC_6!P$10,Infor!$A$13:$A$30,0),0)&gt;0,"L",IF(WEEKDAY(P$10)=1,"","X")))</f>
        <v>X</v>
      </c>
      <c r="Q24" s="61" t="str">
        <f>IF(OR($A24="",Q$10=""),"",IF(IFERROR(MATCH(BBC_6!Q$10,Infor!$A$13:$A$30,0),0)&gt;0,"L",IF(WEEKDAY(Q$10)=1,"","X")))</f>
        <v>X</v>
      </c>
      <c r="R24" s="61" t="str">
        <f>IF(OR($A24="",R$10=""),"",IF(IFERROR(MATCH(BBC_6!R$10,Infor!$A$13:$A$30,0),0)&gt;0,"L",IF(WEEKDAY(R$10)=1,"","X")))</f>
        <v>X</v>
      </c>
      <c r="S24" s="61" t="str">
        <f>IF(OR($A24="",S$10=""),"",IF(IFERROR(MATCH(BBC_6!S$10,Infor!$A$13:$A$30,0),0)&gt;0,"L",IF(WEEKDAY(S$10)=1,"","X")))</f>
        <v>X</v>
      </c>
      <c r="T24" s="61" t="str">
        <f>IF(OR($A24="",T$10=""),"",IF(IFERROR(MATCH(BBC_6!T$10,Infor!$A$13:$A$30,0),0)&gt;0,"L",IF(WEEKDAY(T$10)=1,"","X")))</f>
        <v>X</v>
      </c>
      <c r="U24" s="61" t="str">
        <f>IF(OR($A24="",U$10=""),"",IF(IFERROR(MATCH(BBC_6!U$10,Infor!$A$13:$A$30,0),0)&gt;0,"L",IF(WEEKDAY(U$10)=1,"","X")))</f>
        <v>X</v>
      </c>
      <c r="V24" s="61" t="str">
        <f>IF(OR($A24="",V$10=""),"",IF(IFERROR(MATCH(BBC_6!V$10,Infor!$A$13:$A$30,0),0)&gt;0,"L",IF(WEEKDAY(V$10)=1,"","X")))</f>
        <v/>
      </c>
      <c r="W24" s="61" t="str">
        <f>IF(OR($A24="",W$10=""),"",IF(IFERROR(MATCH(BBC_6!W$10,Infor!$A$13:$A$30,0),0)&gt;0,"L",IF(WEEKDAY(W$10)=1,"","X")))</f>
        <v>X</v>
      </c>
      <c r="X24" s="61" t="str">
        <f>IF(OR($A24="",X$10=""),"",IF(IFERROR(MATCH(BBC_6!X$10,Infor!$A$13:$A$30,0),0)&gt;0,"L",IF(WEEKDAY(X$10)=1,"","X")))</f>
        <v>X</v>
      </c>
      <c r="Y24" s="61" t="str">
        <f>IF(OR($A24="",Y$10=""),"",IF(IFERROR(MATCH(BBC_6!Y$10,Infor!$A$13:$A$30,0),0)&gt;0,"L",IF(WEEKDAY(Y$10)=1,"","X")))</f>
        <v>X</v>
      </c>
      <c r="Z24" s="61" t="str">
        <f>IF(OR($A24="",Z$10=""),"",IF(IFERROR(MATCH(BBC_6!Z$10,Infor!$A$13:$A$30,0),0)&gt;0,"L",IF(WEEKDAY(Z$10)=1,"","X")))</f>
        <v>X</v>
      </c>
      <c r="AA24" s="61" t="str">
        <f>IF(OR($A24="",AA$10=""),"",IF(IFERROR(MATCH(BBC_6!AA$10,Infor!$A$13:$A$30,0),0)&gt;0,"L",IF(WEEKDAY(AA$10)=1,"","X")))</f>
        <v>X</v>
      </c>
      <c r="AB24" s="61" t="str">
        <f>IF(OR($A24="",AB$10=""),"",IF(IFERROR(MATCH(BBC_6!AB$10,Infor!$A$13:$A$30,0),0)&gt;0,"L",IF(WEEKDAY(AB$10)=1,"","X")))</f>
        <v>X</v>
      </c>
      <c r="AC24" s="61" t="str">
        <f>IF(OR($A24="",AC$10=""),"",IF(IFERROR(MATCH(BBC_6!AC$10,Infor!$A$13:$A$30,0),0)&gt;0,"L",IF(WEEKDAY(AC$10)=1,"","X")))</f>
        <v/>
      </c>
      <c r="AD24" s="61" t="str">
        <f>IF(OR($A24="",AD$10=""),"",IF(IFERROR(MATCH(BBC_6!AD$10,Infor!$A$13:$A$30,0),0)&gt;0,"L",IF(WEEKDAY(AD$10)=1,"","X")))</f>
        <v>X</v>
      </c>
      <c r="AE24" s="61" t="str">
        <f>IF(OR($A24="",AE$10=""),"",IF(IFERROR(MATCH(BBC_6!AE$10,Infor!$A$13:$A$30,0),0)&gt;0,"L",IF(WEEKDAY(AE$10)=1,"","X")))</f>
        <v>X</v>
      </c>
      <c r="AF24" s="61" t="str">
        <f>IF(OR($A24="",AF$10=""),"",IF(IFERROR(MATCH(BBC_6!AF$10,Infor!$A$13:$A$30,0),0)&gt;0,"L",IF(WEEKDAY(AF$10)=1,"","X")))</f>
        <v>X</v>
      </c>
      <c r="AG24" s="61" t="str">
        <f>IF(OR($A24="",AG$10=""),"",IF(IFERROR(MATCH(BBC_6!AG$10,Infor!$A$13:$A$30,0),0)&gt;0,"L",IF(WEEKDAY(AG$10)=1,"","X")))</f>
        <v>X</v>
      </c>
      <c r="AH24" s="61" t="str">
        <f>IF(OR($A24="",AH$10=""),"",IF(IFERROR(MATCH(BBC_6!AH$10,Infor!$A$13:$A$30,0),0)&gt;0,"L",IF(WEEKDAY(AH$10)=1,"","X")))</f>
        <v>X</v>
      </c>
      <c r="AI24" s="61" t="str">
        <f>IF(OR($A24="",AI$10=""),"",IF(IFERROR(MATCH(BBC_6!AI$10,Infor!$A$13:$A$30,0),0)&gt;0,"L",IF(WEEKDAY(AI$10)=1,"","X")))</f>
        <v/>
      </c>
      <c r="AJ24" s="62"/>
      <c r="AK24" s="62">
        <f t="shared" si="6"/>
        <v>26</v>
      </c>
      <c r="AL24" s="62">
        <f t="shared" si="7"/>
        <v>0</v>
      </c>
      <c r="AM24" s="62"/>
      <c r="AN24" s="63"/>
      <c r="AO24" s="44">
        <f t="shared" si="0"/>
        <v>6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IF(OR($A25="",E$10=""),"",IF(IFERROR(MATCH(BBC_6!E$10,Infor!$A$13:$A$30,0),0)&gt;0,"L",IF(WEEKDAY(E$10)=1,"","X")))</f>
        <v>X</v>
      </c>
      <c r="F25" s="61" t="str">
        <f>IF(OR($A25="",F$10=""),"",IF(IFERROR(MATCH(BBC_6!F$10,Infor!$A$13:$A$30,0),0)&gt;0,"L",IF(WEEKDAY(F$10)=1,"","X")))</f>
        <v>X</v>
      </c>
      <c r="G25" s="61" t="str">
        <f>IF(OR($A25="",G$10=""),"",IF(IFERROR(MATCH(BBC_6!G$10,Infor!$A$13:$A$30,0),0)&gt;0,"L",IF(WEEKDAY(G$10)=1,"","X")))</f>
        <v>X</v>
      </c>
      <c r="H25" s="61" t="str">
        <f>IF(OR($A25="",H$10=""),"",IF(IFERROR(MATCH(BBC_6!H$10,Infor!$A$13:$A$30,0),0)&gt;0,"L",IF(WEEKDAY(H$10)=1,"","X")))</f>
        <v/>
      </c>
      <c r="I25" s="61" t="str">
        <f>IF(OR($A25="",I$10=""),"",IF(IFERROR(MATCH(BBC_6!I$10,Infor!$A$13:$A$30,0),0)&gt;0,"L",IF(WEEKDAY(I$10)=1,"","X")))</f>
        <v>X</v>
      </c>
      <c r="J25" s="61" t="str">
        <f>IF(OR($A25="",J$10=""),"",IF(IFERROR(MATCH(BBC_6!J$10,Infor!$A$13:$A$30,0),0)&gt;0,"L",IF(WEEKDAY(J$10)=1,"","X")))</f>
        <v>X</v>
      </c>
      <c r="K25" s="61" t="str">
        <f>IF(OR($A25="",K$10=""),"",IF(IFERROR(MATCH(BBC_6!K$10,Infor!$A$13:$A$30,0),0)&gt;0,"L",IF(WEEKDAY(K$10)=1,"","X")))</f>
        <v>X</v>
      </c>
      <c r="L25" s="61" t="str">
        <f>IF(OR($A25="",L$10=""),"",IF(IFERROR(MATCH(BBC_6!L$10,Infor!$A$13:$A$30,0),0)&gt;0,"L",IF(WEEKDAY(L$10)=1,"","X")))</f>
        <v>X</v>
      </c>
      <c r="M25" s="61" t="str">
        <f>IF(OR($A25="",M$10=""),"",IF(IFERROR(MATCH(BBC_6!M$10,Infor!$A$13:$A$30,0),0)&gt;0,"L",IF(WEEKDAY(M$10)=1,"","X")))</f>
        <v>X</v>
      </c>
      <c r="N25" s="61" t="str">
        <f>IF(OR($A25="",N$10=""),"",IF(IFERROR(MATCH(BBC_6!N$10,Infor!$A$13:$A$30,0),0)&gt;0,"L",IF(WEEKDAY(N$10)=1,"","X")))</f>
        <v>X</v>
      </c>
      <c r="O25" s="61" t="str">
        <f>IF(OR($A25="",O$10=""),"",IF(IFERROR(MATCH(BBC_6!O$10,Infor!$A$13:$A$30,0),0)&gt;0,"L",IF(WEEKDAY(O$10)=1,"","X")))</f>
        <v/>
      </c>
      <c r="P25" s="61" t="str">
        <f>IF(OR($A25="",P$10=""),"",IF(IFERROR(MATCH(BBC_6!P$10,Infor!$A$13:$A$30,0),0)&gt;0,"L",IF(WEEKDAY(P$10)=1,"","X")))</f>
        <v>X</v>
      </c>
      <c r="Q25" s="61" t="str">
        <f>IF(OR($A25="",Q$10=""),"",IF(IFERROR(MATCH(BBC_6!Q$10,Infor!$A$13:$A$30,0),0)&gt;0,"L",IF(WEEKDAY(Q$10)=1,"","X")))</f>
        <v>X</v>
      </c>
      <c r="R25" s="61" t="str">
        <f>IF(OR($A25="",R$10=""),"",IF(IFERROR(MATCH(BBC_6!R$10,Infor!$A$13:$A$30,0),0)&gt;0,"L",IF(WEEKDAY(R$10)=1,"","X")))</f>
        <v>X</v>
      </c>
      <c r="S25" s="61" t="str">
        <f>IF(OR($A25="",S$10=""),"",IF(IFERROR(MATCH(BBC_6!S$10,Infor!$A$13:$A$30,0),0)&gt;0,"L",IF(WEEKDAY(S$10)=1,"","X")))</f>
        <v>X</v>
      </c>
      <c r="T25" s="61" t="str">
        <f>IF(OR($A25="",T$10=""),"",IF(IFERROR(MATCH(BBC_6!T$10,Infor!$A$13:$A$30,0),0)&gt;0,"L",IF(WEEKDAY(T$10)=1,"","X")))</f>
        <v>X</v>
      </c>
      <c r="U25" s="61" t="str">
        <f>IF(OR($A25="",U$10=""),"",IF(IFERROR(MATCH(BBC_6!U$10,Infor!$A$13:$A$30,0),0)&gt;0,"L",IF(WEEKDAY(U$10)=1,"","X")))</f>
        <v>X</v>
      </c>
      <c r="V25" s="61" t="str">
        <f>IF(OR($A25="",V$10=""),"",IF(IFERROR(MATCH(BBC_6!V$10,Infor!$A$13:$A$30,0),0)&gt;0,"L",IF(WEEKDAY(V$10)=1,"","X")))</f>
        <v/>
      </c>
      <c r="W25" s="61" t="str">
        <f>IF(OR($A25="",W$10=""),"",IF(IFERROR(MATCH(BBC_6!W$10,Infor!$A$13:$A$30,0),0)&gt;0,"L",IF(WEEKDAY(W$10)=1,"","X")))</f>
        <v>X</v>
      </c>
      <c r="X25" s="61" t="str">
        <f>IF(OR($A25="",X$10=""),"",IF(IFERROR(MATCH(BBC_6!X$10,Infor!$A$13:$A$30,0),0)&gt;0,"L",IF(WEEKDAY(X$10)=1,"","X")))</f>
        <v>X</v>
      </c>
      <c r="Y25" s="61" t="str">
        <f>IF(OR($A25="",Y$10=""),"",IF(IFERROR(MATCH(BBC_6!Y$10,Infor!$A$13:$A$30,0),0)&gt;0,"L",IF(WEEKDAY(Y$10)=1,"","X")))</f>
        <v>X</v>
      </c>
      <c r="Z25" s="61" t="str">
        <f>IF(OR($A25="",Z$10=""),"",IF(IFERROR(MATCH(BBC_6!Z$10,Infor!$A$13:$A$30,0),0)&gt;0,"L",IF(WEEKDAY(Z$10)=1,"","X")))</f>
        <v>X</v>
      </c>
      <c r="AA25" s="61" t="str">
        <f>IF(OR($A25="",AA$10=""),"",IF(IFERROR(MATCH(BBC_6!AA$10,Infor!$A$13:$A$30,0),0)&gt;0,"L",IF(WEEKDAY(AA$10)=1,"","X")))</f>
        <v>X</v>
      </c>
      <c r="AB25" s="61" t="str">
        <f>IF(OR($A25="",AB$10=""),"",IF(IFERROR(MATCH(BBC_6!AB$10,Infor!$A$13:$A$30,0),0)&gt;0,"L",IF(WEEKDAY(AB$10)=1,"","X")))</f>
        <v>X</v>
      </c>
      <c r="AC25" s="61" t="str">
        <f>IF(OR($A25="",AC$10=""),"",IF(IFERROR(MATCH(BBC_6!AC$10,Infor!$A$13:$A$30,0),0)&gt;0,"L",IF(WEEKDAY(AC$10)=1,"","X")))</f>
        <v/>
      </c>
      <c r="AD25" s="61" t="str">
        <f>IF(OR($A25="",AD$10=""),"",IF(IFERROR(MATCH(BBC_6!AD$10,Infor!$A$13:$A$30,0),0)&gt;0,"L",IF(WEEKDAY(AD$10)=1,"","X")))</f>
        <v>X</v>
      </c>
      <c r="AE25" s="61" t="str">
        <f>IF(OR($A25="",AE$10=""),"",IF(IFERROR(MATCH(BBC_6!AE$10,Infor!$A$13:$A$30,0),0)&gt;0,"L",IF(WEEKDAY(AE$10)=1,"","X")))</f>
        <v>X</v>
      </c>
      <c r="AF25" s="61" t="str">
        <f>IF(OR($A25="",AF$10=""),"",IF(IFERROR(MATCH(BBC_6!AF$10,Infor!$A$13:$A$30,0),0)&gt;0,"L",IF(WEEKDAY(AF$10)=1,"","X")))</f>
        <v>X</v>
      </c>
      <c r="AG25" s="61" t="str">
        <f>IF(OR($A25="",AG$10=""),"",IF(IFERROR(MATCH(BBC_6!AG$10,Infor!$A$13:$A$30,0),0)&gt;0,"L",IF(WEEKDAY(AG$10)=1,"","X")))</f>
        <v>X</v>
      </c>
      <c r="AH25" s="61" t="str">
        <f>IF(OR($A25="",AH$10=""),"",IF(IFERROR(MATCH(BBC_6!AH$10,Infor!$A$13:$A$30,0),0)&gt;0,"L",IF(WEEKDAY(AH$10)=1,"","X")))</f>
        <v>X</v>
      </c>
      <c r="AI25" s="61" t="str">
        <f>IF(OR($A25="",AI$10=""),"",IF(IFERROR(MATCH(BBC_6!AI$10,Infor!$A$13:$A$30,0),0)&gt;0,"L",IF(WEEKDAY(AI$10)=1,"","X")))</f>
        <v/>
      </c>
      <c r="AJ25" s="62"/>
      <c r="AK25" s="62">
        <f t="shared" si="6"/>
        <v>26</v>
      </c>
      <c r="AL25" s="62">
        <f t="shared" si="7"/>
        <v>0</v>
      </c>
      <c r="AM25" s="62"/>
      <c r="AN25" s="63"/>
      <c r="AO25" s="44">
        <f t="shared" si="0"/>
        <v>6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IF(OR($A26="",E$10=""),"",IF(IFERROR(MATCH(BBC_6!E$10,Infor!$A$13:$A$30,0),0)&gt;0,"L",IF(WEEKDAY(E$10)=1,"","X")))</f>
        <v>X</v>
      </c>
      <c r="F26" s="61" t="str">
        <f>IF(OR($A26="",F$10=""),"",IF(IFERROR(MATCH(BBC_6!F$10,Infor!$A$13:$A$30,0),0)&gt;0,"L",IF(WEEKDAY(F$10)=1,"","X")))</f>
        <v>X</v>
      </c>
      <c r="G26" s="61" t="str">
        <f>IF(OR($A26="",G$10=""),"",IF(IFERROR(MATCH(BBC_6!G$10,Infor!$A$13:$A$30,0),0)&gt;0,"L",IF(WEEKDAY(G$10)=1,"","X")))</f>
        <v>X</v>
      </c>
      <c r="H26" s="61" t="str">
        <f>IF(OR($A26="",H$10=""),"",IF(IFERROR(MATCH(BBC_6!H$10,Infor!$A$13:$A$30,0),0)&gt;0,"L",IF(WEEKDAY(H$10)=1,"","X")))</f>
        <v/>
      </c>
      <c r="I26" s="61" t="str">
        <f>IF(OR($A26="",I$10=""),"",IF(IFERROR(MATCH(BBC_6!I$10,Infor!$A$13:$A$30,0),0)&gt;0,"L",IF(WEEKDAY(I$10)=1,"","X")))</f>
        <v>X</v>
      </c>
      <c r="J26" s="61" t="str">
        <f>IF(OR($A26="",J$10=""),"",IF(IFERROR(MATCH(BBC_6!J$10,Infor!$A$13:$A$30,0),0)&gt;0,"L",IF(WEEKDAY(J$10)=1,"","X")))</f>
        <v>X</v>
      </c>
      <c r="K26" s="61" t="str">
        <f>IF(OR($A26="",K$10=""),"",IF(IFERROR(MATCH(BBC_6!K$10,Infor!$A$13:$A$30,0),0)&gt;0,"L",IF(WEEKDAY(K$10)=1,"","X")))</f>
        <v>X</v>
      </c>
      <c r="L26" s="61" t="str">
        <f>IF(OR($A26="",L$10=""),"",IF(IFERROR(MATCH(BBC_6!L$10,Infor!$A$13:$A$30,0),0)&gt;0,"L",IF(WEEKDAY(L$10)=1,"","X")))</f>
        <v>X</v>
      </c>
      <c r="M26" s="61" t="str">
        <f>IF(OR($A26="",M$10=""),"",IF(IFERROR(MATCH(BBC_6!M$10,Infor!$A$13:$A$30,0),0)&gt;0,"L",IF(WEEKDAY(M$10)=1,"","X")))</f>
        <v>X</v>
      </c>
      <c r="N26" s="61" t="str">
        <f>IF(OR($A26="",N$10=""),"",IF(IFERROR(MATCH(BBC_6!N$10,Infor!$A$13:$A$30,0),0)&gt;0,"L",IF(WEEKDAY(N$10)=1,"","X")))</f>
        <v>X</v>
      </c>
      <c r="O26" s="61" t="str">
        <f>IF(OR($A26="",O$10=""),"",IF(IFERROR(MATCH(BBC_6!O$10,Infor!$A$13:$A$30,0),0)&gt;0,"L",IF(WEEKDAY(O$10)=1,"","X")))</f>
        <v/>
      </c>
      <c r="P26" s="61" t="str">
        <f>IF(OR($A26="",P$10=""),"",IF(IFERROR(MATCH(BBC_6!P$10,Infor!$A$13:$A$30,0),0)&gt;0,"L",IF(WEEKDAY(P$10)=1,"","X")))</f>
        <v>X</v>
      </c>
      <c r="Q26" s="61" t="str">
        <f>IF(OR($A26="",Q$10=""),"",IF(IFERROR(MATCH(BBC_6!Q$10,Infor!$A$13:$A$30,0),0)&gt;0,"L",IF(WEEKDAY(Q$10)=1,"","X")))</f>
        <v>X</v>
      </c>
      <c r="R26" s="61" t="str">
        <f>IF(OR($A26="",R$10=""),"",IF(IFERROR(MATCH(BBC_6!R$10,Infor!$A$13:$A$30,0),0)&gt;0,"L",IF(WEEKDAY(R$10)=1,"","X")))</f>
        <v>X</v>
      </c>
      <c r="S26" s="61" t="str">
        <f>IF(OR($A26="",S$10=""),"",IF(IFERROR(MATCH(BBC_6!S$10,Infor!$A$13:$A$30,0),0)&gt;0,"L",IF(WEEKDAY(S$10)=1,"","X")))</f>
        <v>X</v>
      </c>
      <c r="T26" s="61" t="str">
        <f>IF(OR($A26="",T$10=""),"",IF(IFERROR(MATCH(BBC_6!T$10,Infor!$A$13:$A$30,0),0)&gt;0,"L",IF(WEEKDAY(T$10)=1,"","X")))</f>
        <v>X</v>
      </c>
      <c r="U26" s="61" t="str">
        <f>IF(OR($A26="",U$10=""),"",IF(IFERROR(MATCH(BBC_6!U$10,Infor!$A$13:$A$30,0),0)&gt;0,"L",IF(WEEKDAY(U$10)=1,"","X")))</f>
        <v>X</v>
      </c>
      <c r="V26" s="61" t="str">
        <f>IF(OR($A26="",V$10=""),"",IF(IFERROR(MATCH(BBC_6!V$10,Infor!$A$13:$A$30,0),0)&gt;0,"L",IF(WEEKDAY(V$10)=1,"","X")))</f>
        <v/>
      </c>
      <c r="W26" s="61" t="str">
        <f>IF(OR($A26="",W$10=""),"",IF(IFERROR(MATCH(BBC_6!W$10,Infor!$A$13:$A$30,0),0)&gt;0,"L",IF(WEEKDAY(W$10)=1,"","X")))</f>
        <v>X</v>
      </c>
      <c r="X26" s="61" t="str">
        <f>IF(OR($A26="",X$10=""),"",IF(IFERROR(MATCH(BBC_6!X$10,Infor!$A$13:$A$30,0),0)&gt;0,"L",IF(WEEKDAY(X$10)=1,"","X")))</f>
        <v>X</v>
      </c>
      <c r="Y26" s="61" t="str">
        <f>IF(OR($A26="",Y$10=""),"",IF(IFERROR(MATCH(BBC_6!Y$10,Infor!$A$13:$A$30,0),0)&gt;0,"L",IF(WEEKDAY(Y$10)=1,"","X")))</f>
        <v>X</v>
      </c>
      <c r="Z26" s="61" t="str">
        <f>IF(OR($A26="",Z$10=""),"",IF(IFERROR(MATCH(BBC_6!Z$10,Infor!$A$13:$A$30,0),0)&gt;0,"L",IF(WEEKDAY(Z$10)=1,"","X")))</f>
        <v>X</v>
      </c>
      <c r="AA26" s="61" t="str">
        <f>IF(OR($A26="",AA$10=""),"",IF(IFERROR(MATCH(BBC_6!AA$10,Infor!$A$13:$A$30,0),0)&gt;0,"L",IF(WEEKDAY(AA$10)=1,"","X")))</f>
        <v>X</v>
      </c>
      <c r="AB26" s="61" t="str">
        <f>IF(OR($A26="",AB$10=""),"",IF(IFERROR(MATCH(BBC_6!AB$10,Infor!$A$13:$A$30,0),0)&gt;0,"L",IF(WEEKDAY(AB$10)=1,"","X")))</f>
        <v>X</v>
      </c>
      <c r="AC26" s="61" t="str">
        <f>IF(OR($A26="",AC$10=""),"",IF(IFERROR(MATCH(BBC_6!AC$10,Infor!$A$13:$A$30,0),0)&gt;0,"L",IF(WEEKDAY(AC$10)=1,"","X")))</f>
        <v/>
      </c>
      <c r="AD26" s="61" t="str">
        <f>IF(OR($A26="",AD$10=""),"",IF(IFERROR(MATCH(BBC_6!AD$10,Infor!$A$13:$A$30,0),0)&gt;0,"L",IF(WEEKDAY(AD$10)=1,"","X")))</f>
        <v>X</v>
      </c>
      <c r="AE26" s="61" t="str">
        <f>IF(OR($A26="",AE$10=""),"",IF(IFERROR(MATCH(BBC_6!AE$10,Infor!$A$13:$A$30,0),0)&gt;0,"L",IF(WEEKDAY(AE$10)=1,"","X")))</f>
        <v>X</v>
      </c>
      <c r="AF26" s="61" t="str">
        <f>IF(OR($A26="",AF$10=""),"",IF(IFERROR(MATCH(BBC_6!AF$10,Infor!$A$13:$A$30,0),0)&gt;0,"L",IF(WEEKDAY(AF$10)=1,"","X")))</f>
        <v>X</v>
      </c>
      <c r="AG26" s="61" t="str">
        <f>IF(OR($A26="",AG$10=""),"",IF(IFERROR(MATCH(BBC_6!AG$10,Infor!$A$13:$A$30,0),0)&gt;0,"L",IF(WEEKDAY(AG$10)=1,"","X")))</f>
        <v>X</v>
      </c>
      <c r="AH26" s="61" t="str">
        <f>IF(OR($A26="",AH$10=""),"",IF(IFERROR(MATCH(BBC_6!AH$10,Infor!$A$13:$A$30,0),0)&gt;0,"L",IF(WEEKDAY(AH$10)=1,"","X")))</f>
        <v>X</v>
      </c>
      <c r="AI26" s="61" t="str">
        <f>IF(OR($A26="",AI$10=""),"",IF(IFERROR(MATCH(BBC_6!AI$10,Infor!$A$13:$A$30,0),0)&gt;0,"L",IF(WEEKDAY(AI$10)=1,"","X")))</f>
        <v/>
      </c>
      <c r="AJ26" s="62"/>
      <c r="AK26" s="62">
        <f t="shared" si="6"/>
        <v>26</v>
      </c>
      <c r="AL26" s="62">
        <f t="shared" si="7"/>
        <v>0</v>
      </c>
      <c r="AM26" s="62"/>
      <c r="AN26" s="63"/>
      <c r="AO26" s="44">
        <f t="shared" si="0"/>
        <v>6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IF(OR($A27="",E$10=""),"",IF(IFERROR(MATCH(BBC_6!E$10,Infor!$A$13:$A$30,0),0)&gt;0,"L",IF(WEEKDAY(E$10)=1,"","X")))</f>
        <v>X</v>
      </c>
      <c r="F27" s="61" t="str">
        <f>IF(OR($A27="",F$10=""),"",IF(IFERROR(MATCH(BBC_6!F$10,Infor!$A$13:$A$30,0),0)&gt;0,"L",IF(WEEKDAY(F$10)=1,"","X")))</f>
        <v>X</v>
      </c>
      <c r="G27" s="61" t="str">
        <f>IF(OR($A27="",G$10=""),"",IF(IFERROR(MATCH(BBC_6!G$10,Infor!$A$13:$A$30,0),0)&gt;0,"L",IF(WEEKDAY(G$10)=1,"","X")))</f>
        <v>X</v>
      </c>
      <c r="H27" s="61" t="str">
        <f>IF(OR($A27="",H$10=""),"",IF(IFERROR(MATCH(BBC_6!H$10,Infor!$A$13:$A$30,0),0)&gt;0,"L",IF(WEEKDAY(H$10)=1,"","X")))</f>
        <v/>
      </c>
      <c r="I27" s="61" t="str">
        <f>IF(OR($A27="",I$10=""),"",IF(IFERROR(MATCH(BBC_6!I$10,Infor!$A$13:$A$30,0),0)&gt;0,"L",IF(WEEKDAY(I$10)=1,"","X")))</f>
        <v>X</v>
      </c>
      <c r="J27" s="61" t="str">
        <f>IF(OR($A27="",J$10=""),"",IF(IFERROR(MATCH(BBC_6!J$10,Infor!$A$13:$A$30,0),0)&gt;0,"L",IF(WEEKDAY(J$10)=1,"","X")))</f>
        <v>X</v>
      </c>
      <c r="K27" s="61" t="str">
        <f>IF(OR($A27="",K$10=""),"",IF(IFERROR(MATCH(BBC_6!K$10,Infor!$A$13:$A$30,0),0)&gt;0,"L",IF(WEEKDAY(K$10)=1,"","X")))</f>
        <v>X</v>
      </c>
      <c r="L27" s="61" t="str">
        <f>IF(OR($A27="",L$10=""),"",IF(IFERROR(MATCH(BBC_6!L$10,Infor!$A$13:$A$30,0),0)&gt;0,"L",IF(WEEKDAY(L$10)=1,"","X")))</f>
        <v>X</v>
      </c>
      <c r="M27" s="61" t="str">
        <f>IF(OR($A27="",M$10=""),"",IF(IFERROR(MATCH(BBC_6!M$10,Infor!$A$13:$A$30,0),0)&gt;0,"L",IF(WEEKDAY(M$10)=1,"","X")))</f>
        <v>X</v>
      </c>
      <c r="N27" s="61" t="str">
        <f>IF(OR($A27="",N$10=""),"",IF(IFERROR(MATCH(BBC_6!N$10,Infor!$A$13:$A$30,0),0)&gt;0,"L",IF(WEEKDAY(N$10)=1,"","X")))</f>
        <v>X</v>
      </c>
      <c r="O27" s="61" t="str">
        <f>IF(OR($A27="",O$10=""),"",IF(IFERROR(MATCH(BBC_6!O$10,Infor!$A$13:$A$30,0),0)&gt;0,"L",IF(WEEKDAY(O$10)=1,"","X")))</f>
        <v/>
      </c>
      <c r="P27" s="61" t="str">
        <f>IF(OR($A27="",P$10=""),"",IF(IFERROR(MATCH(BBC_6!P$10,Infor!$A$13:$A$30,0),0)&gt;0,"L",IF(WEEKDAY(P$10)=1,"","X")))</f>
        <v>X</v>
      </c>
      <c r="Q27" s="61" t="str">
        <f>IF(OR($A27="",Q$10=""),"",IF(IFERROR(MATCH(BBC_6!Q$10,Infor!$A$13:$A$30,0),0)&gt;0,"L",IF(WEEKDAY(Q$10)=1,"","X")))</f>
        <v>X</v>
      </c>
      <c r="R27" s="61" t="str">
        <f>IF(OR($A27="",R$10=""),"",IF(IFERROR(MATCH(BBC_6!R$10,Infor!$A$13:$A$30,0),0)&gt;0,"L",IF(WEEKDAY(R$10)=1,"","X")))</f>
        <v>X</v>
      </c>
      <c r="S27" s="61" t="str">
        <f>IF(OR($A27="",S$10=""),"",IF(IFERROR(MATCH(BBC_6!S$10,Infor!$A$13:$A$30,0),0)&gt;0,"L",IF(WEEKDAY(S$10)=1,"","X")))</f>
        <v>X</v>
      </c>
      <c r="T27" s="61" t="str">
        <f>IF(OR($A27="",T$10=""),"",IF(IFERROR(MATCH(BBC_6!T$10,Infor!$A$13:$A$30,0),0)&gt;0,"L",IF(WEEKDAY(T$10)=1,"","X")))</f>
        <v>X</v>
      </c>
      <c r="U27" s="61" t="str">
        <f>IF(OR($A27="",U$10=""),"",IF(IFERROR(MATCH(BBC_6!U$10,Infor!$A$13:$A$30,0),0)&gt;0,"L",IF(WEEKDAY(U$10)=1,"","X")))</f>
        <v>X</v>
      </c>
      <c r="V27" s="61" t="str">
        <f>IF(OR($A27="",V$10=""),"",IF(IFERROR(MATCH(BBC_6!V$10,Infor!$A$13:$A$30,0),0)&gt;0,"L",IF(WEEKDAY(V$10)=1,"","X")))</f>
        <v/>
      </c>
      <c r="W27" s="61" t="str">
        <f>IF(OR($A27="",W$10=""),"",IF(IFERROR(MATCH(BBC_6!W$10,Infor!$A$13:$A$30,0),0)&gt;0,"L",IF(WEEKDAY(W$10)=1,"","X")))</f>
        <v>X</v>
      </c>
      <c r="X27" s="61" t="str">
        <f>IF(OR($A27="",X$10=""),"",IF(IFERROR(MATCH(BBC_6!X$10,Infor!$A$13:$A$30,0),0)&gt;0,"L",IF(WEEKDAY(X$10)=1,"","X")))</f>
        <v>X</v>
      </c>
      <c r="Y27" s="61" t="str">
        <f>IF(OR($A27="",Y$10=""),"",IF(IFERROR(MATCH(BBC_6!Y$10,Infor!$A$13:$A$30,0),0)&gt;0,"L",IF(WEEKDAY(Y$10)=1,"","X")))</f>
        <v>X</v>
      </c>
      <c r="Z27" s="61" t="str">
        <f>IF(OR($A27="",Z$10=""),"",IF(IFERROR(MATCH(BBC_6!Z$10,Infor!$A$13:$A$30,0),0)&gt;0,"L",IF(WEEKDAY(Z$10)=1,"","X")))</f>
        <v>X</v>
      </c>
      <c r="AA27" s="61" t="str">
        <f>IF(OR($A27="",AA$10=""),"",IF(IFERROR(MATCH(BBC_6!AA$10,Infor!$A$13:$A$30,0),0)&gt;0,"L",IF(WEEKDAY(AA$10)=1,"","X")))</f>
        <v>X</v>
      </c>
      <c r="AB27" s="61" t="str">
        <f>IF(OR($A27="",AB$10=""),"",IF(IFERROR(MATCH(BBC_6!AB$10,Infor!$A$13:$A$30,0),0)&gt;0,"L",IF(WEEKDAY(AB$10)=1,"","X")))</f>
        <v>X</v>
      </c>
      <c r="AC27" s="61" t="str">
        <f>IF(OR($A27="",AC$10=""),"",IF(IFERROR(MATCH(BBC_6!AC$10,Infor!$A$13:$A$30,0),0)&gt;0,"L",IF(WEEKDAY(AC$10)=1,"","X")))</f>
        <v/>
      </c>
      <c r="AD27" s="61" t="str">
        <f>IF(OR($A27="",AD$10=""),"",IF(IFERROR(MATCH(BBC_6!AD$10,Infor!$A$13:$A$30,0),0)&gt;0,"L",IF(WEEKDAY(AD$10)=1,"","X")))</f>
        <v>X</v>
      </c>
      <c r="AE27" s="61" t="str">
        <f>IF(OR($A27="",AE$10=""),"",IF(IFERROR(MATCH(BBC_6!AE$10,Infor!$A$13:$A$30,0),0)&gt;0,"L",IF(WEEKDAY(AE$10)=1,"","X")))</f>
        <v>X</v>
      </c>
      <c r="AF27" s="61" t="str">
        <f>IF(OR($A27="",AF$10=""),"",IF(IFERROR(MATCH(BBC_6!AF$10,Infor!$A$13:$A$30,0),0)&gt;0,"L",IF(WEEKDAY(AF$10)=1,"","X")))</f>
        <v>X</v>
      </c>
      <c r="AG27" s="61" t="str">
        <f>IF(OR($A27="",AG$10=""),"",IF(IFERROR(MATCH(BBC_6!AG$10,Infor!$A$13:$A$30,0),0)&gt;0,"L",IF(WEEKDAY(AG$10)=1,"","X")))</f>
        <v>X</v>
      </c>
      <c r="AH27" s="61" t="str">
        <f>IF(OR($A27="",AH$10=""),"",IF(IFERROR(MATCH(BBC_6!AH$10,Infor!$A$13:$A$30,0),0)&gt;0,"L",IF(WEEKDAY(AH$10)=1,"","X")))</f>
        <v>X</v>
      </c>
      <c r="AI27" s="61" t="str">
        <f>IF(OR($A27="",AI$10=""),"",IF(IFERROR(MATCH(BBC_6!AI$10,Infor!$A$13:$A$30,0),0)&gt;0,"L",IF(WEEKDAY(AI$10)=1,"","X")))</f>
        <v/>
      </c>
      <c r="AJ27" s="62"/>
      <c r="AK27" s="62">
        <f t="shared" si="6"/>
        <v>26</v>
      </c>
      <c r="AL27" s="62">
        <f t="shared" si="7"/>
        <v>0</v>
      </c>
      <c r="AM27" s="62"/>
      <c r="AN27" s="63"/>
      <c r="AO27" s="44">
        <f t="shared" si="0"/>
        <v>6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IF(OR($A28="",E$10=""),"",IF(IFERROR(MATCH(BBC_6!E$10,Infor!$A$13:$A$30,0),0)&gt;0,"L",IF(WEEKDAY(E$10)=1,"","X")))</f>
        <v>X</v>
      </c>
      <c r="F28" s="61" t="str">
        <f>IF(OR($A28="",F$10=""),"",IF(IFERROR(MATCH(BBC_6!F$10,Infor!$A$13:$A$30,0),0)&gt;0,"L",IF(WEEKDAY(F$10)=1,"","X")))</f>
        <v>X</v>
      </c>
      <c r="G28" s="61" t="str">
        <f>IF(OR($A28="",G$10=""),"",IF(IFERROR(MATCH(BBC_6!G$10,Infor!$A$13:$A$30,0),0)&gt;0,"L",IF(WEEKDAY(G$10)=1,"","X")))</f>
        <v>X</v>
      </c>
      <c r="H28" s="61" t="str">
        <f>IF(OR($A28="",H$10=""),"",IF(IFERROR(MATCH(BBC_6!H$10,Infor!$A$13:$A$30,0),0)&gt;0,"L",IF(WEEKDAY(H$10)=1,"","X")))</f>
        <v/>
      </c>
      <c r="I28" s="61" t="str">
        <f>IF(OR($A28="",I$10=""),"",IF(IFERROR(MATCH(BBC_6!I$10,Infor!$A$13:$A$30,0),0)&gt;0,"L",IF(WEEKDAY(I$10)=1,"","X")))</f>
        <v>X</v>
      </c>
      <c r="J28" s="61" t="str">
        <f>IF(OR($A28="",J$10=""),"",IF(IFERROR(MATCH(BBC_6!J$10,Infor!$A$13:$A$30,0),0)&gt;0,"L",IF(WEEKDAY(J$10)=1,"","X")))</f>
        <v>X</v>
      </c>
      <c r="K28" s="61" t="str">
        <f>IF(OR($A28="",K$10=""),"",IF(IFERROR(MATCH(BBC_6!K$10,Infor!$A$13:$A$30,0),0)&gt;0,"L",IF(WEEKDAY(K$10)=1,"","X")))</f>
        <v>X</v>
      </c>
      <c r="L28" s="61" t="str">
        <f>IF(OR($A28="",L$10=""),"",IF(IFERROR(MATCH(BBC_6!L$10,Infor!$A$13:$A$30,0),0)&gt;0,"L",IF(WEEKDAY(L$10)=1,"","X")))</f>
        <v>X</v>
      </c>
      <c r="M28" s="61" t="str">
        <f>IF(OR($A28="",M$10=""),"",IF(IFERROR(MATCH(BBC_6!M$10,Infor!$A$13:$A$30,0),0)&gt;0,"L",IF(WEEKDAY(M$10)=1,"","X")))</f>
        <v>X</v>
      </c>
      <c r="N28" s="61" t="str">
        <f>IF(OR($A28="",N$10=""),"",IF(IFERROR(MATCH(BBC_6!N$10,Infor!$A$13:$A$30,0),0)&gt;0,"L",IF(WEEKDAY(N$10)=1,"","X")))</f>
        <v>X</v>
      </c>
      <c r="O28" s="61" t="str">
        <f>IF(OR($A28="",O$10=""),"",IF(IFERROR(MATCH(BBC_6!O$10,Infor!$A$13:$A$30,0),0)&gt;0,"L",IF(WEEKDAY(O$10)=1,"","X")))</f>
        <v/>
      </c>
      <c r="P28" s="61" t="str">
        <f>IF(OR($A28="",P$10=""),"",IF(IFERROR(MATCH(BBC_6!P$10,Infor!$A$13:$A$30,0),0)&gt;0,"L",IF(WEEKDAY(P$10)=1,"","X")))</f>
        <v>X</v>
      </c>
      <c r="Q28" s="61" t="str">
        <f>IF(OR($A28="",Q$10=""),"",IF(IFERROR(MATCH(BBC_6!Q$10,Infor!$A$13:$A$30,0),0)&gt;0,"L",IF(WEEKDAY(Q$10)=1,"","X")))</f>
        <v>X</v>
      </c>
      <c r="R28" s="61" t="str">
        <f>IF(OR($A28="",R$10=""),"",IF(IFERROR(MATCH(BBC_6!R$10,Infor!$A$13:$A$30,0),0)&gt;0,"L",IF(WEEKDAY(R$10)=1,"","X")))</f>
        <v>X</v>
      </c>
      <c r="S28" s="61" t="str">
        <f>IF(OR($A28="",S$10=""),"",IF(IFERROR(MATCH(BBC_6!S$10,Infor!$A$13:$A$30,0),0)&gt;0,"L",IF(WEEKDAY(S$10)=1,"","X")))</f>
        <v>X</v>
      </c>
      <c r="T28" s="61" t="str">
        <f>IF(OR($A28="",T$10=""),"",IF(IFERROR(MATCH(BBC_6!T$10,Infor!$A$13:$A$30,0),0)&gt;0,"L",IF(WEEKDAY(T$10)=1,"","X")))</f>
        <v>X</v>
      </c>
      <c r="U28" s="61" t="str">
        <f>IF(OR($A28="",U$10=""),"",IF(IFERROR(MATCH(BBC_6!U$10,Infor!$A$13:$A$30,0),0)&gt;0,"L",IF(WEEKDAY(U$10)=1,"","X")))</f>
        <v>X</v>
      </c>
      <c r="V28" s="61" t="str">
        <f>IF(OR($A28="",V$10=""),"",IF(IFERROR(MATCH(BBC_6!V$10,Infor!$A$13:$A$30,0),0)&gt;0,"L",IF(WEEKDAY(V$10)=1,"","X")))</f>
        <v/>
      </c>
      <c r="W28" s="61" t="str">
        <f>IF(OR($A28="",W$10=""),"",IF(IFERROR(MATCH(BBC_6!W$10,Infor!$A$13:$A$30,0),0)&gt;0,"L",IF(WEEKDAY(W$10)=1,"","X")))</f>
        <v>X</v>
      </c>
      <c r="X28" s="61" t="str">
        <f>IF(OR($A28="",X$10=""),"",IF(IFERROR(MATCH(BBC_6!X$10,Infor!$A$13:$A$30,0),0)&gt;0,"L",IF(WEEKDAY(X$10)=1,"","X")))</f>
        <v>X</v>
      </c>
      <c r="Y28" s="61" t="str">
        <f>IF(OR($A28="",Y$10=""),"",IF(IFERROR(MATCH(BBC_6!Y$10,Infor!$A$13:$A$30,0),0)&gt;0,"L",IF(WEEKDAY(Y$10)=1,"","X")))</f>
        <v>X</v>
      </c>
      <c r="Z28" s="61" t="str">
        <f>IF(OR($A28="",Z$10=""),"",IF(IFERROR(MATCH(BBC_6!Z$10,Infor!$A$13:$A$30,0),0)&gt;0,"L",IF(WEEKDAY(Z$10)=1,"","X")))</f>
        <v>X</v>
      </c>
      <c r="AA28" s="61" t="str">
        <f>IF(OR($A28="",AA$10=""),"",IF(IFERROR(MATCH(BBC_6!AA$10,Infor!$A$13:$A$30,0),0)&gt;0,"L",IF(WEEKDAY(AA$10)=1,"","X")))</f>
        <v>X</v>
      </c>
      <c r="AB28" s="61" t="str">
        <f>IF(OR($A28="",AB$10=""),"",IF(IFERROR(MATCH(BBC_6!AB$10,Infor!$A$13:$A$30,0),0)&gt;0,"L",IF(WEEKDAY(AB$10)=1,"","X")))</f>
        <v>X</v>
      </c>
      <c r="AC28" s="61" t="str">
        <f>IF(OR($A28="",AC$10=""),"",IF(IFERROR(MATCH(BBC_6!AC$10,Infor!$A$13:$A$30,0),0)&gt;0,"L",IF(WEEKDAY(AC$10)=1,"","X")))</f>
        <v/>
      </c>
      <c r="AD28" s="61" t="str">
        <f>IF(OR($A28="",AD$10=""),"",IF(IFERROR(MATCH(BBC_6!AD$10,Infor!$A$13:$A$30,0),0)&gt;0,"L",IF(WEEKDAY(AD$10)=1,"","X")))</f>
        <v>X</v>
      </c>
      <c r="AE28" s="61" t="str">
        <f>IF(OR($A28="",AE$10=""),"",IF(IFERROR(MATCH(BBC_6!AE$10,Infor!$A$13:$A$30,0),0)&gt;0,"L",IF(WEEKDAY(AE$10)=1,"","X")))</f>
        <v>X</v>
      </c>
      <c r="AF28" s="61" t="str">
        <f>IF(OR($A28="",AF$10=""),"",IF(IFERROR(MATCH(BBC_6!AF$10,Infor!$A$13:$A$30,0),0)&gt;0,"L",IF(WEEKDAY(AF$10)=1,"","X")))</f>
        <v>X</v>
      </c>
      <c r="AG28" s="61" t="str">
        <f>IF(OR($A28="",AG$10=""),"",IF(IFERROR(MATCH(BBC_6!AG$10,Infor!$A$13:$A$30,0),0)&gt;0,"L",IF(WEEKDAY(AG$10)=1,"","X")))</f>
        <v>X</v>
      </c>
      <c r="AH28" s="61" t="str">
        <f>IF(OR($A28="",AH$10=""),"",IF(IFERROR(MATCH(BBC_6!AH$10,Infor!$A$13:$A$30,0),0)&gt;0,"L",IF(WEEKDAY(AH$10)=1,"","X")))</f>
        <v>X</v>
      </c>
      <c r="AI28" s="61" t="str">
        <f>IF(OR($A28="",AI$10=""),"",IF(IFERROR(MATCH(BBC_6!AI$10,Infor!$A$13:$A$30,0),0)&gt;0,"L",IF(WEEKDAY(AI$10)=1,"","X")))</f>
        <v/>
      </c>
      <c r="AJ28" s="62"/>
      <c r="AK28" s="62">
        <f t="shared" si="6"/>
        <v>26</v>
      </c>
      <c r="AL28" s="62">
        <f t="shared" si="7"/>
        <v>0</v>
      </c>
      <c r="AM28" s="62"/>
      <c r="AN28" s="63"/>
      <c r="AO28" s="44">
        <f t="shared" si="0"/>
        <v>6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IF(OR($A29="",E$10=""),"",IF(IFERROR(MATCH(BBC_6!E$10,Infor!$A$13:$A$30,0),0)&gt;0,"L",IF(WEEKDAY(E$10)=1,"","X")))</f>
        <v>X</v>
      </c>
      <c r="F29" s="61" t="str">
        <f>IF(OR($A29="",F$10=""),"",IF(IFERROR(MATCH(BBC_6!F$10,Infor!$A$13:$A$30,0),0)&gt;0,"L",IF(WEEKDAY(F$10)=1,"","X")))</f>
        <v>X</v>
      </c>
      <c r="G29" s="61" t="str">
        <f>IF(OR($A29="",G$10=""),"",IF(IFERROR(MATCH(BBC_6!G$10,Infor!$A$13:$A$30,0),0)&gt;0,"L",IF(WEEKDAY(G$10)=1,"","X")))</f>
        <v>X</v>
      </c>
      <c r="H29" s="61" t="str">
        <f>IF(OR($A29="",H$10=""),"",IF(IFERROR(MATCH(BBC_6!H$10,Infor!$A$13:$A$30,0),0)&gt;0,"L",IF(WEEKDAY(H$10)=1,"","X")))</f>
        <v/>
      </c>
      <c r="I29" s="61" t="str">
        <f>IF(OR($A29="",I$10=""),"",IF(IFERROR(MATCH(BBC_6!I$10,Infor!$A$13:$A$30,0),0)&gt;0,"L",IF(WEEKDAY(I$10)=1,"","X")))</f>
        <v>X</v>
      </c>
      <c r="J29" s="61" t="str">
        <f>IF(OR($A29="",J$10=""),"",IF(IFERROR(MATCH(BBC_6!J$10,Infor!$A$13:$A$30,0),0)&gt;0,"L",IF(WEEKDAY(J$10)=1,"","X")))</f>
        <v>X</v>
      </c>
      <c r="K29" s="61" t="str">
        <f>IF(OR($A29="",K$10=""),"",IF(IFERROR(MATCH(BBC_6!K$10,Infor!$A$13:$A$30,0),0)&gt;0,"L",IF(WEEKDAY(K$10)=1,"","X")))</f>
        <v>X</v>
      </c>
      <c r="L29" s="61" t="str">
        <f>IF(OR($A29="",L$10=""),"",IF(IFERROR(MATCH(BBC_6!L$10,Infor!$A$13:$A$30,0),0)&gt;0,"L",IF(WEEKDAY(L$10)=1,"","X")))</f>
        <v>X</v>
      </c>
      <c r="M29" s="61" t="str">
        <f>IF(OR($A29="",M$10=""),"",IF(IFERROR(MATCH(BBC_6!M$10,Infor!$A$13:$A$30,0),0)&gt;0,"L",IF(WEEKDAY(M$10)=1,"","X")))</f>
        <v>X</v>
      </c>
      <c r="N29" s="61" t="str">
        <f>IF(OR($A29="",N$10=""),"",IF(IFERROR(MATCH(BBC_6!N$10,Infor!$A$13:$A$30,0),0)&gt;0,"L",IF(WEEKDAY(N$10)=1,"","X")))</f>
        <v>X</v>
      </c>
      <c r="O29" s="61" t="str">
        <f>IF(OR($A29="",O$10=""),"",IF(IFERROR(MATCH(BBC_6!O$10,Infor!$A$13:$A$30,0),0)&gt;0,"L",IF(WEEKDAY(O$10)=1,"","X")))</f>
        <v/>
      </c>
      <c r="P29" s="61" t="str">
        <f>IF(OR($A29="",P$10=""),"",IF(IFERROR(MATCH(BBC_6!P$10,Infor!$A$13:$A$30,0),0)&gt;0,"L",IF(WEEKDAY(P$10)=1,"","X")))</f>
        <v>X</v>
      </c>
      <c r="Q29" s="61" t="str">
        <f>IF(OR($A29="",Q$10=""),"",IF(IFERROR(MATCH(BBC_6!Q$10,Infor!$A$13:$A$30,0),0)&gt;0,"L",IF(WEEKDAY(Q$10)=1,"","X")))</f>
        <v>X</v>
      </c>
      <c r="R29" s="61" t="str">
        <f>IF(OR($A29="",R$10=""),"",IF(IFERROR(MATCH(BBC_6!R$10,Infor!$A$13:$A$30,0),0)&gt;0,"L",IF(WEEKDAY(R$10)=1,"","X")))</f>
        <v>X</v>
      </c>
      <c r="S29" s="61" t="str">
        <f>IF(OR($A29="",S$10=""),"",IF(IFERROR(MATCH(BBC_6!S$10,Infor!$A$13:$A$30,0),0)&gt;0,"L",IF(WEEKDAY(S$10)=1,"","X")))</f>
        <v>X</v>
      </c>
      <c r="T29" s="61" t="str">
        <f>IF(OR($A29="",T$10=""),"",IF(IFERROR(MATCH(BBC_6!T$10,Infor!$A$13:$A$30,0),0)&gt;0,"L",IF(WEEKDAY(T$10)=1,"","X")))</f>
        <v>X</v>
      </c>
      <c r="U29" s="61" t="str">
        <f>IF(OR($A29="",U$10=""),"",IF(IFERROR(MATCH(BBC_6!U$10,Infor!$A$13:$A$30,0),0)&gt;0,"L",IF(WEEKDAY(U$10)=1,"","X")))</f>
        <v>X</v>
      </c>
      <c r="V29" s="61" t="str">
        <f>IF(OR($A29="",V$10=""),"",IF(IFERROR(MATCH(BBC_6!V$10,Infor!$A$13:$A$30,0),0)&gt;0,"L",IF(WEEKDAY(V$10)=1,"","X")))</f>
        <v/>
      </c>
      <c r="W29" s="61" t="str">
        <f>IF(OR($A29="",W$10=""),"",IF(IFERROR(MATCH(BBC_6!W$10,Infor!$A$13:$A$30,0),0)&gt;0,"L",IF(WEEKDAY(W$10)=1,"","X")))</f>
        <v>X</v>
      </c>
      <c r="X29" s="61" t="str">
        <f>IF(OR($A29="",X$10=""),"",IF(IFERROR(MATCH(BBC_6!X$10,Infor!$A$13:$A$30,0),0)&gt;0,"L",IF(WEEKDAY(X$10)=1,"","X")))</f>
        <v>X</v>
      </c>
      <c r="Y29" s="61" t="str">
        <f>IF(OR($A29="",Y$10=""),"",IF(IFERROR(MATCH(BBC_6!Y$10,Infor!$A$13:$A$30,0),0)&gt;0,"L",IF(WEEKDAY(Y$10)=1,"","X")))</f>
        <v>X</v>
      </c>
      <c r="Z29" s="61" t="str">
        <f>IF(OR($A29="",Z$10=""),"",IF(IFERROR(MATCH(BBC_6!Z$10,Infor!$A$13:$A$30,0),0)&gt;0,"L",IF(WEEKDAY(Z$10)=1,"","X")))</f>
        <v>X</v>
      </c>
      <c r="AA29" s="61" t="str">
        <f>IF(OR($A29="",AA$10=""),"",IF(IFERROR(MATCH(BBC_6!AA$10,Infor!$A$13:$A$30,0),0)&gt;0,"L",IF(WEEKDAY(AA$10)=1,"","X")))</f>
        <v>X</v>
      </c>
      <c r="AB29" s="61" t="str">
        <f>IF(OR($A29="",AB$10=""),"",IF(IFERROR(MATCH(BBC_6!AB$10,Infor!$A$13:$A$30,0),0)&gt;0,"L",IF(WEEKDAY(AB$10)=1,"","X")))</f>
        <v>X</v>
      </c>
      <c r="AC29" s="61" t="str">
        <f>IF(OR($A29="",AC$10=""),"",IF(IFERROR(MATCH(BBC_6!AC$10,Infor!$A$13:$A$30,0),0)&gt;0,"L",IF(WEEKDAY(AC$10)=1,"","X")))</f>
        <v/>
      </c>
      <c r="AD29" s="61" t="str">
        <f>IF(OR($A29="",AD$10=""),"",IF(IFERROR(MATCH(BBC_6!AD$10,Infor!$A$13:$A$30,0),0)&gt;0,"L",IF(WEEKDAY(AD$10)=1,"","X")))</f>
        <v>X</v>
      </c>
      <c r="AE29" s="61" t="str">
        <f>IF(OR($A29="",AE$10=""),"",IF(IFERROR(MATCH(BBC_6!AE$10,Infor!$A$13:$A$30,0),0)&gt;0,"L",IF(WEEKDAY(AE$10)=1,"","X")))</f>
        <v>X</v>
      </c>
      <c r="AF29" s="61" t="str">
        <f>IF(OR($A29="",AF$10=""),"",IF(IFERROR(MATCH(BBC_6!AF$10,Infor!$A$13:$A$30,0),0)&gt;0,"L",IF(WEEKDAY(AF$10)=1,"","X")))</f>
        <v>X</v>
      </c>
      <c r="AG29" s="61" t="str">
        <f>IF(OR($A29="",AG$10=""),"",IF(IFERROR(MATCH(BBC_6!AG$10,Infor!$A$13:$A$30,0),0)&gt;0,"L",IF(WEEKDAY(AG$10)=1,"","X")))</f>
        <v>X</v>
      </c>
      <c r="AH29" s="61" t="str">
        <f>IF(OR($A29="",AH$10=""),"",IF(IFERROR(MATCH(BBC_6!AH$10,Infor!$A$13:$A$30,0),0)&gt;0,"L",IF(WEEKDAY(AH$10)=1,"","X")))</f>
        <v>X</v>
      </c>
      <c r="AI29" s="61" t="str">
        <f>IF(OR($A29="",AI$10=""),"",IF(IFERROR(MATCH(BBC_6!AI$10,Infor!$A$13:$A$30,0),0)&gt;0,"L",IF(WEEKDAY(AI$10)=1,"","X")))</f>
        <v/>
      </c>
      <c r="AJ29" s="62"/>
      <c r="AK29" s="62">
        <f t="shared" si="6"/>
        <v>26</v>
      </c>
      <c r="AL29" s="62">
        <f t="shared" si="7"/>
        <v>0</v>
      </c>
      <c r="AM29" s="62"/>
      <c r="AN29" s="63"/>
      <c r="AO29" s="44">
        <f t="shared" si="0"/>
        <v>6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IF(OR($A30="",E$10=""),"",IF(IFERROR(MATCH(BBC_6!E$10,Infor!$A$13:$A$30,0),0)&gt;0,"L",IF(WEEKDAY(E$10)=1,"","X")))</f>
        <v>X</v>
      </c>
      <c r="F30" s="61" t="str">
        <f>IF(OR($A30="",F$10=""),"",IF(IFERROR(MATCH(BBC_6!F$10,Infor!$A$13:$A$30,0),0)&gt;0,"L",IF(WEEKDAY(F$10)=1,"","X")))</f>
        <v>X</v>
      </c>
      <c r="G30" s="61" t="str">
        <f>IF(OR($A30="",G$10=""),"",IF(IFERROR(MATCH(BBC_6!G$10,Infor!$A$13:$A$30,0),0)&gt;0,"L",IF(WEEKDAY(G$10)=1,"","X")))</f>
        <v>X</v>
      </c>
      <c r="H30" s="61" t="str">
        <f>IF(OR($A30="",H$10=""),"",IF(IFERROR(MATCH(BBC_6!H$10,Infor!$A$13:$A$30,0),0)&gt;0,"L",IF(WEEKDAY(H$10)=1,"","X")))</f>
        <v/>
      </c>
      <c r="I30" s="61" t="str">
        <f>IF(OR($A30="",I$10=""),"",IF(IFERROR(MATCH(BBC_6!I$10,Infor!$A$13:$A$30,0),0)&gt;0,"L",IF(WEEKDAY(I$10)=1,"","X")))</f>
        <v>X</v>
      </c>
      <c r="J30" s="61" t="str">
        <f>IF(OR($A30="",J$10=""),"",IF(IFERROR(MATCH(BBC_6!J$10,Infor!$A$13:$A$30,0),0)&gt;0,"L",IF(WEEKDAY(J$10)=1,"","X")))</f>
        <v>X</v>
      </c>
      <c r="K30" s="61" t="str">
        <f>IF(OR($A30="",K$10=""),"",IF(IFERROR(MATCH(BBC_6!K$10,Infor!$A$13:$A$30,0),0)&gt;0,"L",IF(WEEKDAY(K$10)=1,"","X")))</f>
        <v>X</v>
      </c>
      <c r="L30" s="61" t="str">
        <f>IF(OR($A30="",L$10=""),"",IF(IFERROR(MATCH(BBC_6!L$10,Infor!$A$13:$A$30,0),0)&gt;0,"L",IF(WEEKDAY(L$10)=1,"","X")))</f>
        <v>X</v>
      </c>
      <c r="M30" s="61" t="str">
        <f>IF(OR($A30="",M$10=""),"",IF(IFERROR(MATCH(BBC_6!M$10,Infor!$A$13:$A$30,0),0)&gt;0,"L",IF(WEEKDAY(M$10)=1,"","X")))</f>
        <v>X</v>
      </c>
      <c r="N30" s="61" t="str">
        <f>IF(OR($A30="",N$10=""),"",IF(IFERROR(MATCH(BBC_6!N$10,Infor!$A$13:$A$30,0),0)&gt;0,"L",IF(WEEKDAY(N$10)=1,"","X")))</f>
        <v>X</v>
      </c>
      <c r="O30" s="61" t="str">
        <f>IF(OR($A30="",O$10=""),"",IF(IFERROR(MATCH(BBC_6!O$10,Infor!$A$13:$A$30,0),0)&gt;0,"L",IF(WEEKDAY(O$10)=1,"","X")))</f>
        <v/>
      </c>
      <c r="P30" s="61" t="str">
        <f>IF(OR($A30="",P$10=""),"",IF(IFERROR(MATCH(BBC_6!P$10,Infor!$A$13:$A$30,0),0)&gt;0,"L",IF(WEEKDAY(P$10)=1,"","X")))</f>
        <v>X</v>
      </c>
      <c r="Q30" s="61" t="str">
        <f>IF(OR($A30="",Q$10=""),"",IF(IFERROR(MATCH(BBC_6!Q$10,Infor!$A$13:$A$30,0),0)&gt;0,"L",IF(WEEKDAY(Q$10)=1,"","X")))</f>
        <v>X</v>
      </c>
      <c r="R30" s="61" t="str">
        <f>IF(OR($A30="",R$10=""),"",IF(IFERROR(MATCH(BBC_6!R$10,Infor!$A$13:$A$30,0),0)&gt;0,"L",IF(WEEKDAY(R$10)=1,"","X")))</f>
        <v>X</v>
      </c>
      <c r="S30" s="61" t="str">
        <f>IF(OR($A30="",S$10=""),"",IF(IFERROR(MATCH(BBC_6!S$10,Infor!$A$13:$A$30,0),0)&gt;0,"L",IF(WEEKDAY(S$10)=1,"","X")))</f>
        <v>X</v>
      </c>
      <c r="T30" s="61" t="str">
        <f>IF(OR($A30="",T$10=""),"",IF(IFERROR(MATCH(BBC_6!T$10,Infor!$A$13:$A$30,0),0)&gt;0,"L",IF(WEEKDAY(T$10)=1,"","X")))</f>
        <v>X</v>
      </c>
      <c r="U30" s="61" t="str">
        <f>IF(OR($A30="",U$10=""),"",IF(IFERROR(MATCH(BBC_6!U$10,Infor!$A$13:$A$30,0),0)&gt;0,"L",IF(WEEKDAY(U$10)=1,"","X")))</f>
        <v>X</v>
      </c>
      <c r="V30" s="61" t="str">
        <f>IF(OR($A30="",V$10=""),"",IF(IFERROR(MATCH(BBC_6!V$10,Infor!$A$13:$A$30,0),0)&gt;0,"L",IF(WEEKDAY(V$10)=1,"","X")))</f>
        <v/>
      </c>
      <c r="W30" s="61" t="str">
        <f>IF(OR($A30="",W$10=""),"",IF(IFERROR(MATCH(BBC_6!W$10,Infor!$A$13:$A$30,0),0)&gt;0,"L",IF(WEEKDAY(W$10)=1,"","X")))</f>
        <v>X</v>
      </c>
      <c r="X30" s="61" t="str">
        <f>IF(OR($A30="",X$10=""),"",IF(IFERROR(MATCH(BBC_6!X$10,Infor!$A$13:$A$30,0),0)&gt;0,"L",IF(WEEKDAY(X$10)=1,"","X")))</f>
        <v>X</v>
      </c>
      <c r="Y30" s="61" t="str">
        <f>IF(OR($A30="",Y$10=""),"",IF(IFERROR(MATCH(BBC_6!Y$10,Infor!$A$13:$A$30,0),0)&gt;0,"L",IF(WEEKDAY(Y$10)=1,"","X")))</f>
        <v>X</v>
      </c>
      <c r="Z30" s="61" t="str">
        <f>IF(OR($A30="",Z$10=""),"",IF(IFERROR(MATCH(BBC_6!Z$10,Infor!$A$13:$A$30,0),0)&gt;0,"L",IF(WEEKDAY(Z$10)=1,"","X")))</f>
        <v>X</v>
      </c>
      <c r="AA30" s="61" t="str">
        <f>IF(OR($A30="",AA$10=""),"",IF(IFERROR(MATCH(BBC_6!AA$10,Infor!$A$13:$A$30,0),0)&gt;0,"L",IF(WEEKDAY(AA$10)=1,"","X")))</f>
        <v>X</v>
      </c>
      <c r="AB30" s="61" t="str">
        <f>IF(OR($A30="",AB$10=""),"",IF(IFERROR(MATCH(BBC_6!AB$10,Infor!$A$13:$A$30,0),0)&gt;0,"L",IF(WEEKDAY(AB$10)=1,"","X")))</f>
        <v>X</v>
      </c>
      <c r="AC30" s="61" t="str">
        <f>IF(OR($A30="",AC$10=""),"",IF(IFERROR(MATCH(BBC_6!AC$10,Infor!$A$13:$A$30,0),0)&gt;0,"L",IF(WEEKDAY(AC$10)=1,"","X")))</f>
        <v/>
      </c>
      <c r="AD30" s="61" t="str">
        <f>IF(OR($A30="",AD$10=""),"",IF(IFERROR(MATCH(BBC_6!AD$10,Infor!$A$13:$A$30,0),0)&gt;0,"L",IF(WEEKDAY(AD$10)=1,"","X")))</f>
        <v>X</v>
      </c>
      <c r="AE30" s="61" t="str">
        <f>IF(OR($A30="",AE$10=""),"",IF(IFERROR(MATCH(BBC_6!AE$10,Infor!$A$13:$A$30,0),0)&gt;0,"L",IF(WEEKDAY(AE$10)=1,"","X")))</f>
        <v>X</v>
      </c>
      <c r="AF30" s="61" t="str">
        <f>IF(OR($A30="",AF$10=""),"",IF(IFERROR(MATCH(BBC_6!AF$10,Infor!$A$13:$A$30,0),0)&gt;0,"L",IF(WEEKDAY(AF$10)=1,"","X")))</f>
        <v>X</v>
      </c>
      <c r="AG30" s="61" t="str">
        <f>IF(OR($A30="",AG$10=""),"",IF(IFERROR(MATCH(BBC_6!AG$10,Infor!$A$13:$A$30,0),0)&gt;0,"L",IF(WEEKDAY(AG$10)=1,"","X")))</f>
        <v>X</v>
      </c>
      <c r="AH30" s="61" t="str">
        <f>IF(OR($A30="",AH$10=""),"",IF(IFERROR(MATCH(BBC_6!AH$10,Infor!$A$13:$A$30,0),0)&gt;0,"L",IF(WEEKDAY(AH$10)=1,"","X")))</f>
        <v>X</v>
      </c>
      <c r="AI30" s="61" t="str">
        <f>IF(OR($A30="",AI$10=""),"",IF(IFERROR(MATCH(BBC_6!AI$10,Infor!$A$13:$A$30,0),0)&gt;0,"L",IF(WEEKDAY(AI$10)=1,"","X")))</f>
        <v/>
      </c>
      <c r="AJ30" s="62"/>
      <c r="AK30" s="62">
        <f t="shared" si="6"/>
        <v>26</v>
      </c>
      <c r="AL30" s="62">
        <f t="shared" si="7"/>
        <v>0</v>
      </c>
      <c r="AM30" s="62"/>
      <c r="AN30" s="63"/>
      <c r="AO30" s="44">
        <f t="shared" si="0"/>
        <v>6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IF(OR($A31="",E$10=""),"",IF(IFERROR(MATCH(BBC_6!E$10,Infor!$A$13:$A$30,0),0)&gt;0,"L",IF(WEEKDAY(E$10)=1,"","X")))</f>
        <v>X</v>
      </c>
      <c r="F31" s="61" t="str">
        <f>IF(OR($A31="",F$10=""),"",IF(IFERROR(MATCH(BBC_6!F$10,Infor!$A$13:$A$30,0),0)&gt;0,"L",IF(WEEKDAY(F$10)=1,"","X")))</f>
        <v>X</v>
      </c>
      <c r="G31" s="61" t="str">
        <f>IF(OR($A31="",G$10=""),"",IF(IFERROR(MATCH(BBC_6!G$10,Infor!$A$13:$A$30,0),0)&gt;0,"L",IF(WEEKDAY(G$10)=1,"","X")))</f>
        <v>X</v>
      </c>
      <c r="H31" s="61" t="str">
        <f>IF(OR($A31="",H$10=""),"",IF(IFERROR(MATCH(BBC_6!H$10,Infor!$A$13:$A$30,0),0)&gt;0,"L",IF(WEEKDAY(H$10)=1,"","X")))</f>
        <v/>
      </c>
      <c r="I31" s="61" t="str">
        <f>IF(OR($A31="",I$10=""),"",IF(IFERROR(MATCH(BBC_6!I$10,Infor!$A$13:$A$30,0),0)&gt;0,"L",IF(WEEKDAY(I$10)=1,"","X")))</f>
        <v>X</v>
      </c>
      <c r="J31" s="61" t="str">
        <f>IF(OR($A31="",J$10=""),"",IF(IFERROR(MATCH(BBC_6!J$10,Infor!$A$13:$A$30,0),0)&gt;0,"L",IF(WEEKDAY(J$10)=1,"","X")))</f>
        <v>X</v>
      </c>
      <c r="K31" s="61" t="str">
        <f>IF(OR($A31="",K$10=""),"",IF(IFERROR(MATCH(BBC_6!K$10,Infor!$A$13:$A$30,0),0)&gt;0,"L",IF(WEEKDAY(K$10)=1,"","X")))</f>
        <v>X</v>
      </c>
      <c r="L31" s="61" t="str">
        <f>IF(OR($A31="",L$10=""),"",IF(IFERROR(MATCH(BBC_6!L$10,Infor!$A$13:$A$30,0),0)&gt;0,"L",IF(WEEKDAY(L$10)=1,"","X")))</f>
        <v>X</v>
      </c>
      <c r="M31" s="61" t="str">
        <f>IF(OR($A31="",M$10=""),"",IF(IFERROR(MATCH(BBC_6!M$10,Infor!$A$13:$A$30,0),0)&gt;0,"L",IF(WEEKDAY(M$10)=1,"","X")))</f>
        <v>X</v>
      </c>
      <c r="N31" s="61" t="str">
        <f>IF(OR($A31="",N$10=""),"",IF(IFERROR(MATCH(BBC_6!N$10,Infor!$A$13:$A$30,0),0)&gt;0,"L",IF(WEEKDAY(N$10)=1,"","X")))</f>
        <v>X</v>
      </c>
      <c r="O31" s="61" t="str">
        <f>IF(OR($A31="",O$10=""),"",IF(IFERROR(MATCH(BBC_6!O$10,Infor!$A$13:$A$30,0),0)&gt;0,"L",IF(WEEKDAY(O$10)=1,"","X")))</f>
        <v/>
      </c>
      <c r="P31" s="61" t="str">
        <f>IF(OR($A31="",P$10=""),"",IF(IFERROR(MATCH(BBC_6!P$10,Infor!$A$13:$A$30,0),0)&gt;0,"L",IF(WEEKDAY(P$10)=1,"","X")))</f>
        <v>X</v>
      </c>
      <c r="Q31" s="61" t="str">
        <f>IF(OR($A31="",Q$10=""),"",IF(IFERROR(MATCH(BBC_6!Q$10,Infor!$A$13:$A$30,0),0)&gt;0,"L",IF(WEEKDAY(Q$10)=1,"","X")))</f>
        <v>X</v>
      </c>
      <c r="R31" s="61" t="str">
        <f>IF(OR($A31="",R$10=""),"",IF(IFERROR(MATCH(BBC_6!R$10,Infor!$A$13:$A$30,0),0)&gt;0,"L",IF(WEEKDAY(R$10)=1,"","X")))</f>
        <v>X</v>
      </c>
      <c r="S31" s="61" t="str">
        <f>IF(OR($A31="",S$10=""),"",IF(IFERROR(MATCH(BBC_6!S$10,Infor!$A$13:$A$30,0),0)&gt;0,"L",IF(WEEKDAY(S$10)=1,"","X")))</f>
        <v>X</v>
      </c>
      <c r="T31" s="61" t="str">
        <f>IF(OR($A31="",T$10=""),"",IF(IFERROR(MATCH(BBC_6!T$10,Infor!$A$13:$A$30,0),0)&gt;0,"L",IF(WEEKDAY(T$10)=1,"","X")))</f>
        <v>X</v>
      </c>
      <c r="U31" s="61" t="str">
        <f>IF(OR($A31="",U$10=""),"",IF(IFERROR(MATCH(BBC_6!U$10,Infor!$A$13:$A$30,0),0)&gt;0,"L",IF(WEEKDAY(U$10)=1,"","X")))</f>
        <v>X</v>
      </c>
      <c r="V31" s="61" t="str">
        <f>IF(OR($A31="",V$10=""),"",IF(IFERROR(MATCH(BBC_6!V$10,Infor!$A$13:$A$30,0),0)&gt;0,"L",IF(WEEKDAY(V$10)=1,"","X")))</f>
        <v/>
      </c>
      <c r="W31" s="61" t="str">
        <f>IF(OR($A31="",W$10=""),"",IF(IFERROR(MATCH(BBC_6!W$10,Infor!$A$13:$A$30,0),0)&gt;0,"L",IF(WEEKDAY(W$10)=1,"","X")))</f>
        <v>X</v>
      </c>
      <c r="X31" s="61" t="str">
        <f>IF(OR($A31="",X$10=""),"",IF(IFERROR(MATCH(BBC_6!X$10,Infor!$A$13:$A$30,0),0)&gt;0,"L",IF(WEEKDAY(X$10)=1,"","X")))</f>
        <v>X</v>
      </c>
      <c r="Y31" s="61" t="str">
        <f>IF(OR($A31="",Y$10=""),"",IF(IFERROR(MATCH(BBC_6!Y$10,Infor!$A$13:$A$30,0),0)&gt;0,"L",IF(WEEKDAY(Y$10)=1,"","X")))</f>
        <v>X</v>
      </c>
      <c r="Z31" s="61" t="str">
        <f>IF(OR($A31="",Z$10=""),"",IF(IFERROR(MATCH(BBC_6!Z$10,Infor!$A$13:$A$30,0),0)&gt;0,"L",IF(WEEKDAY(Z$10)=1,"","X")))</f>
        <v>X</v>
      </c>
      <c r="AA31" s="61" t="str">
        <f>IF(OR($A31="",AA$10=""),"",IF(IFERROR(MATCH(BBC_6!AA$10,Infor!$A$13:$A$30,0),0)&gt;0,"L",IF(WEEKDAY(AA$10)=1,"","X")))</f>
        <v>X</v>
      </c>
      <c r="AB31" s="61" t="str">
        <f>IF(OR($A31="",AB$10=""),"",IF(IFERROR(MATCH(BBC_6!AB$10,Infor!$A$13:$A$30,0),0)&gt;0,"L",IF(WEEKDAY(AB$10)=1,"","X")))</f>
        <v>X</v>
      </c>
      <c r="AC31" s="61" t="str">
        <f>IF(OR($A31="",AC$10=""),"",IF(IFERROR(MATCH(BBC_6!AC$10,Infor!$A$13:$A$30,0),0)&gt;0,"L",IF(WEEKDAY(AC$10)=1,"","X")))</f>
        <v/>
      </c>
      <c r="AD31" s="61" t="str">
        <f>IF(OR($A31="",AD$10=""),"",IF(IFERROR(MATCH(BBC_6!AD$10,Infor!$A$13:$A$30,0),0)&gt;0,"L",IF(WEEKDAY(AD$10)=1,"","X")))</f>
        <v>X</v>
      </c>
      <c r="AE31" s="61" t="str">
        <f>IF(OR($A31="",AE$10=""),"",IF(IFERROR(MATCH(BBC_6!AE$10,Infor!$A$13:$A$30,0),0)&gt;0,"L",IF(WEEKDAY(AE$10)=1,"","X")))</f>
        <v>X</v>
      </c>
      <c r="AF31" s="61" t="str">
        <f>IF(OR($A31="",AF$10=""),"",IF(IFERROR(MATCH(BBC_6!AF$10,Infor!$A$13:$A$30,0),0)&gt;0,"L",IF(WEEKDAY(AF$10)=1,"","X")))</f>
        <v>X</v>
      </c>
      <c r="AG31" s="61" t="str">
        <f>IF(OR($A31="",AG$10=""),"",IF(IFERROR(MATCH(BBC_6!AG$10,Infor!$A$13:$A$30,0),0)&gt;0,"L",IF(WEEKDAY(AG$10)=1,"","X")))</f>
        <v>X</v>
      </c>
      <c r="AH31" s="61" t="str">
        <f>IF(OR($A31="",AH$10=""),"",IF(IFERROR(MATCH(BBC_6!AH$10,Infor!$A$13:$A$30,0),0)&gt;0,"L",IF(WEEKDAY(AH$10)=1,"","X")))</f>
        <v>X</v>
      </c>
      <c r="AI31" s="61" t="str">
        <f>IF(OR($A31="",AI$10=""),"",IF(IFERROR(MATCH(BBC_6!AI$10,Infor!$A$13:$A$30,0),0)&gt;0,"L",IF(WEEKDAY(AI$10)=1,"","X")))</f>
        <v/>
      </c>
      <c r="AJ31" s="62"/>
      <c r="AK31" s="62">
        <f t="shared" si="6"/>
        <v>26</v>
      </c>
      <c r="AL31" s="62">
        <f t="shared" si="7"/>
        <v>0</v>
      </c>
      <c r="AM31" s="62"/>
      <c r="AN31" s="63"/>
      <c r="AO31" s="44">
        <f t="shared" si="0"/>
        <v>6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IF(OR($A32="",E$10=""),"",IF(IFERROR(MATCH(BBC_6!E$10,Infor!$A$13:$A$30,0),0)&gt;0,"L",IF(WEEKDAY(E$10)=1,"","X")))</f>
        <v>X</v>
      </c>
      <c r="F32" s="61" t="str">
        <f>IF(OR($A32="",F$10=""),"",IF(IFERROR(MATCH(BBC_6!F$10,Infor!$A$13:$A$30,0),0)&gt;0,"L",IF(WEEKDAY(F$10)=1,"","X")))</f>
        <v>X</v>
      </c>
      <c r="G32" s="61" t="str">
        <f>IF(OR($A32="",G$10=""),"",IF(IFERROR(MATCH(BBC_6!G$10,Infor!$A$13:$A$30,0),0)&gt;0,"L",IF(WEEKDAY(G$10)=1,"","X")))</f>
        <v>X</v>
      </c>
      <c r="H32" s="61" t="str">
        <f>IF(OR($A32="",H$10=""),"",IF(IFERROR(MATCH(BBC_6!H$10,Infor!$A$13:$A$30,0),0)&gt;0,"L",IF(WEEKDAY(H$10)=1,"","X")))</f>
        <v/>
      </c>
      <c r="I32" s="61" t="str">
        <f>IF(OR($A32="",I$10=""),"",IF(IFERROR(MATCH(BBC_6!I$10,Infor!$A$13:$A$30,0),0)&gt;0,"L",IF(WEEKDAY(I$10)=1,"","X")))</f>
        <v>X</v>
      </c>
      <c r="J32" s="61" t="str">
        <f>IF(OR($A32="",J$10=""),"",IF(IFERROR(MATCH(BBC_6!J$10,Infor!$A$13:$A$30,0),0)&gt;0,"L",IF(WEEKDAY(J$10)=1,"","X")))</f>
        <v>X</v>
      </c>
      <c r="K32" s="61" t="str">
        <f>IF(OR($A32="",K$10=""),"",IF(IFERROR(MATCH(BBC_6!K$10,Infor!$A$13:$A$30,0),0)&gt;0,"L",IF(WEEKDAY(K$10)=1,"","X")))</f>
        <v>X</v>
      </c>
      <c r="L32" s="61" t="str">
        <f>IF(OR($A32="",L$10=""),"",IF(IFERROR(MATCH(BBC_6!L$10,Infor!$A$13:$A$30,0),0)&gt;0,"L",IF(WEEKDAY(L$10)=1,"","X")))</f>
        <v>X</v>
      </c>
      <c r="M32" s="61" t="str">
        <f>IF(OR($A32="",M$10=""),"",IF(IFERROR(MATCH(BBC_6!M$10,Infor!$A$13:$A$30,0),0)&gt;0,"L",IF(WEEKDAY(M$10)=1,"","X")))</f>
        <v>X</v>
      </c>
      <c r="N32" s="61" t="str">
        <f>IF(OR($A32="",N$10=""),"",IF(IFERROR(MATCH(BBC_6!N$10,Infor!$A$13:$A$30,0),0)&gt;0,"L",IF(WEEKDAY(N$10)=1,"","X")))</f>
        <v>X</v>
      </c>
      <c r="O32" s="61" t="str">
        <f>IF(OR($A32="",O$10=""),"",IF(IFERROR(MATCH(BBC_6!O$10,Infor!$A$13:$A$30,0),0)&gt;0,"L",IF(WEEKDAY(O$10)=1,"","X")))</f>
        <v/>
      </c>
      <c r="P32" s="61" t="str">
        <f>IF(OR($A32="",P$10=""),"",IF(IFERROR(MATCH(BBC_6!P$10,Infor!$A$13:$A$30,0),0)&gt;0,"L",IF(WEEKDAY(P$10)=1,"","X")))</f>
        <v>X</v>
      </c>
      <c r="Q32" s="61" t="str">
        <f>IF(OR($A32="",Q$10=""),"",IF(IFERROR(MATCH(BBC_6!Q$10,Infor!$A$13:$A$30,0),0)&gt;0,"L",IF(WEEKDAY(Q$10)=1,"","X")))</f>
        <v>X</v>
      </c>
      <c r="R32" s="61" t="str">
        <f>IF(OR($A32="",R$10=""),"",IF(IFERROR(MATCH(BBC_6!R$10,Infor!$A$13:$A$30,0),0)&gt;0,"L",IF(WEEKDAY(R$10)=1,"","X")))</f>
        <v>X</v>
      </c>
      <c r="S32" s="61" t="str">
        <f>IF(OR($A32="",S$10=""),"",IF(IFERROR(MATCH(BBC_6!S$10,Infor!$A$13:$A$30,0),0)&gt;0,"L",IF(WEEKDAY(S$10)=1,"","X")))</f>
        <v>X</v>
      </c>
      <c r="T32" s="61" t="str">
        <f>IF(OR($A32="",T$10=""),"",IF(IFERROR(MATCH(BBC_6!T$10,Infor!$A$13:$A$30,0),0)&gt;0,"L",IF(WEEKDAY(T$10)=1,"","X")))</f>
        <v>X</v>
      </c>
      <c r="U32" s="61" t="str">
        <f>IF(OR($A32="",U$10=""),"",IF(IFERROR(MATCH(BBC_6!U$10,Infor!$A$13:$A$30,0),0)&gt;0,"L",IF(WEEKDAY(U$10)=1,"","X")))</f>
        <v>X</v>
      </c>
      <c r="V32" s="61" t="str">
        <f>IF(OR($A32="",V$10=""),"",IF(IFERROR(MATCH(BBC_6!V$10,Infor!$A$13:$A$30,0),0)&gt;0,"L",IF(WEEKDAY(V$10)=1,"","X")))</f>
        <v/>
      </c>
      <c r="W32" s="61" t="str">
        <f>IF(OR($A32="",W$10=""),"",IF(IFERROR(MATCH(BBC_6!W$10,Infor!$A$13:$A$30,0),0)&gt;0,"L",IF(WEEKDAY(W$10)=1,"","X")))</f>
        <v>X</v>
      </c>
      <c r="X32" s="61" t="str">
        <f>IF(OR($A32="",X$10=""),"",IF(IFERROR(MATCH(BBC_6!X$10,Infor!$A$13:$A$30,0),0)&gt;0,"L",IF(WEEKDAY(X$10)=1,"","X")))</f>
        <v>X</v>
      </c>
      <c r="Y32" s="61" t="str">
        <f>IF(OR($A32="",Y$10=""),"",IF(IFERROR(MATCH(BBC_6!Y$10,Infor!$A$13:$A$30,0),0)&gt;0,"L",IF(WEEKDAY(Y$10)=1,"","X")))</f>
        <v>X</v>
      </c>
      <c r="Z32" s="61" t="str">
        <f>IF(OR($A32="",Z$10=""),"",IF(IFERROR(MATCH(BBC_6!Z$10,Infor!$A$13:$A$30,0),0)&gt;0,"L",IF(WEEKDAY(Z$10)=1,"","X")))</f>
        <v>X</v>
      </c>
      <c r="AA32" s="61" t="str">
        <f>IF(OR($A32="",AA$10=""),"",IF(IFERROR(MATCH(BBC_6!AA$10,Infor!$A$13:$A$30,0),0)&gt;0,"L",IF(WEEKDAY(AA$10)=1,"","X")))</f>
        <v>X</v>
      </c>
      <c r="AB32" s="61" t="str">
        <f>IF(OR($A32="",AB$10=""),"",IF(IFERROR(MATCH(BBC_6!AB$10,Infor!$A$13:$A$30,0),0)&gt;0,"L",IF(WEEKDAY(AB$10)=1,"","X")))</f>
        <v>X</v>
      </c>
      <c r="AC32" s="61" t="str">
        <f>IF(OR($A32="",AC$10=""),"",IF(IFERROR(MATCH(BBC_6!AC$10,Infor!$A$13:$A$30,0),0)&gt;0,"L",IF(WEEKDAY(AC$10)=1,"","X")))</f>
        <v/>
      </c>
      <c r="AD32" s="61" t="str">
        <f>IF(OR($A32="",AD$10=""),"",IF(IFERROR(MATCH(BBC_6!AD$10,Infor!$A$13:$A$30,0),0)&gt;0,"L",IF(WEEKDAY(AD$10)=1,"","X")))</f>
        <v>X</v>
      </c>
      <c r="AE32" s="61" t="str">
        <f>IF(OR($A32="",AE$10=""),"",IF(IFERROR(MATCH(BBC_6!AE$10,Infor!$A$13:$A$30,0),0)&gt;0,"L",IF(WEEKDAY(AE$10)=1,"","X")))</f>
        <v>X</v>
      </c>
      <c r="AF32" s="61" t="str">
        <f>IF(OR($A32="",AF$10=""),"",IF(IFERROR(MATCH(BBC_6!AF$10,Infor!$A$13:$A$30,0),0)&gt;0,"L",IF(WEEKDAY(AF$10)=1,"","X")))</f>
        <v>X</v>
      </c>
      <c r="AG32" s="61" t="str">
        <f>IF(OR($A32="",AG$10=""),"",IF(IFERROR(MATCH(BBC_6!AG$10,Infor!$A$13:$A$30,0),0)&gt;0,"L",IF(WEEKDAY(AG$10)=1,"","X")))</f>
        <v>X</v>
      </c>
      <c r="AH32" s="61" t="str">
        <f>IF(OR($A32="",AH$10=""),"",IF(IFERROR(MATCH(BBC_6!AH$10,Infor!$A$13:$A$30,0),0)&gt;0,"L",IF(WEEKDAY(AH$10)=1,"","X")))</f>
        <v>X</v>
      </c>
      <c r="AI32" s="61" t="str">
        <f>IF(OR($A32="",AI$10=""),"",IF(IFERROR(MATCH(BBC_6!AI$10,Infor!$A$13:$A$30,0),0)&gt;0,"L",IF(WEEKDAY(AI$10)=1,"","X")))</f>
        <v/>
      </c>
      <c r="AJ32" s="62"/>
      <c r="AK32" s="62">
        <f t="shared" si="6"/>
        <v>26</v>
      </c>
      <c r="AL32" s="62">
        <f t="shared" si="7"/>
        <v>0</v>
      </c>
      <c r="AM32" s="62"/>
      <c r="AN32" s="63"/>
      <c r="AO32" s="44">
        <f t="shared" si="0"/>
        <v>6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IF(OR($A33="",E$10=""),"",IF(IFERROR(MATCH(BBC_6!E$10,Infor!$A$13:$A$30,0),0)&gt;0,"L",IF(WEEKDAY(E$10)=1,"","X")))</f>
        <v>X</v>
      </c>
      <c r="F33" s="61" t="str">
        <f>IF(OR($A33="",F$10=""),"",IF(IFERROR(MATCH(BBC_6!F$10,Infor!$A$13:$A$30,0),0)&gt;0,"L",IF(WEEKDAY(F$10)=1,"","X")))</f>
        <v>X</v>
      </c>
      <c r="G33" s="61" t="str">
        <f>IF(OR($A33="",G$10=""),"",IF(IFERROR(MATCH(BBC_6!G$10,Infor!$A$13:$A$30,0),0)&gt;0,"L",IF(WEEKDAY(G$10)=1,"","X")))</f>
        <v>X</v>
      </c>
      <c r="H33" s="61" t="str">
        <f>IF(OR($A33="",H$10=""),"",IF(IFERROR(MATCH(BBC_6!H$10,Infor!$A$13:$A$30,0),0)&gt;0,"L",IF(WEEKDAY(H$10)=1,"","X")))</f>
        <v/>
      </c>
      <c r="I33" s="61" t="str">
        <f>IF(OR($A33="",I$10=""),"",IF(IFERROR(MATCH(BBC_6!I$10,Infor!$A$13:$A$30,0),0)&gt;0,"L",IF(WEEKDAY(I$10)=1,"","X")))</f>
        <v>X</v>
      </c>
      <c r="J33" s="61" t="str">
        <f>IF(OR($A33="",J$10=""),"",IF(IFERROR(MATCH(BBC_6!J$10,Infor!$A$13:$A$30,0),0)&gt;0,"L",IF(WEEKDAY(J$10)=1,"","X")))</f>
        <v>X</v>
      </c>
      <c r="K33" s="61" t="str">
        <f>IF(OR($A33="",K$10=""),"",IF(IFERROR(MATCH(BBC_6!K$10,Infor!$A$13:$A$30,0),0)&gt;0,"L",IF(WEEKDAY(K$10)=1,"","X")))</f>
        <v>X</v>
      </c>
      <c r="L33" s="61" t="str">
        <f>IF(OR($A33="",L$10=""),"",IF(IFERROR(MATCH(BBC_6!L$10,Infor!$A$13:$A$30,0),0)&gt;0,"L",IF(WEEKDAY(L$10)=1,"","X")))</f>
        <v>X</v>
      </c>
      <c r="M33" s="61" t="str">
        <f>IF(OR($A33="",M$10=""),"",IF(IFERROR(MATCH(BBC_6!M$10,Infor!$A$13:$A$30,0),0)&gt;0,"L",IF(WEEKDAY(M$10)=1,"","X")))</f>
        <v>X</v>
      </c>
      <c r="N33" s="61" t="str">
        <f>IF(OR($A33="",N$10=""),"",IF(IFERROR(MATCH(BBC_6!N$10,Infor!$A$13:$A$30,0),0)&gt;0,"L",IF(WEEKDAY(N$10)=1,"","X")))</f>
        <v>X</v>
      </c>
      <c r="O33" s="61" t="str">
        <f>IF(OR($A33="",O$10=""),"",IF(IFERROR(MATCH(BBC_6!O$10,Infor!$A$13:$A$30,0),0)&gt;0,"L",IF(WEEKDAY(O$10)=1,"","X")))</f>
        <v/>
      </c>
      <c r="P33" s="61" t="str">
        <f>IF(OR($A33="",P$10=""),"",IF(IFERROR(MATCH(BBC_6!P$10,Infor!$A$13:$A$30,0),0)&gt;0,"L",IF(WEEKDAY(P$10)=1,"","X")))</f>
        <v>X</v>
      </c>
      <c r="Q33" s="61" t="str">
        <f>IF(OR($A33="",Q$10=""),"",IF(IFERROR(MATCH(BBC_6!Q$10,Infor!$A$13:$A$30,0),0)&gt;0,"L",IF(WEEKDAY(Q$10)=1,"","X")))</f>
        <v>X</v>
      </c>
      <c r="R33" s="61" t="str">
        <f>IF(OR($A33="",R$10=""),"",IF(IFERROR(MATCH(BBC_6!R$10,Infor!$A$13:$A$30,0),0)&gt;0,"L",IF(WEEKDAY(R$10)=1,"","X")))</f>
        <v>X</v>
      </c>
      <c r="S33" s="61" t="str">
        <f>IF(OR($A33="",S$10=""),"",IF(IFERROR(MATCH(BBC_6!S$10,Infor!$A$13:$A$30,0),0)&gt;0,"L",IF(WEEKDAY(S$10)=1,"","X")))</f>
        <v>X</v>
      </c>
      <c r="T33" s="61" t="str">
        <f>IF(OR($A33="",T$10=""),"",IF(IFERROR(MATCH(BBC_6!T$10,Infor!$A$13:$A$30,0),0)&gt;0,"L",IF(WEEKDAY(T$10)=1,"","X")))</f>
        <v>X</v>
      </c>
      <c r="U33" s="61" t="str">
        <f>IF(OR($A33="",U$10=""),"",IF(IFERROR(MATCH(BBC_6!U$10,Infor!$A$13:$A$30,0),0)&gt;0,"L",IF(WEEKDAY(U$10)=1,"","X")))</f>
        <v>X</v>
      </c>
      <c r="V33" s="61" t="str">
        <f>IF(OR($A33="",V$10=""),"",IF(IFERROR(MATCH(BBC_6!V$10,Infor!$A$13:$A$30,0),0)&gt;0,"L",IF(WEEKDAY(V$10)=1,"","X")))</f>
        <v/>
      </c>
      <c r="W33" s="61" t="str">
        <f>IF(OR($A33="",W$10=""),"",IF(IFERROR(MATCH(BBC_6!W$10,Infor!$A$13:$A$30,0),0)&gt;0,"L",IF(WEEKDAY(W$10)=1,"","X")))</f>
        <v>X</v>
      </c>
      <c r="X33" s="61" t="str">
        <f>IF(OR($A33="",X$10=""),"",IF(IFERROR(MATCH(BBC_6!X$10,Infor!$A$13:$A$30,0),0)&gt;0,"L",IF(WEEKDAY(X$10)=1,"","X")))</f>
        <v>X</v>
      </c>
      <c r="Y33" s="61" t="str">
        <f>IF(OR($A33="",Y$10=""),"",IF(IFERROR(MATCH(BBC_6!Y$10,Infor!$A$13:$A$30,0),0)&gt;0,"L",IF(WEEKDAY(Y$10)=1,"","X")))</f>
        <v>X</v>
      </c>
      <c r="Z33" s="61" t="str">
        <f>IF(OR($A33="",Z$10=""),"",IF(IFERROR(MATCH(BBC_6!Z$10,Infor!$A$13:$A$30,0),0)&gt;0,"L",IF(WEEKDAY(Z$10)=1,"","X")))</f>
        <v>X</v>
      </c>
      <c r="AA33" s="61" t="str">
        <f>IF(OR($A33="",AA$10=""),"",IF(IFERROR(MATCH(BBC_6!AA$10,Infor!$A$13:$A$30,0),0)&gt;0,"L",IF(WEEKDAY(AA$10)=1,"","X")))</f>
        <v>X</v>
      </c>
      <c r="AB33" s="61" t="str">
        <f>IF(OR($A33="",AB$10=""),"",IF(IFERROR(MATCH(BBC_6!AB$10,Infor!$A$13:$A$30,0),0)&gt;0,"L",IF(WEEKDAY(AB$10)=1,"","X")))</f>
        <v>X</v>
      </c>
      <c r="AC33" s="61" t="str">
        <f>IF(OR($A33="",AC$10=""),"",IF(IFERROR(MATCH(BBC_6!AC$10,Infor!$A$13:$A$30,0),0)&gt;0,"L",IF(WEEKDAY(AC$10)=1,"","X")))</f>
        <v/>
      </c>
      <c r="AD33" s="61" t="str">
        <f>IF(OR($A33="",AD$10=""),"",IF(IFERROR(MATCH(BBC_6!AD$10,Infor!$A$13:$A$30,0),0)&gt;0,"L",IF(WEEKDAY(AD$10)=1,"","X")))</f>
        <v>X</v>
      </c>
      <c r="AE33" s="61" t="str">
        <f>IF(OR($A33="",AE$10=""),"",IF(IFERROR(MATCH(BBC_6!AE$10,Infor!$A$13:$A$30,0),0)&gt;0,"L",IF(WEEKDAY(AE$10)=1,"","X")))</f>
        <v>X</v>
      </c>
      <c r="AF33" s="61" t="str">
        <f>IF(OR($A33="",AF$10=""),"",IF(IFERROR(MATCH(BBC_6!AF$10,Infor!$A$13:$A$30,0),0)&gt;0,"L",IF(WEEKDAY(AF$10)=1,"","X")))</f>
        <v>X</v>
      </c>
      <c r="AG33" s="61" t="str">
        <f>IF(OR($A33="",AG$10=""),"",IF(IFERROR(MATCH(BBC_6!AG$10,Infor!$A$13:$A$30,0),0)&gt;0,"L",IF(WEEKDAY(AG$10)=1,"","X")))</f>
        <v>X</v>
      </c>
      <c r="AH33" s="61" t="str">
        <f>IF(OR($A33="",AH$10=""),"",IF(IFERROR(MATCH(BBC_6!AH$10,Infor!$A$13:$A$30,0),0)&gt;0,"L",IF(WEEKDAY(AH$10)=1,"","X")))</f>
        <v>X</v>
      </c>
      <c r="AI33" s="61" t="str">
        <f>IF(OR($A33="",AI$10=""),"",IF(IFERROR(MATCH(BBC_6!AI$10,Infor!$A$13:$A$30,0),0)&gt;0,"L",IF(WEEKDAY(AI$10)=1,"","X")))</f>
        <v/>
      </c>
      <c r="AJ33" s="62"/>
      <c r="AK33" s="62">
        <f t="shared" si="6"/>
        <v>26</v>
      </c>
      <c r="AL33" s="62">
        <f t="shared" si="7"/>
        <v>0</v>
      </c>
      <c r="AM33" s="62"/>
      <c r="AN33" s="63"/>
      <c r="AO33" s="44">
        <f t="shared" si="0"/>
        <v>6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IF(OR($A34="",E$10=""),"",IF(IFERROR(MATCH(BBC_6!E$10,Infor!$A$13:$A$30,0),0)&gt;0,"L",IF(WEEKDAY(E$10)=1,"","X")))</f>
        <v>X</v>
      </c>
      <c r="F34" s="61" t="str">
        <f>IF(OR($A34="",F$10=""),"",IF(IFERROR(MATCH(BBC_6!F$10,Infor!$A$13:$A$30,0),0)&gt;0,"L",IF(WEEKDAY(F$10)=1,"","X")))</f>
        <v>X</v>
      </c>
      <c r="G34" s="61" t="str">
        <f>IF(OR($A34="",G$10=""),"",IF(IFERROR(MATCH(BBC_6!G$10,Infor!$A$13:$A$30,0),0)&gt;0,"L",IF(WEEKDAY(G$10)=1,"","X")))</f>
        <v>X</v>
      </c>
      <c r="H34" s="61" t="str">
        <f>IF(OR($A34="",H$10=""),"",IF(IFERROR(MATCH(BBC_6!H$10,Infor!$A$13:$A$30,0),0)&gt;0,"L",IF(WEEKDAY(H$10)=1,"","X")))</f>
        <v/>
      </c>
      <c r="I34" s="61" t="str">
        <f>IF(OR($A34="",I$10=""),"",IF(IFERROR(MATCH(BBC_6!I$10,Infor!$A$13:$A$30,0),0)&gt;0,"L",IF(WEEKDAY(I$10)=1,"","X")))</f>
        <v>X</v>
      </c>
      <c r="J34" s="61" t="str">
        <f>IF(OR($A34="",J$10=""),"",IF(IFERROR(MATCH(BBC_6!J$10,Infor!$A$13:$A$30,0),0)&gt;0,"L",IF(WEEKDAY(J$10)=1,"","X")))</f>
        <v>X</v>
      </c>
      <c r="K34" s="61" t="str">
        <f>IF(OR($A34="",K$10=""),"",IF(IFERROR(MATCH(BBC_6!K$10,Infor!$A$13:$A$30,0),0)&gt;0,"L",IF(WEEKDAY(K$10)=1,"","X")))</f>
        <v>X</v>
      </c>
      <c r="L34" s="61" t="str">
        <f>IF(OR($A34="",L$10=""),"",IF(IFERROR(MATCH(BBC_6!L$10,Infor!$A$13:$A$30,0),0)&gt;0,"L",IF(WEEKDAY(L$10)=1,"","X")))</f>
        <v>X</v>
      </c>
      <c r="M34" s="61" t="str">
        <f>IF(OR($A34="",M$10=""),"",IF(IFERROR(MATCH(BBC_6!M$10,Infor!$A$13:$A$30,0),0)&gt;0,"L",IF(WEEKDAY(M$10)=1,"","X")))</f>
        <v>X</v>
      </c>
      <c r="N34" s="61" t="str">
        <f>IF(OR($A34="",N$10=""),"",IF(IFERROR(MATCH(BBC_6!N$10,Infor!$A$13:$A$30,0),0)&gt;0,"L",IF(WEEKDAY(N$10)=1,"","X")))</f>
        <v>X</v>
      </c>
      <c r="O34" s="61" t="str">
        <f>IF(OR($A34="",O$10=""),"",IF(IFERROR(MATCH(BBC_6!O$10,Infor!$A$13:$A$30,0),0)&gt;0,"L",IF(WEEKDAY(O$10)=1,"","X")))</f>
        <v/>
      </c>
      <c r="P34" s="61" t="str">
        <f>IF(OR($A34="",P$10=""),"",IF(IFERROR(MATCH(BBC_6!P$10,Infor!$A$13:$A$30,0),0)&gt;0,"L",IF(WEEKDAY(P$10)=1,"","X")))</f>
        <v>X</v>
      </c>
      <c r="Q34" s="61" t="str">
        <f>IF(OR($A34="",Q$10=""),"",IF(IFERROR(MATCH(BBC_6!Q$10,Infor!$A$13:$A$30,0),0)&gt;0,"L",IF(WEEKDAY(Q$10)=1,"","X")))</f>
        <v>X</v>
      </c>
      <c r="R34" s="61" t="str">
        <f>IF(OR($A34="",R$10=""),"",IF(IFERROR(MATCH(BBC_6!R$10,Infor!$A$13:$A$30,0),0)&gt;0,"L",IF(WEEKDAY(R$10)=1,"","X")))</f>
        <v>X</v>
      </c>
      <c r="S34" s="61" t="str">
        <f>IF(OR($A34="",S$10=""),"",IF(IFERROR(MATCH(BBC_6!S$10,Infor!$A$13:$A$30,0),0)&gt;0,"L",IF(WEEKDAY(S$10)=1,"","X")))</f>
        <v>X</v>
      </c>
      <c r="T34" s="61" t="str">
        <f>IF(OR($A34="",T$10=""),"",IF(IFERROR(MATCH(BBC_6!T$10,Infor!$A$13:$A$30,0),0)&gt;0,"L",IF(WEEKDAY(T$10)=1,"","X")))</f>
        <v>X</v>
      </c>
      <c r="U34" s="61" t="str">
        <f>IF(OR($A34="",U$10=""),"",IF(IFERROR(MATCH(BBC_6!U$10,Infor!$A$13:$A$30,0),0)&gt;0,"L",IF(WEEKDAY(U$10)=1,"","X")))</f>
        <v>X</v>
      </c>
      <c r="V34" s="61" t="str">
        <f>IF(OR($A34="",V$10=""),"",IF(IFERROR(MATCH(BBC_6!V$10,Infor!$A$13:$A$30,0),0)&gt;0,"L",IF(WEEKDAY(V$10)=1,"","X")))</f>
        <v/>
      </c>
      <c r="W34" s="61" t="str">
        <f>IF(OR($A34="",W$10=""),"",IF(IFERROR(MATCH(BBC_6!W$10,Infor!$A$13:$A$30,0),0)&gt;0,"L",IF(WEEKDAY(W$10)=1,"","X")))</f>
        <v>X</v>
      </c>
      <c r="X34" s="61" t="str">
        <f>IF(OR($A34="",X$10=""),"",IF(IFERROR(MATCH(BBC_6!X$10,Infor!$A$13:$A$30,0),0)&gt;0,"L",IF(WEEKDAY(X$10)=1,"","X")))</f>
        <v>X</v>
      </c>
      <c r="Y34" s="61" t="str">
        <f>IF(OR($A34="",Y$10=""),"",IF(IFERROR(MATCH(BBC_6!Y$10,Infor!$A$13:$A$30,0),0)&gt;0,"L",IF(WEEKDAY(Y$10)=1,"","X")))</f>
        <v>X</v>
      </c>
      <c r="Z34" s="61" t="str">
        <f>IF(OR($A34="",Z$10=""),"",IF(IFERROR(MATCH(BBC_6!Z$10,Infor!$A$13:$A$30,0),0)&gt;0,"L",IF(WEEKDAY(Z$10)=1,"","X")))</f>
        <v>X</v>
      </c>
      <c r="AA34" s="61" t="str">
        <f>IF(OR($A34="",AA$10=""),"",IF(IFERROR(MATCH(BBC_6!AA$10,Infor!$A$13:$A$30,0),0)&gt;0,"L",IF(WEEKDAY(AA$10)=1,"","X")))</f>
        <v>X</v>
      </c>
      <c r="AB34" s="61" t="str">
        <f>IF(OR($A34="",AB$10=""),"",IF(IFERROR(MATCH(BBC_6!AB$10,Infor!$A$13:$A$30,0),0)&gt;0,"L",IF(WEEKDAY(AB$10)=1,"","X")))</f>
        <v>X</v>
      </c>
      <c r="AC34" s="61" t="str">
        <f>IF(OR($A34="",AC$10=""),"",IF(IFERROR(MATCH(BBC_6!AC$10,Infor!$A$13:$A$30,0),0)&gt;0,"L",IF(WEEKDAY(AC$10)=1,"","X")))</f>
        <v/>
      </c>
      <c r="AD34" s="61" t="str">
        <f>IF(OR($A34="",AD$10=""),"",IF(IFERROR(MATCH(BBC_6!AD$10,Infor!$A$13:$A$30,0),0)&gt;0,"L",IF(WEEKDAY(AD$10)=1,"","X")))</f>
        <v>X</v>
      </c>
      <c r="AE34" s="61" t="str">
        <f>IF(OR($A34="",AE$10=""),"",IF(IFERROR(MATCH(BBC_6!AE$10,Infor!$A$13:$A$30,0),0)&gt;0,"L",IF(WEEKDAY(AE$10)=1,"","X")))</f>
        <v>X</v>
      </c>
      <c r="AF34" s="61" t="str">
        <f>IF(OR($A34="",AF$10=""),"",IF(IFERROR(MATCH(BBC_6!AF$10,Infor!$A$13:$A$30,0),0)&gt;0,"L",IF(WEEKDAY(AF$10)=1,"","X")))</f>
        <v>X</v>
      </c>
      <c r="AG34" s="61" t="str">
        <f>IF(OR($A34="",AG$10=""),"",IF(IFERROR(MATCH(BBC_6!AG$10,Infor!$A$13:$A$30,0),0)&gt;0,"L",IF(WEEKDAY(AG$10)=1,"","X")))</f>
        <v>X</v>
      </c>
      <c r="AH34" s="61" t="str">
        <f>IF(OR($A34="",AH$10=""),"",IF(IFERROR(MATCH(BBC_6!AH$10,Infor!$A$13:$A$30,0),0)&gt;0,"L",IF(WEEKDAY(AH$10)=1,"","X")))</f>
        <v>X</v>
      </c>
      <c r="AI34" s="61" t="str">
        <f>IF(OR($A34="",AI$10=""),"",IF(IFERROR(MATCH(BBC_6!AI$10,Infor!$A$13:$A$30,0),0)&gt;0,"L",IF(WEEKDAY(AI$10)=1,"","X")))</f>
        <v/>
      </c>
      <c r="AJ34" s="62"/>
      <c r="AK34" s="62">
        <f t="shared" si="6"/>
        <v>26</v>
      </c>
      <c r="AL34" s="62">
        <f t="shared" si="7"/>
        <v>0</v>
      </c>
      <c r="AM34" s="62"/>
      <c r="AN34" s="63"/>
      <c r="AO34" s="44">
        <f t="shared" si="0"/>
        <v>6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IF(OR($A35="",E$10=""),"",IF(IFERROR(MATCH(BBC_6!E$10,Infor!$A$13:$A$30,0),0)&gt;0,"L",IF(WEEKDAY(E$10)=1,"","X")))</f>
        <v>X</v>
      </c>
      <c r="F35" s="61" t="str">
        <f>IF(OR($A35="",F$10=""),"",IF(IFERROR(MATCH(BBC_6!F$10,Infor!$A$13:$A$30,0),0)&gt;0,"L",IF(WEEKDAY(F$10)=1,"","X")))</f>
        <v>X</v>
      </c>
      <c r="G35" s="61" t="str">
        <f>IF(OR($A35="",G$10=""),"",IF(IFERROR(MATCH(BBC_6!G$10,Infor!$A$13:$A$30,0),0)&gt;0,"L",IF(WEEKDAY(G$10)=1,"","X")))</f>
        <v>X</v>
      </c>
      <c r="H35" s="61" t="str">
        <f>IF(OR($A35="",H$10=""),"",IF(IFERROR(MATCH(BBC_6!H$10,Infor!$A$13:$A$30,0),0)&gt;0,"L",IF(WEEKDAY(H$10)=1,"","X")))</f>
        <v/>
      </c>
      <c r="I35" s="61" t="str">
        <f>IF(OR($A35="",I$10=""),"",IF(IFERROR(MATCH(BBC_6!I$10,Infor!$A$13:$A$30,0),0)&gt;0,"L",IF(WEEKDAY(I$10)=1,"","X")))</f>
        <v>X</v>
      </c>
      <c r="J35" s="61" t="str">
        <f>IF(OR($A35="",J$10=""),"",IF(IFERROR(MATCH(BBC_6!J$10,Infor!$A$13:$A$30,0),0)&gt;0,"L",IF(WEEKDAY(J$10)=1,"","X")))</f>
        <v>X</v>
      </c>
      <c r="K35" s="61" t="str">
        <f>IF(OR($A35="",K$10=""),"",IF(IFERROR(MATCH(BBC_6!K$10,Infor!$A$13:$A$30,0),0)&gt;0,"L",IF(WEEKDAY(K$10)=1,"","X")))</f>
        <v>X</v>
      </c>
      <c r="L35" s="61" t="str">
        <f>IF(OR($A35="",L$10=""),"",IF(IFERROR(MATCH(BBC_6!L$10,Infor!$A$13:$A$30,0),0)&gt;0,"L",IF(WEEKDAY(L$10)=1,"","X")))</f>
        <v>X</v>
      </c>
      <c r="M35" s="61" t="str">
        <f>IF(OR($A35="",M$10=""),"",IF(IFERROR(MATCH(BBC_6!M$10,Infor!$A$13:$A$30,0),0)&gt;0,"L",IF(WEEKDAY(M$10)=1,"","X")))</f>
        <v>X</v>
      </c>
      <c r="N35" s="61" t="str">
        <f>IF(OR($A35="",N$10=""),"",IF(IFERROR(MATCH(BBC_6!N$10,Infor!$A$13:$A$30,0),0)&gt;0,"L",IF(WEEKDAY(N$10)=1,"","X")))</f>
        <v>X</v>
      </c>
      <c r="O35" s="61" t="str">
        <f>IF(OR($A35="",O$10=""),"",IF(IFERROR(MATCH(BBC_6!O$10,Infor!$A$13:$A$30,0),0)&gt;0,"L",IF(WEEKDAY(O$10)=1,"","X")))</f>
        <v/>
      </c>
      <c r="P35" s="61" t="str">
        <f>IF(OR($A35="",P$10=""),"",IF(IFERROR(MATCH(BBC_6!P$10,Infor!$A$13:$A$30,0),0)&gt;0,"L",IF(WEEKDAY(P$10)=1,"","X")))</f>
        <v>X</v>
      </c>
      <c r="Q35" s="61" t="str">
        <f>IF(OR($A35="",Q$10=""),"",IF(IFERROR(MATCH(BBC_6!Q$10,Infor!$A$13:$A$30,0),0)&gt;0,"L",IF(WEEKDAY(Q$10)=1,"","X")))</f>
        <v>X</v>
      </c>
      <c r="R35" s="61" t="str">
        <f>IF(OR($A35="",R$10=""),"",IF(IFERROR(MATCH(BBC_6!R$10,Infor!$A$13:$A$30,0),0)&gt;0,"L",IF(WEEKDAY(R$10)=1,"","X")))</f>
        <v>X</v>
      </c>
      <c r="S35" s="61" t="str">
        <f>IF(OR($A35="",S$10=""),"",IF(IFERROR(MATCH(BBC_6!S$10,Infor!$A$13:$A$30,0),0)&gt;0,"L",IF(WEEKDAY(S$10)=1,"","X")))</f>
        <v>X</v>
      </c>
      <c r="T35" s="61" t="str">
        <f>IF(OR($A35="",T$10=""),"",IF(IFERROR(MATCH(BBC_6!T$10,Infor!$A$13:$A$30,0),0)&gt;0,"L",IF(WEEKDAY(T$10)=1,"","X")))</f>
        <v>X</v>
      </c>
      <c r="U35" s="61" t="str">
        <f>IF(OR($A35="",U$10=""),"",IF(IFERROR(MATCH(BBC_6!U$10,Infor!$A$13:$A$30,0),0)&gt;0,"L",IF(WEEKDAY(U$10)=1,"","X")))</f>
        <v>X</v>
      </c>
      <c r="V35" s="61" t="str">
        <f>IF(OR($A35="",V$10=""),"",IF(IFERROR(MATCH(BBC_6!V$10,Infor!$A$13:$A$30,0),0)&gt;0,"L",IF(WEEKDAY(V$10)=1,"","X")))</f>
        <v/>
      </c>
      <c r="W35" s="61" t="str">
        <f>IF(OR($A35="",W$10=""),"",IF(IFERROR(MATCH(BBC_6!W$10,Infor!$A$13:$A$30,0),0)&gt;0,"L",IF(WEEKDAY(W$10)=1,"","X")))</f>
        <v>X</v>
      </c>
      <c r="X35" s="61" t="str">
        <f>IF(OR($A35="",X$10=""),"",IF(IFERROR(MATCH(BBC_6!X$10,Infor!$A$13:$A$30,0),0)&gt;0,"L",IF(WEEKDAY(X$10)=1,"","X")))</f>
        <v>X</v>
      </c>
      <c r="Y35" s="61" t="str">
        <f>IF(OR($A35="",Y$10=""),"",IF(IFERROR(MATCH(BBC_6!Y$10,Infor!$A$13:$A$30,0),0)&gt;0,"L",IF(WEEKDAY(Y$10)=1,"","X")))</f>
        <v>X</v>
      </c>
      <c r="Z35" s="61" t="str">
        <f>IF(OR($A35="",Z$10=""),"",IF(IFERROR(MATCH(BBC_6!Z$10,Infor!$A$13:$A$30,0),0)&gt;0,"L",IF(WEEKDAY(Z$10)=1,"","X")))</f>
        <v>X</v>
      </c>
      <c r="AA35" s="61" t="str">
        <f>IF(OR($A35="",AA$10=""),"",IF(IFERROR(MATCH(BBC_6!AA$10,Infor!$A$13:$A$30,0),0)&gt;0,"L",IF(WEEKDAY(AA$10)=1,"","X")))</f>
        <v>X</v>
      </c>
      <c r="AB35" s="61" t="str">
        <f>IF(OR($A35="",AB$10=""),"",IF(IFERROR(MATCH(BBC_6!AB$10,Infor!$A$13:$A$30,0),0)&gt;0,"L",IF(WEEKDAY(AB$10)=1,"","X")))</f>
        <v>X</v>
      </c>
      <c r="AC35" s="61" t="str">
        <f>IF(OR($A35="",AC$10=""),"",IF(IFERROR(MATCH(BBC_6!AC$10,Infor!$A$13:$A$30,0),0)&gt;0,"L",IF(WEEKDAY(AC$10)=1,"","X")))</f>
        <v/>
      </c>
      <c r="AD35" s="61" t="str">
        <f>IF(OR($A35="",AD$10=""),"",IF(IFERROR(MATCH(BBC_6!AD$10,Infor!$A$13:$A$30,0),0)&gt;0,"L",IF(WEEKDAY(AD$10)=1,"","X")))</f>
        <v>X</v>
      </c>
      <c r="AE35" s="61" t="str">
        <f>IF(OR($A35="",AE$10=""),"",IF(IFERROR(MATCH(BBC_6!AE$10,Infor!$A$13:$A$30,0),0)&gt;0,"L",IF(WEEKDAY(AE$10)=1,"","X")))</f>
        <v>X</v>
      </c>
      <c r="AF35" s="61" t="str">
        <f>IF(OR($A35="",AF$10=""),"",IF(IFERROR(MATCH(BBC_6!AF$10,Infor!$A$13:$A$30,0),0)&gt;0,"L",IF(WEEKDAY(AF$10)=1,"","X")))</f>
        <v>X</v>
      </c>
      <c r="AG35" s="61" t="str">
        <f>IF(OR($A35="",AG$10=""),"",IF(IFERROR(MATCH(BBC_6!AG$10,Infor!$A$13:$A$30,0),0)&gt;0,"L",IF(WEEKDAY(AG$10)=1,"","X")))</f>
        <v>X</v>
      </c>
      <c r="AH35" s="61" t="str">
        <f>IF(OR($A35="",AH$10=""),"",IF(IFERROR(MATCH(BBC_6!AH$10,Infor!$A$13:$A$30,0),0)&gt;0,"L",IF(WEEKDAY(AH$10)=1,"","X")))</f>
        <v>X</v>
      </c>
      <c r="AI35" s="61" t="str">
        <f>IF(OR($A35="",AI$10=""),"",IF(IFERROR(MATCH(BBC_6!AI$10,Infor!$A$13:$A$30,0),0)&gt;0,"L",IF(WEEKDAY(AI$10)=1,"","X")))</f>
        <v/>
      </c>
      <c r="AJ35" s="62"/>
      <c r="AK35" s="62">
        <f t="shared" si="6"/>
        <v>26</v>
      </c>
      <c r="AL35" s="62">
        <f t="shared" si="7"/>
        <v>0</v>
      </c>
      <c r="AM35" s="62"/>
      <c r="AN35" s="63"/>
      <c r="AO35" s="44">
        <f t="shared" si="0"/>
        <v>6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IF(OR($A36="",E$10=""),"",IF(IFERROR(MATCH(BBC_6!E$10,Infor!$A$13:$A$30,0),0)&gt;0,"L",IF(WEEKDAY(E$10)=1,"","X")))</f>
        <v>X</v>
      </c>
      <c r="F36" s="61" t="str">
        <f>IF(OR($A36="",F$10=""),"",IF(IFERROR(MATCH(BBC_6!F$10,Infor!$A$13:$A$30,0),0)&gt;0,"L",IF(WEEKDAY(F$10)=1,"","X")))</f>
        <v>X</v>
      </c>
      <c r="G36" s="61" t="str">
        <f>IF(OR($A36="",G$10=""),"",IF(IFERROR(MATCH(BBC_6!G$10,Infor!$A$13:$A$30,0),0)&gt;0,"L",IF(WEEKDAY(G$10)=1,"","X")))</f>
        <v>X</v>
      </c>
      <c r="H36" s="61" t="str">
        <f>IF(OR($A36="",H$10=""),"",IF(IFERROR(MATCH(BBC_6!H$10,Infor!$A$13:$A$30,0),0)&gt;0,"L",IF(WEEKDAY(H$10)=1,"","X")))</f>
        <v/>
      </c>
      <c r="I36" s="61" t="str">
        <f>IF(OR($A36="",I$10=""),"",IF(IFERROR(MATCH(BBC_6!I$10,Infor!$A$13:$A$30,0),0)&gt;0,"L",IF(WEEKDAY(I$10)=1,"","X")))</f>
        <v>X</v>
      </c>
      <c r="J36" s="61" t="str">
        <f>IF(OR($A36="",J$10=""),"",IF(IFERROR(MATCH(BBC_6!J$10,Infor!$A$13:$A$30,0),0)&gt;0,"L",IF(WEEKDAY(J$10)=1,"","X")))</f>
        <v>X</v>
      </c>
      <c r="K36" s="61" t="str">
        <f>IF(OR($A36="",K$10=""),"",IF(IFERROR(MATCH(BBC_6!K$10,Infor!$A$13:$A$30,0),0)&gt;0,"L",IF(WEEKDAY(K$10)=1,"","X")))</f>
        <v>X</v>
      </c>
      <c r="L36" s="61" t="str">
        <f>IF(OR($A36="",L$10=""),"",IF(IFERROR(MATCH(BBC_6!L$10,Infor!$A$13:$A$30,0),0)&gt;0,"L",IF(WEEKDAY(L$10)=1,"","X")))</f>
        <v>X</v>
      </c>
      <c r="M36" s="61" t="str">
        <f>IF(OR($A36="",M$10=""),"",IF(IFERROR(MATCH(BBC_6!M$10,Infor!$A$13:$A$30,0),0)&gt;0,"L",IF(WEEKDAY(M$10)=1,"","X")))</f>
        <v>X</v>
      </c>
      <c r="N36" s="61" t="str">
        <f>IF(OR($A36="",N$10=""),"",IF(IFERROR(MATCH(BBC_6!N$10,Infor!$A$13:$A$30,0),0)&gt;0,"L",IF(WEEKDAY(N$10)=1,"","X")))</f>
        <v>X</v>
      </c>
      <c r="O36" s="61" t="str">
        <f>IF(OR($A36="",O$10=""),"",IF(IFERROR(MATCH(BBC_6!O$10,Infor!$A$13:$A$30,0),0)&gt;0,"L",IF(WEEKDAY(O$10)=1,"","X")))</f>
        <v/>
      </c>
      <c r="P36" s="61" t="str">
        <f>IF(OR($A36="",P$10=""),"",IF(IFERROR(MATCH(BBC_6!P$10,Infor!$A$13:$A$30,0),0)&gt;0,"L",IF(WEEKDAY(P$10)=1,"","X")))</f>
        <v>X</v>
      </c>
      <c r="Q36" s="61" t="str">
        <f>IF(OR($A36="",Q$10=""),"",IF(IFERROR(MATCH(BBC_6!Q$10,Infor!$A$13:$A$30,0),0)&gt;0,"L",IF(WEEKDAY(Q$10)=1,"","X")))</f>
        <v>X</v>
      </c>
      <c r="R36" s="61" t="str">
        <f>IF(OR($A36="",R$10=""),"",IF(IFERROR(MATCH(BBC_6!R$10,Infor!$A$13:$A$30,0),0)&gt;0,"L",IF(WEEKDAY(R$10)=1,"","X")))</f>
        <v>X</v>
      </c>
      <c r="S36" s="61" t="str">
        <f>IF(OR($A36="",S$10=""),"",IF(IFERROR(MATCH(BBC_6!S$10,Infor!$A$13:$A$30,0),0)&gt;0,"L",IF(WEEKDAY(S$10)=1,"","X")))</f>
        <v>X</v>
      </c>
      <c r="T36" s="61" t="str">
        <f>IF(OR($A36="",T$10=""),"",IF(IFERROR(MATCH(BBC_6!T$10,Infor!$A$13:$A$30,0),0)&gt;0,"L",IF(WEEKDAY(T$10)=1,"","X")))</f>
        <v>X</v>
      </c>
      <c r="U36" s="61" t="str">
        <f>IF(OR($A36="",U$10=""),"",IF(IFERROR(MATCH(BBC_6!U$10,Infor!$A$13:$A$30,0),0)&gt;0,"L",IF(WEEKDAY(U$10)=1,"","X")))</f>
        <v>X</v>
      </c>
      <c r="V36" s="61" t="str">
        <f>IF(OR($A36="",V$10=""),"",IF(IFERROR(MATCH(BBC_6!V$10,Infor!$A$13:$A$30,0),0)&gt;0,"L",IF(WEEKDAY(V$10)=1,"","X")))</f>
        <v/>
      </c>
      <c r="W36" s="61" t="str">
        <f>IF(OR($A36="",W$10=""),"",IF(IFERROR(MATCH(BBC_6!W$10,Infor!$A$13:$A$30,0),0)&gt;0,"L",IF(WEEKDAY(W$10)=1,"","X")))</f>
        <v>X</v>
      </c>
      <c r="X36" s="61" t="str">
        <f>IF(OR($A36="",X$10=""),"",IF(IFERROR(MATCH(BBC_6!X$10,Infor!$A$13:$A$30,0),0)&gt;0,"L",IF(WEEKDAY(X$10)=1,"","X")))</f>
        <v>X</v>
      </c>
      <c r="Y36" s="61" t="str">
        <f>IF(OR($A36="",Y$10=""),"",IF(IFERROR(MATCH(BBC_6!Y$10,Infor!$A$13:$A$30,0),0)&gt;0,"L",IF(WEEKDAY(Y$10)=1,"","X")))</f>
        <v>X</v>
      </c>
      <c r="Z36" s="61" t="str">
        <f>IF(OR($A36="",Z$10=""),"",IF(IFERROR(MATCH(BBC_6!Z$10,Infor!$A$13:$A$30,0),0)&gt;0,"L",IF(WEEKDAY(Z$10)=1,"","X")))</f>
        <v>X</v>
      </c>
      <c r="AA36" s="61" t="str">
        <f>IF(OR($A36="",AA$10=""),"",IF(IFERROR(MATCH(BBC_6!AA$10,Infor!$A$13:$A$30,0),0)&gt;0,"L",IF(WEEKDAY(AA$10)=1,"","X")))</f>
        <v>X</v>
      </c>
      <c r="AB36" s="61" t="str">
        <f>IF(OR($A36="",AB$10=""),"",IF(IFERROR(MATCH(BBC_6!AB$10,Infor!$A$13:$A$30,0),0)&gt;0,"L",IF(WEEKDAY(AB$10)=1,"","X")))</f>
        <v>X</v>
      </c>
      <c r="AC36" s="61" t="str">
        <f>IF(OR($A36="",AC$10=""),"",IF(IFERROR(MATCH(BBC_6!AC$10,Infor!$A$13:$A$30,0),0)&gt;0,"L",IF(WEEKDAY(AC$10)=1,"","X")))</f>
        <v/>
      </c>
      <c r="AD36" s="61" t="str">
        <f>IF(OR($A36="",AD$10=""),"",IF(IFERROR(MATCH(BBC_6!AD$10,Infor!$A$13:$A$30,0),0)&gt;0,"L",IF(WEEKDAY(AD$10)=1,"","X")))</f>
        <v>X</v>
      </c>
      <c r="AE36" s="61" t="str">
        <f>IF(OR($A36="",AE$10=""),"",IF(IFERROR(MATCH(BBC_6!AE$10,Infor!$A$13:$A$30,0),0)&gt;0,"L",IF(WEEKDAY(AE$10)=1,"","X")))</f>
        <v>X</v>
      </c>
      <c r="AF36" s="61" t="str">
        <f>IF(OR($A36="",AF$10=""),"",IF(IFERROR(MATCH(BBC_6!AF$10,Infor!$A$13:$A$30,0),0)&gt;0,"L",IF(WEEKDAY(AF$10)=1,"","X")))</f>
        <v>X</v>
      </c>
      <c r="AG36" s="61" t="str">
        <f>IF(OR($A36="",AG$10=""),"",IF(IFERROR(MATCH(BBC_6!AG$10,Infor!$A$13:$A$30,0),0)&gt;0,"L",IF(WEEKDAY(AG$10)=1,"","X")))</f>
        <v>X</v>
      </c>
      <c r="AH36" s="61" t="str">
        <f>IF(OR($A36="",AH$10=""),"",IF(IFERROR(MATCH(BBC_6!AH$10,Infor!$A$13:$A$30,0),0)&gt;0,"L",IF(WEEKDAY(AH$10)=1,"","X")))</f>
        <v>X</v>
      </c>
      <c r="AI36" s="61" t="str">
        <f>IF(OR($A36="",AI$10=""),"",IF(IFERROR(MATCH(BBC_6!AI$10,Infor!$A$13:$A$30,0),0)&gt;0,"L",IF(WEEKDAY(AI$10)=1,"","X")))</f>
        <v/>
      </c>
      <c r="AJ36" s="62"/>
      <c r="AK36" s="62">
        <f t="shared" si="6"/>
        <v>26</v>
      </c>
      <c r="AL36" s="62">
        <f t="shared" si="7"/>
        <v>0</v>
      </c>
      <c r="AM36" s="62"/>
      <c r="AN36" s="63"/>
      <c r="AO36" s="44">
        <f t="shared" si="0"/>
        <v>6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IF(OR($A37="",E$10=""),"",IF(IFERROR(MATCH(BBC_6!E$10,Infor!$A$13:$A$30,0),0)&gt;0,"L",IF(WEEKDAY(E$10)=1,"","X")))</f>
        <v>X</v>
      </c>
      <c r="F37" s="61" t="str">
        <f>IF(OR($A37="",F$10=""),"",IF(IFERROR(MATCH(BBC_6!F$10,Infor!$A$13:$A$30,0),0)&gt;0,"L",IF(WEEKDAY(F$10)=1,"","X")))</f>
        <v>X</v>
      </c>
      <c r="G37" s="61" t="str">
        <f>IF(OR($A37="",G$10=""),"",IF(IFERROR(MATCH(BBC_6!G$10,Infor!$A$13:$A$30,0),0)&gt;0,"L",IF(WEEKDAY(G$10)=1,"","X")))</f>
        <v>X</v>
      </c>
      <c r="H37" s="61" t="str">
        <f>IF(OR($A37="",H$10=""),"",IF(IFERROR(MATCH(BBC_6!H$10,Infor!$A$13:$A$30,0),0)&gt;0,"L",IF(WEEKDAY(H$10)=1,"","X")))</f>
        <v/>
      </c>
      <c r="I37" s="61" t="str">
        <f>IF(OR($A37="",I$10=""),"",IF(IFERROR(MATCH(BBC_6!I$10,Infor!$A$13:$A$30,0),0)&gt;0,"L",IF(WEEKDAY(I$10)=1,"","X")))</f>
        <v>X</v>
      </c>
      <c r="J37" s="61" t="str">
        <f>IF(OR($A37="",J$10=""),"",IF(IFERROR(MATCH(BBC_6!J$10,Infor!$A$13:$A$30,0),0)&gt;0,"L",IF(WEEKDAY(J$10)=1,"","X")))</f>
        <v>X</v>
      </c>
      <c r="K37" s="61" t="str">
        <f>IF(OR($A37="",K$10=""),"",IF(IFERROR(MATCH(BBC_6!K$10,Infor!$A$13:$A$30,0),0)&gt;0,"L",IF(WEEKDAY(K$10)=1,"","X")))</f>
        <v>X</v>
      </c>
      <c r="L37" s="61" t="str">
        <f>IF(OR($A37="",L$10=""),"",IF(IFERROR(MATCH(BBC_6!L$10,Infor!$A$13:$A$30,0),0)&gt;0,"L",IF(WEEKDAY(L$10)=1,"","X")))</f>
        <v>X</v>
      </c>
      <c r="M37" s="61" t="str">
        <f>IF(OR($A37="",M$10=""),"",IF(IFERROR(MATCH(BBC_6!M$10,Infor!$A$13:$A$30,0),0)&gt;0,"L",IF(WEEKDAY(M$10)=1,"","X")))</f>
        <v>X</v>
      </c>
      <c r="N37" s="61" t="str">
        <f>IF(OR($A37="",N$10=""),"",IF(IFERROR(MATCH(BBC_6!N$10,Infor!$A$13:$A$30,0),0)&gt;0,"L",IF(WEEKDAY(N$10)=1,"","X")))</f>
        <v>X</v>
      </c>
      <c r="O37" s="61" t="str">
        <f>IF(OR($A37="",O$10=""),"",IF(IFERROR(MATCH(BBC_6!O$10,Infor!$A$13:$A$30,0),0)&gt;0,"L",IF(WEEKDAY(O$10)=1,"","X")))</f>
        <v/>
      </c>
      <c r="P37" s="61" t="str">
        <f>IF(OR($A37="",P$10=""),"",IF(IFERROR(MATCH(BBC_6!P$10,Infor!$A$13:$A$30,0),0)&gt;0,"L",IF(WEEKDAY(P$10)=1,"","X")))</f>
        <v>X</v>
      </c>
      <c r="Q37" s="61" t="str">
        <f>IF(OR($A37="",Q$10=""),"",IF(IFERROR(MATCH(BBC_6!Q$10,Infor!$A$13:$A$30,0),0)&gt;0,"L",IF(WEEKDAY(Q$10)=1,"","X")))</f>
        <v>X</v>
      </c>
      <c r="R37" s="61" t="str">
        <f>IF(OR($A37="",R$10=""),"",IF(IFERROR(MATCH(BBC_6!R$10,Infor!$A$13:$A$30,0),0)&gt;0,"L",IF(WEEKDAY(R$10)=1,"","X")))</f>
        <v>X</v>
      </c>
      <c r="S37" s="61" t="str">
        <f>IF(OR($A37="",S$10=""),"",IF(IFERROR(MATCH(BBC_6!S$10,Infor!$A$13:$A$30,0),0)&gt;0,"L",IF(WEEKDAY(S$10)=1,"","X")))</f>
        <v>X</v>
      </c>
      <c r="T37" s="61" t="str">
        <f>IF(OR($A37="",T$10=""),"",IF(IFERROR(MATCH(BBC_6!T$10,Infor!$A$13:$A$30,0),0)&gt;0,"L",IF(WEEKDAY(T$10)=1,"","X")))</f>
        <v>X</v>
      </c>
      <c r="U37" s="61" t="str">
        <f>IF(OR($A37="",U$10=""),"",IF(IFERROR(MATCH(BBC_6!U$10,Infor!$A$13:$A$30,0),0)&gt;0,"L",IF(WEEKDAY(U$10)=1,"","X")))</f>
        <v>X</v>
      </c>
      <c r="V37" s="61" t="str">
        <f>IF(OR($A37="",V$10=""),"",IF(IFERROR(MATCH(BBC_6!V$10,Infor!$A$13:$A$30,0),0)&gt;0,"L",IF(WEEKDAY(V$10)=1,"","X")))</f>
        <v/>
      </c>
      <c r="W37" s="61" t="str">
        <f>IF(OR($A37="",W$10=""),"",IF(IFERROR(MATCH(BBC_6!W$10,Infor!$A$13:$A$30,0),0)&gt;0,"L",IF(WEEKDAY(W$10)=1,"","X")))</f>
        <v>X</v>
      </c>
      <c r="X37" s="61" t="str">
        <f>IF(OR($A37="",X$10=""),"",IF(IFERROR(MATCH(BBC_6!X$10,Infor!$A$13:$A$30,0),0)&gt;0,"L",IF(WEEKDAY(X$10)=1,"","X")))</f>
        <v>X</v>
      </c>
      <c r="Y37" s="61" t="str">
        <f>IF(OR($A37="",Y$10=""),"",IF(IFERROR(MATCH(BBC_6!Y$10,Infor!$A$13:$A$30,0),0)&gt;0,"L",IF(WEEKDAY(Y$10)=1,"","X")))</f>
        <v>X</v>
      </c>
      <c r="Z37" s="61" t="str">
        <f>IF(OR($A37="",Z$10=""),"",IF(IFERROR(MATCH(BBC_6!Z$10,Infor!$A$13:$A$30,0),0)&gt;0,"L",IF(WEEKDAY(Z$10)=1,"","X")))</f>
        <v>X</v>
      </c>
      <c r="AA37" s="61" t="str">
        <f>IF(OR($A37="",AA$10=""),"",IF(IFERROR(MATCH(BBC_6!AA$10,Infor!$A$13:$A$30,0),0)&gt;0,"L",IF(WEEKDAY(AA$10)=1,"","X")))</f>
        <v>X</v>
      </c>
      <c r="AB37" s="61" t="str">
        <f>IF(OR($A37="",AB$10=""),"",IF(IFERROR(MATCH(BBC_6!AB$10,Infor!$A$13:$A$30,0),0)&gt;0,"L",IF(WEEKDAY(AB$10)=1,"","X")))</f>
        <v>X</v>
      </c>
      <c r="AC37" s="61" t="str">
        <f>IF(OR($A37="",AC$10=""),"",IF(IFERROR(MATCH(BBC_6!AC$10,Infor!$A$13:$A$30,0),0)&gt;0,"L",IF(WEEKDAY(AC$10)=1,"","X")))</f>
        <v/>
      </c>
      <c r="AD37" s="61" t="str">
        <f>IF(OR($A37="",AD$10=""),"",IF(IFERROR(MATCH(BBC_6!AD$10,Infor!$A$13:$A$30,0),0)&gt;0,"L",IF(WEEKDAY(AD$10)=1,"","X")))</f>
        <v>X</v>
      </c>
      <c r="AE37" s="61" t="str">
        <f>IF(OR($A37="",AE$10=""),"",IF(IFERROR(MATCH(BBC_6!AE$10,Infor!$A$13:$A$30,0),0)&gt;0,"L",IF(WEEKDAY(AE$10)=1,"","X")))</f>
        <v>X</v>
      </c>
      <c r="AF37" s="61" t="str">
        <f>IF(OR($A37="",AF$10=""),"",IF(IFERROR(MATCH(BBC_6!AF$10,Infor!$A$13:$A$30,0),0)&gt;0,"L",IF(WEEKDAY(AF$10)=1,"","X")))</f>
        <v>X</v>
      </c>
      <c r="AG37" s="61" t="str">
        <f>IF(OR($A37="",AG$10=""),"",IF(IFERROR(MATCH(BBC_6!AG$10,Infor!$A$13:$A$30,0),0)&gt;0,"L",IF(WEEKDAY(AG$10)=1,"","X")))</f>
        <v>X</v>
      </c>
      <c r="AH37" s="61" t="str">
        <f>IF(OR($A37="",AH$10=""),"",IF(IFERROR(MATCH(BBC_6!AH$10,Infor!$A$13:$A$30,0),0)&gt;0,"L",IF(WEEKDAY(AH$10)=1,"","X")))</f>
        <v>X</v>
      </c>
      <c r="AI37" s="61" t="str">
        <f>IF(OR($A37="",AI$10=""),"",IF(IFERROR(MATCH(BBC_6!AI$10,Infor!$A$13:$A$30,0),0)&gt;0,"L",IF(WEEKDAY(AI$10)=1,"","X")))</f>
        <v/>
      </c>
      <c r="AJ37" s="62"/>
      <c r="AK37" s="62">
        <f t="shared" si="6"/>
        <v>26</v>
      </c>
      <c r="AL37" s="62">
        <f t="shared" si="7"/>
        <v>0</v>
      </c>
      <c r="AM37" s="62"/>
      <c r="AN37" s="63"/>
      <c r="AO37" s="44">
        <f t="shared" si="0"/>
        <v>6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IF(OR($A38="",E$10=""),"",IF(IFERROR(MATCH(BBC_6!E$10,Infor!$A$13:$A$30,0),0)&gt;0,"L",IF(WEEKDAY(E$10)=1,"","X")))</f>
        <v>X</v>
      </c>
      <c r="F38" s="61" t="str">
        <f>IF(OR($A38="",F$10=""),"",IF(IFERROR(MATCH(BBC_6!F$10,Infor!$A$13:$A$30,0),0)&gt;0,"L",IF(WEEKDAY(F$10)=1,"","X")))</f>
        <v>X</v>
      </c>
      <c r="G38" s="61" t="str">
        <f>IF(OR($A38="",G$10=""),"",IF(IFERROR(MATCH(BBC_6!G$10,Infor!$A$13:$A$30,0),0)&gt;0,"L",IF(WEEKDAY(G$10)=1,"","X")))</f>
        <v>X</v>
      </c>
      <c r="H38" s="61" t="str">
        <f>IF(OR($A38="",H$10=""),"",IF(IFERROR(MATCH(BBC_6!H$10,Infor!$A$13:$A$30,0),0)&gt;0,"L",IF(WEEKDAY(H$10)=1,"","X")))</f>
        <v/>
      </c>
      <c r="I38" s="61" t="str">
        <f>IF(OR($A38="",I$10=""),"",IF(IFERROR(MATCH(BBC_6!I$10,Infor!$A$13:$A$30,0),0)&gt;0,"L",IF(WEEKDAY(I$10)=1,"","X")))</f>
        <v>X</v>
      </c>
      <c r="J38" s="61" t="str">
        <f>IF(OR($A38="",J$10=""),"",IF(IFERROR(MATCH(BBC_6!J$10,Infor!$A$13:$A$30,0),0)&gt;0,"L",IF(WEEKDAY(J$10)=1,"","X")))</f>
        <v>X</v>
      </c>
      <c r="K38" s="61" t="str">
        <f>IF(OR($A38="",K$10=""),"",IF(IFERROR(MATCH(BBC_6!K$10,Infor!$A$13:$A$30,0),0)&gt;0,"L",IF(WEEKDAY(K$10)=1,"","X")))</f>
        <v>X</v>
      </c>
      <c r="L38" s="61" t="str">
        <f>IF(OR($A38="",L$10=""),"",IF(IFERROR(MATCH(BBC_6!L$10,Infor!$A$13:$A$30,0),0)&gt;0,"L",IF(WEEKDAY(L$10)=1,"","X")))</f>
        <v>X</v>
      </c>
      <c r="M38" s="61" t="str">
        <f>IF(OR($A38="",M$10=""),"",IF(IFERROR(MATCH(BBC_6!M$10,Infor!$A$13:$A$30,0),0)&gt;0,"L",IF(WEEKDAY(M$10)=1,"","X")))</f>
        <v>X</v>
      </c>
      <c r="N38" s="61" t="str">
        <f>IF(OR($A38="",N$10=""),"",IF(IFERROR(MATCH(BBC_6!N$10,Infor!$A$13:$A$30,0),0)&gt;0,"L",IF(WEEKDAY(N$10)=1,"","X")))</f>
        <v>X</v>
      </c>
      <c r="O38" s="61" t="str">
        <f>IF(OR($A38="",O$10=""),"",IF(IFERROR(MATCH(BBC_6!O$10,Infor!$A$13:$A$30,0),0)&gt;0,"L",IF(WEEKDAY(O$10)=1,"","X")))</f>
        <v/>
      </c>
      <c r="P38" s="61" t="str">
        <f>IF(OR($A38="",P$10=""),"",IF(IFERROR(MATCH(BBC_6!P$10,Infor!$A$13:$A$30,0),0)&gt;0,"L",IF(WEEKDAY(P$10)=1,"","X")))</f>
        <v>X</v>
      </c>
      <c r="Q38" s="61" t="str">
        <f>IF(OR($A38="",Q$10=""),"",IF(IFERROR(MATCH(BBC_6!Q$10,Infor!$A$13:$A$30,0),0)&gt;0,"L",IF(WEEKDAY(Q$10)=1,"","X")))</f>
        <v>X</v>
      </c>
      <c r="R38" s="61" t="str">
        <f>IF(OR($A38="",R$10=""),"",IF(IFERROR(MATCH(BBC_6!R$10,Infor!$A$13:$A$30,0),0)&gt;0,"L",IF(WEEKDAY(R$10)=1,"","X")))</f>
        <v>X</v>
      </c>
      <c r="S38" s="61" t="str">
        <f>IF(OR($A38="",S$10=""),"",IF(IFERROR(MATCH(BBC_6!S$10,Infor!$A$13:$A$30,0),0)&gt;0,"L",IF(WEEKDAY(S$10)=1,"","X")))</f>
        <v>X</v>
      </c>
      <c r="T38" s="61" t="str">
        <f>IF(OR($A38="",T$10=""),"",IF(IFERROR(MATCH(BBC_6!T$10,Infor!$A$13:$A$30,0),0)&gt;0,"L",IF(WEEKDAY(T$10)=1,"","X")))</f>
        <v>X</v>
      </c>
      <c r="U38" s="61" t="str">
        <f>IF(OR($A38="",U$10=""),"",IF(IFERROR(MATCH(BBC_6!U$10,Infor!$A$13:$A$30,0),0)&gt;0,"L",IF(WEEKDAY(U$10)=1,"","X")))</f>
        <v>X</v>
      </c>
      <c r="V38" s="61" t="str">
        <f>IF(OR($A38="",V$10=""),"",IF(IFERROR(MATCH(BBC_6!V$10,Infor!$A$13:$A$30,0),0)&gt;0,"L",IF(WEEKDAY(V$10)=1,"","X")))</f>
        <v/>
      </c>
      <c r="W38" s="61" t="str">
        <f>IF(OR($A38="",W$10=""),"",IF(IFERROR(MATCH(BBC_6!W$10,Infor!$A$13:$A$30,0),0)&gt;0,"L",IF(WEEKDAY(W$10)=1,"","X")))</f>
        <v>X</v>
      </c>
      <c r="X38" s="61" t="str">
        <f>IF(OR($A38="",X$10=""),"",IF(IFERROR(MATCH(BBC_6!X$10,Infor!$A$13:$A$30,0),0)&gt;0,"L",IF(WEEKDAY(X$10)=1,"","X")))</f>
        <v>X</v>
      </c>
      <c r="Y38" s="61" t="str">
        <f>IF(OR($A38="",Y$10=""),"",IF(IFERROR(MATCH(BBC_6!Y$10,Infor!$A$13:$A$30,0),0)&gt;0,"L",IF(WEEKDAY(Y$10)=1,"","X")))</f>
        <v>X</v>
      </c>
      <c r="Z38" s="61" t="str">
        <f>IF(OR($A38="",Z$10=""),"",IF(IFERROR(MATCH(BBC_6!Z$10,Infor!$A$13:$A$30,0),0)&gt;0,"L",IF(WEEKDAY(Z$10)=1,"","X")))</f>
        <v>X</v>
      </c>
      <c r="AA38" s="61" t="str">
        <f>IF(OR($A38="",AA$10=""),"",IF(IFERROR(MATCH(BBC_6!AA$10,Infor!$A$13:$A$30,0),0)&gt;0,"L",IF(WEEKDAY(AA$10)=1,"","X")))</f>
        <v>X</v>
      </c>
      <c r="AB38" s="61" t="str">
        <f>IF(OR($A38="",AB$10=""),"",IF(IFERROR(MATCH(BBC_6!AB$10,Infor!$A$13:$A$30,0),0)&gt;0,"L",IF(WEEKDAY(AB$10)=1,"","X")))</f>
        <v>X</v>
      </c>
      <c r="AC38" s="61" t="str">
        <f>IF(OR($A38="",AC$10=""),"",IF(IFERROR(MATCH(BBC_6!AC$10,Infor!$A$13:$A$30,0),0)&gt;0,"L",IF(WEEKDAY(AC$10)=1,"","X")))</f>
        <v/>
      </c>
      <c r="AD38" s="61" t="str">
        <f>IF(OR($A38="",AD$10=""),"",IF(IFERROR(MATCH(BBC_6!AD$10,Infor!$A$13:$A$30,0),0)&gt;0,"L",IF(WEEKDAY(AD$10)=1,"","X")))</f>
        <v>X</v>
      </c>
      <c r="AE38" s="61" t="str">
        <f>IF(OR($A38="",AE$10=""),"",IF(IFERROR(MATCH(BBC_6!AE$10,Infor!$A$13:$A$30,0),0)&gt;0,"L",IF(WEEKDAY(AE$10)=1,"","X")))</f>
        <v>X</v>
      </c>
      <c r="AF38" s="61" t="str">
        <f>IF(OR($A38="",AF$10=""),"",IF(IFERROR(MATCH(BBC_6!AF$10,Infor!$A$13:$A$30,0),0)&gt;0,"L",IF(WEEKDAY(AF$10)=1,"","X")))</f>
        <v>X</v>
      </c>
      <c r="AG38" s="61" t="str">
        <f>IF(OR($A38="",AG$10=""),"",IF(IFERROR(MATCH(BBC_6!AG$10,Infor!$A$13:$A$30,0),0)&gt;0,"L",IF(WEEKDAY(AG$10)=1,"","X")))</f>
        <v>X</v>
      </c>
      <c r="AH38" s="61" t="str">
        <f>IF(OR($A38="",AH$10=""),"",IF(IFERROR(MATCH(BBC_6!AH$10,Infor!$A$13:$A$30,0),0)&gt;0,"L",IF(WEEKDAY(AH$10)=1,"","X")))</f>
        <v>X</v>
      </c>
      <c r="AI38" s="61" t="str">
        <f>IF(OR($A38="",AI$10=""),"",IF(IFERROR(MATCH(BBC_6!AI$10,Infor!$A$13:$A$30,0),0)&gt;0,"L",IF(WEEKDAY(AI$10)=1,"","X")))</f>
        <v/>
      </c>
      <c r="AJ38" s="62"/>
      <c r="AK38" s="62">
        <f t="shared" si="6"/>
        <v>26</v>
      </c>
      <c r="AL38" s="62">
        <f t="shared" si="7"/>
        <v>0</v>
      </c>
      <c r="AM38" s="62"/>
      <c r="AN38" s="63"/>
      <c r="AO38" s="44">
        <f t="shared" si="0"/>
        <v>6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IF(OR($A39="",E$10=""),"",IF(IFERROR(MATCH(BBC_6!E$10,Infor!$A$13:$A$30,0),0)&gt;0,"L",IF(WEEKDAY(E$10)=1,"","X")))</f>
        <v>X</v>
      </c>
      <c r="F39" s="61" t="str">
        <f>IF(OR($A39="",F$10=""),"",IF(IFERROR(MATCH(BBC_6!F$10,Infor!$A$13:$A$30,0),0)&gt;0,"L",IF(WEEKDAY(F$10)=1,"","X")))</f>
        <v>X</v>
      </c>
      <c r="G39" s="61" t="str">
        <f>IF(OR($A39="",G$10=""),"",IF(IFERROR(MATCH(BBC_6!G$10,Infor!$A$13:$A$30,0),0)&gt;0,"L",IF(WEEKDAY(G$10)=1,"","X")))</f>
        <v>X</v>
      </c>
      <c r="H39" s="61" t="str">
        <f>IF(OR($A39="",H$10=""),"",IF(IFERROR(MATCH(BBC_6!H$10,Infor!$A$13:$A$30,0),0)&gt;0,"L",IF(WEEKDAY(H$10)=1,"","X")))</f>
        <v/>
      </c>
      <c r="I39" s="61" t="str">
        <f>IF(OR($A39="",I$10=""),"",IF(IFERROR(MATCH(BBC_6!I$10,Infor!$A$13:$A$30,0),0)&gt;0,"L",IF(WEEKDAY(I$10)=1,"","X")))</f>
        <v>X</v>
      </c>
      <c r="J39" s="61" t="str">
        <f>IF(OR($A39="",J$10=""),"",IF(IFERROR(MATCH(BBC_6!J$10,Infor!$A$13:$A$30,0),0)&gt;0,"L",IF(WEEKDAY(J$10)=1,"","X")))</f>
        <v>X</v>
      </c>
      <c r="K39" s="61" t="str">
        <f>IF(OR($A39="",K$10=""),"",IF(IFERROR(MATCH(BBC_6!K$10,Infor!$A$13:$A$30,0),0)&gt;0,"L",IF(WEEKDAY(K$10)=1,"","X")))</f>
        <v>X</v>
      </c>
      <c r="L39" s="61" t="str">
        <f>IF(OR($A39="",L$10=""),"",IF(IFERROR(MATCH(BBC_6!L$10,Infor!$A$13:$A$30,0),0)&gt;0,"L",IF(WEEKDAY(L$10)=1,"","X")))</f>
        <v>X</v>
      </c>
      <c r="M39" s="61" t="str">
        <f>IF(OR($A39="",M$10=""),"",IF(IFERROR(MATCH(BBC_6!M$10,Infor!$A$13:$A$30,0),0)&gt;0,"L",IF(WEEKDAY(M$10)=1,"","X")))</f>
        <v>X</v>
      </c>
      <c r="N39" s="61" t="str">
        <f>IF(OR($A39="",N$10=""),"",IF(IFERROR(MATCH(BBC_6!N$10,Infor!$A$13:$A$30,0),0)&gt;0,"L",IF(WEEKDAY(N$10)=1,"","X")))</f>
        <v>X</v>
      </c>
      <c r="O39" s="61" t="str">
        <f>IF(OR($A39="",O$10=""),"",IF(IFERROR(MATCH(BBC_6!O$10,Infor!$A$13:$A$30,0),0)&gt;0,"L",IF(WEEKDAY(O$10)=1,"","X")))</f>
        <v/>
      </c>
      <c r="P39" s="61" t="str">
        <f>IF(OR($A39="",P$10=""),"",IF(IFERROR(MATCH(BBC_6!P$10,Infor!$A$13:$A$30,0),0)&gt;0,"L",IF(WEEKDAY(P$10)=1,"","X")))</f>
        <v>X</v>
      </c>
      <c r="Q39" s="61" t="str">
        <f>IF(OR($A39="",Q$10=""),"",IF(IFERROR(MATCH(BBC_6!Q$10,Infor!$A$13:$A$30,0),0)&gt;0,"L",IF(WEEKDAY(Q$10)=1,"","X")))</f>
        <v>X</v>
      </c>
      <c r="R39" s="61" t="str">
        <f>IF(OR($A39="",R$10=""),"",IF(IFERROR(MATCH(BBC_6!R$10,Infor!$A$13:$A$30,0),0)&gt;0,"L",IF(WEEKDAY(R$10)=1,"","X")))</f>
        <v>X</v>
      </c>
      <c r="S39" s="61" t="str">
        <f>IF(OR($A39="",S$10=""),"",IF(IFERROR(MATCH(BBC_6!S$10,Infor!$A$13:$A$30,0),0)&gt;0,"L",IF(WEEKDAY(S$10)=1,"","X")))</f>
        <v>X</v>
      </c>
      <c r="T39" s="61" t="str">
        <f>IF(OR($A39="",T$10=""),"",IF(IFERROR(MATCH(BBC_6!T$10,Infor!$A$13:$A$30,0),0)&gt;0,"L",IF(WEEKDAY(T$10)=1,"","X")))</f>
        <v>X</v>
      </c>
      <c r="U39" s="61" t="str">
        <f>IF(OR($A39="",U$10=""),"",IF(IFERROR(MATCH(BBC_6!U$10,Infor!$A$13:$A$30,0),0)&gt;0,"L",IF(WEEKDAY(U$10)=1,"","X")))</f>
        <v>X</v>
      </c>
      <c r="V39" s="61" t="str">
        <f>IF(OR($A39="",V$10=""),"",IF(IFERROR(MATCH(BBC_6!V$10,Infor!$A$13:$A$30,0),0)&gt;0,"L",IF(WEEKDAY(V$10)=1,"","X")))</f>
        <v/>
      </c>
      <c r="W39" s="61" t="str">
        <f>IF(OR($A39="",W$10=""),"",IF(IFERROR(MATCH(BBC_6!W$10,Infor!$A$13:$A$30,0),0)&gt;0,"L",IF(WEEKDAY(W$10)=1,"","X")))</f>
        <v>X</v>
      </c>
      <c r="X39" s="61" t="str">
        <f>IF(OR($A39="",X$10=""),"",IF(IFERROR(MATCH(BBC_6!X$10,Infor!$A$13:$A$30,0),0)&gt;0,"L",IF(WEEKDAY(X$10)=1,"","X")))</f>
        <v>X</v>
      </c>
      <c r="Y39" s="61" t="str">
        <f>IF(OR($A39="",Y$10=""),"",IF(IFERROR(MATCH(BBC_6!Y$10,Infor!$A$13:$A$30,0),0)&gt;0,"L",IF(WEEKDAY(Y$10)=1,"","X")))</f>
        <v>X</v>
      </c>
      <c r="Z39" s="61" t="str">
        <f>IF(OR($A39="",Z$10=""),"",IF(IFERROR(MATCH(BBC_6!Z$10,Infor!$A$13:$A$30,0),0)&gt;0,"L",IF(WEEKDAY(Z$10)=1,"","X")))</f>
        <v>X</v>
      </c>
      <c r="AA39" s="61" t="str">
        <f>IF(OR($A39="",AA$10=""),"",IF(IFERROR(MATCH(BBC_6!AA$10,Infor!$A$13:$A$30,0),0)&gt;0,"L",IF(WEEKDAY(AA$10)=1,"","X")))</f>
        <v>X</v>
      </c>
      <c r="AB39" s="61" t="str">
        <f>IF(OR($A39="",AB$10=""),"",IF(IFERROR(MATCH(BBC_6!AB$10,Infor!$A$13:$A$30,0),0)&gt;0,"L",IF(WEEKDAY(AB$10)=1,"","X")))</f>
        <v>X</v>
      </c>
      <c r="AC39" s="61" t="str">
        <f>IF(OR($A39="",AC$10=""),"",IF(IFERROR(MATCH(BBC_6!AC$10,Infor!$A$13:$A$30,0),0)&gt;0,"L",IF(WEEKDAY(AC$10)=1,"","X")))</f>
        <v/>
      </c>
      <c r="AD39" s="61" t="str">
        <f>IF(OR($A39="",AD$10=""),"",IF(IFERROR(MATCH(BBC_6!AD$10,Infor!$A$13:$A$30,0),0)&gt;0,"L",IF(WEEKDAY(AD$10)=1,"","X")))</f>
        <v>X</v>
      </c>
      <c r="AE39" s="61" t="str">
        <f>IF(OR($A39="",AE$10=""),"",IF(IFERROR(MATCH(BBC_6!AE$10,Infor!$A$13:$A$30,0),0)&gt;0,"L",IF(WEEKDAY(AE$10)=1,"","X")))</f>
        <v>X</v>
      </c>
      <c r="AF39" s="61" t="str">
        <f>IF(OR($A39="",AF$10=""),"",IF(IFERROR(MATCH(BBC_6!AF$10,Infor!$A$13:$A$30,0),0)&gt;0,"L",IF(WEEKDAY(AF$10)=1,"","X")))</f>
        <v>X</v>
      </c>
      <c r="AG39" s="61" t="str">
        <f>IF(OR($A39="",AG$10=""),"",IF(IFERROR(MATCH(BBC_6!AG$10,Infor!$A$13:$A$30,0),0)&gt;0,"L",IF(WEEKDAY(AG$10)=1,"","X")))</f>
        <v>X</v>
      </c>
      <c r="AH39" s="61" t="str">
        <f>IF(OR($A39="",AH$10=""),"",IF(IFERROR(MATCH(BBC_6!AH$10,Infor!$A$13:$A$30,0),0)&gt;0,"L",IF(WEEKDAY(AH$10)=1,"","X")))</f>
        <v>X</v>
      </c>
      <c r="AI39" s="61" t="str">
        <f>IF(OR($A39="",AI$10=""),"",IF(IFERROR(MATCH(BBC_6!AI$10,Infor!$A$13:$A$30,0),0)&gt;0,"L",IF(WEEKDAY(AI$10)=1,"","X")))</f>
        <v/>
      </c>
      <c r="AJ39" s="62"/>
      <c r="AK39" s="62">
        <f t="shared" si="6"/>
        <v>26</v>
      </c>
      <c r="AL39" s="62">
        <f t="shared" si="7"/>
        <v>0</v>
      </c>
      <c r="AM39" s="62"/>
      <c r="AN39" s="63"/>
      <c r="AO39" s="44">
        <f t="shared" si="0"/>
        <v>6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IF(OR($A40="",E$10=""),"",IF(IFERROR(MATCH(BBC_6!E$10,Infor!$A$13:$A$30,0),0)&gt;0,"L",IF(WEEKDAY(E$10)=1,"","X")))</f>
        <v>X</v>
      </c>
      <c r="F40" s="61" t="str">
        <f>IF(OR($A40="",F$10=""),"",IF(IFERROR(MATCH(BBC_6!F$10,Infor!$A$13:$A$30,0),0)&gt;0,"L",IF(WEEKDAY(F$10)=1,"","X")))</f>
        <v>X</v>
      </c>
      <c r="G40" s="61" t="str">
        <f>IF(OR($A40="",G$10=""),"",IF(IFERROR(MATCH(BBC_6!G$10,Infor!$A$13:$A$30,0),0)&gt;0,"L",IF(WEEKDAY(G$10)=1,"","X")))</f>
        <v>X</v>
      </c>
      <c r="H40" s="61" t="str">
        <f>IF(OR($A40="",H$10=""),"",IF(IFERROR(MATCH(BBC_6!H$10,Infor!$A$13:$A$30,0),0)&gt;0,"L",IF(WEEKDAY(H$10)=1,"","X")))</f>
        <v/>
      </c>
      <c r="I40" s="61" t="str">
        <f>IF(OR($A40="",I$10=""),"",IF(IFERROR(MATCH(BBC_6!I$10,Infor!$A$13:$A$30,0),0)&gt;0,"L",IF(WEEKDAY(I$10)=1,"","X")))</f>
        <v>X</v>
      </c>
      <c r="J40" s="61" t="str">
        <f>IF(OR($A40="",J$10=""),"",IF(IFERROR(MATCH(BBC_6!J$10,Infor!$A$13:$A$30,0),0)&gt;0,"L",IF(WEEKDAY(J$10)=1,"","X")))</f>
        <v>X</v>
      </c>
      <c r="K40" s="61" t="str">
        <f>IF(OR($A40="",K$10=""),"",IF(IFERROR(MATCH(BBC_6!K$10,Infor!$A$13:$A$30,0),0)&gt;0,"L",IF(WEEKDAY(K$10)=1,"","X")))</f>
        <v>X</v>
      </c>
      <c r="L40" s="61" t="str">
        <f>IF(OR($A40="",L$10=""),"",IF(IFERROR(MATCH(BBC_6!L$10,Infor!$A$13:$A$30,0),0)&gt;0,"L",IF(WEEKDAY(L$10)=1,"","X")))</f>
        <v>X</v>
      </c>
      <c r="M40" s="61" t="str">
        <f>IF(OR($A40="",M$10=""),"",IF(IFERROR(MATCH(BBC_6!M$10,Infor!$A$13:$A$30,0),0)&gt;0,"L",IF(WEEKDAY(M$10)=1,"","X")))</f>
        <v>X</v>
      </c>
      <c r="N40" s="61" t="str">
        <f>IF(OR($A40="",N$10=""),"",IF(IFERROR(MATCH(BBC_6!N$10,Infor!$A$13:$A$30,0),0)&gt;0,"L",IF(WEEKDAY(N$10)=1,"","X")))</f>
        <v>X</v>
      </c>
      <c r="O40" s="61" t="str">
        <f>IF(OR($A40="",O$10=""),"",IF(IFERROR(MATCH(BBC_6!O$10,Infor!$A$13:$A$30,0),0)&gt;0,"L",IF(WEEKDAY(O$10)=1,"","X")))</f>
        <v/>
      </c>
      <c r="P40" s="61" t="str">
        <f>IF(OR($A40="",P$10=""),"",IF(IFERROR(MATCH(BBC_6!P$10,Infor!$A$13:$A$30,0),0)&gt;0,"L",IF(WEEKDAY(P$10)=1,"","X")))</f>
        <v>X</v>
      </c>
      <c r="Q40" s="61" t="str">
        <f>IF(OR($A40="",Q$10=""),"",IF(IFERROR(MATCH(BBC_6!Q$10,Infor!$A$13:$A$30,0),0)&gt;0,"L",IF(WEEKDAY(Q$10)=1,"","X")))</f>
        <v>X</v>
      </c>
      <c r="R40" s="61" t="str">
        <f>IF(OR($A40="",R$10=""),"",IF(IFERROR(MATCH(BBC_6!R$10,Infor!$A$13:$A$30,0),0)&gt;0,"L",IF(WEEKDAY(R$10)=1,"","X")))</f>
        <v>X</v>
      </c>
      <c r="S40" s="61" t="str">
        <f>IF(OR($A40="",S$10=""),"",IF(IFERROR(MATCH(BBC_6!S$10,Infor!$A$13:$A$30,0),0)&gt;0,"L",IF(WEEKDAY(S$10)=1,"","X")))</f>
        <v>X</v>
      </c>
      <c r="T40" s="61" t="str">
        <f>IF(OR($A40="",T$10=""),"",IF(IFERROR(MATCH(BBC_6!T$10,Infor!$A$13:$A$30,0),0)&gt;0,"L",IF(WEEKDAY(T$10)=1,"","X")))</f>
        <v>X</v>
      </c>
      <c r="U40" s="61" t="str">
        <f>IF(OR($A40="",U$10=""),"",IF(IFERROR(MATCH(BBC_6!U$10,Infor!$A$13:$A$30,0),0)&gt;0,"L",IF(WEEKDAY(U$10)=1,"","X")))</f>
        <v>X</v>
      </c>
      <c r="V40" s="61" t="str">
        <f>IF(OR($A40="",V$10=""),"",IF(IFERROR(MATCH(BBC_6!V$10,Infor!$A$13:$A$30,0),0)&gt;0,"L",IF(WEEKDAY(V$10)=1,"","X")))</f>
        <v/>
      </c>
      <c r="W40" s="61" t="str">
        <f>IF(OR($A40="",W$10=""),"",IF(IFERROR(MATCH(BBC_6!W$10,Infor!$A$13:$A$30,0),0)&gt;0,"L",IF(WEEKDAY(W$10)=1,"","X")))</f>
        <v>X</v>
      </c>
      <c r="X40" s="61" t="str">
        <f>IF(OR($A40="",X$10=""),"",IF(IFERROR(MATCH(BBC_6!X$10,Infor!$A$13:$A$30,0),0)&gt;0,"L",IF(WEEKDAY(X$10)=1,"","X")))</f>
        <v>X</v>
      </c>
      <c r="Y40" s="61" t="str">
        <f>IF(OR($A40="",Y$10=""),"",IF(IFERROR(MATCH(BBC_6!Y$10,Infor!$A$13:$A$30,0),0)&gt;0,"L",IF(WEEKDAY(Y$10)=1,"","X")))</f>
        <v>X</v>
      </c>
      <c r="Z40" s="61" t="str">
        <f>IF(OR($A40="",Z$10=""),"",IF(IFERROR(MATCH(BBC_6!Z$10,Infor!$A$13:$A$30,0),0)&gt;0,"L",IF(WEEKDAY(Z$10)=1,"","X")))</f>
        <v>X</v>
      </c>
      <c r="AA40" s="61" t="str">
        <f>IF(OR($A40="",AA$10=""),"",IF(IFERROR(MATCH(BBC_6!AA$10,Infor!$A$13:$A$30,0),0)&gt;0,"L",IF(WEEKDAY(AA$10)=1,"","X")))</f>
        <v>X</v>
      </c>
      <c r="AB40" s="61" t="str">
        <f>IF(OR($A40="",AB$10=""),"",IF(IFERROR(MATCH(BBC_6!AB$10,Infor!$A$13:$A$30,0),0)&gt;0,"L",IF(WEEKDAY(AB$10)=1,"","X")))</f>
        <v>X</v>
      </c>
      <c r="AC40" s="61" t="str">
        <f>IF(OR($A40="",AC$10=""),"",IF(IFERROR(MATCH(BBC_6!AC$10,Infor!$A$13:$A$30,0),0)&gt;0,"L",IF(WEEKDAY(AC$10)=1,"","X")))</f>
        <v/>
      </c>
      <c r="AD40" s="61" t="str">
        <f>IF(OR($A40="",AD$10=""),"",IF(IFERROR(MATCH(BBC_6!AD$10,Infor!$A$13:$A$30,0),0)&gt;0,"L",IF(WEEKDAY(AD$10)=1,"","X")))</f>
        <v>X</v>
      </c>
      <c r="AE40" s="61" t="str">
        <f>IF(OR($A40="",AE$10=""),"",IF(IFERROR(MATCH(BBC_6!AE$10,Infor!$A$13:$A$30,0),0)&gt;0,"L",IF(WEEKDAY(AE$10)=1,"","X")))</f>
        <v>X</v>
      </c>
      <c r="AF40" s="61" t="str">
        <f>IF(OR($A40="",AF$10=""),"",IF(IFERROR(MATCH(BBC_6!AF$10,Infor!$A$13:$A$30,0),0)&gt;0,"L",IF(WEEKDAY(AF$10)=1,"","X")))</f>
        <v>X</v>
      </c>
      <c r="AG40" s="61" t="str">
        <f>IF(OR($A40="",AG$10=""),"",IF(IFERROR(MATCH(BBC_6!AG$10,Infor!$A$13:$A$30,0),0)&gt;0,"L",IF(WEEKDAY(AG$10)=1,"","X")))</f>
        <v>X</v>
      </c>
      <c r="AH40" s="61" t="str">
        <f>IF(OR($A40="",AH$10=""),"",IF(IFERROR(MATCH(BBC_6!AH$10,Infor!$A$13:$A$30,0),0)&gt;0,"L",IF(WEEKDAY(AH$10)=1,"","X")))</f>
        <v>X</v>
      </c>
      <c r="AI40" s="61" t="str">
        <f>IF(OR($A40="",AI$10=""),"",IF(IFERROR(MATCH(BBC_6!AI$10,Infor!$A$13:$A$30,0),0)&gt;0,"L",IF(WEEKDAY(AI$10)=1,"","X")))</f>
        <v/>
      </c>
      <c r="AJ40" s="62"/>
      <c r="AK40" s="62">
        <f t="shared" si="6"/>
        <v>26</v>
      </c>
      <c r="AL40" s="62">
        <f t="shared" si="7"/>
        <v>0</v>
      </c>
      <c r="AM40" s="62"/>
      <c r="AN40" s="63"/>
      <c r="AO40" s="44">
        <f t="shared" si="0"/>
        <v>6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IF(OR($A41="",E$10=""),"",IF(IFERROR(MATCH(BBC_6!E$10,Infor!$A$13:$A$30,0),0)&gt;0,"L",IF(WEEKDAY(E$10)=1,"","X")))</f>
        <v>X</v>
      </c>
      <c r="F41" s="61" t="str">
        <f>IF(OR($A41="",F$10=""),"",IF(IFERROR(MATCH(BBC_6!F$10,Infor!$A$13:$A$30,0),0)&gt;0,"L",IF(WEEKDAY(F$10)=1,"","X")))</f>
        <v>X</v>
      </c>
      <c r="G41" s="61" t="str">
        <f>IF(OR($A41="",G$10=""),"",IF(IFERROR(MATCH(BBC_6!G$10,Infor!$A$13:$A$30,0),0)&gt;0,"L",IF(WEEKDAY(G$10)=1,"","X")))</f>
        <v>X</v>
      </c>
      <c r="H41" s="61" t="str">
        <f>IF(OR($A41="",H$10=""),"",IF(IFERROR(MATCH(BBC_6!H$10,Infor!$A$13:$A$30,0),0)&gt;0,"L",IF(WEEKDAY(H$10)=1,"","X")))</f>
        <v/>
      </c>
      <c r="I41" s="61" t="str">
        <f>IF(OR($A41="",I$10=""),"",IF(IFERROR(MATCH(BBC_6!I$10,Infor!$A$13:$A$30,0),0)&gt;0,"L",IF(WEEKDAY(I$10)=1,"","X")))</f>
        <v>X</v>
      </c>
      <c r="J41" s="61" t="str">
        <f>IF(OR($A41="",J$10=""),"",IF(IFERROR(MATCH(BBC_6!J$10,Infor!$A$13:$A$30,0),0)&gt;0,"L",IF(WEEKDAY(J$10)=1,"","X")))</f>
        <v>X</v>
      </c>
      <c r="K41" s="61" t="str">
        <f>IF(OR($A41="",K$10=""),"",IF(IFERROR(MATCH(BBC_6!K$10,Infor!$A$13:$A$30,0),0)&gt;0,"L",IF(WEEKDAY(K$10)=1,"","X")))</f>
        <v>X</v>
      </c>
      <c r="L41" s="61" t="str">
        <f>IF(OR($A41="",L$10=""),"",IF(IFERROR(MATCH(BBC_6!L$10,Infor!$A$13:$A$30,0),0)&gt;0,"L",IF(WEEKDAY(L$10)=1,"","X")))</f>
        <v>X</v>
      </c>
      <c r="M41" s="61" t="str">
        <f>IF(OR($A41="",M$10=""),"",IF(IFERROR(MATCH(BBC_6!M$10,Infor!$A$13:$A$30,0),0)&gt;0,"L",IF(WEEKDAY(M$10)=1,"","X")))</f>
        <v>X</v>
      </c>
      <c r="N41" s="61" t="str">
        <f>IF(OR($A41="",N$10=""),"",IF(IFERROR(MATCH(BBC_6!N$10,Infor!$A$13:$A$30,0),0)&gt;0,"L",IF(WEEKDAY(N$10)=1,"","X")))</f>
        <v>X</v>
      </c>
      <c r="O41" s="61" t="str">
        <f>IF(OR($A41="",O$10=""),"",IF(IFERROR(MATCH(BBC_6!O$10,Infor!$A$13:$A$30,0),0)&gt;0,"L",IF(WEEKDAY(O$10)=1,"","X")))</f>
        <v/>
      </c>
      <c r="P41" s="61" t="str">
        <f>IF(OR($A41="",P$10=""),"",IF(IFERROR(MATCH(BBC_6!P$10,Infor!$A$13:$A$30,0),0)&gt;0,"L",IF(WEEKDAY(P$10)=1,"","X")))</f>
        <v>X</v>
      </c>
      <c r="Q41" s="61" t="str">
        <f>IF(OR($A41="",Q$10=""),"",IF(IFERROR(MATCH(BBC_6!Q$10,Infor!$A$13:$A$30,0),0)&gt;0,"L",IF(WEEKDAY(Q$10)=1,"","X")))</f>
        <v>X</v>
      </c>
      <c r="R41" s="61" t="str">
        <f>IF(OR($A41="",R$10=""),"",IF(IFERROR(MATCH(BBC_6!R$10,Infor!$A$13:$A$30,0),0)&gt;0,"L",IF(WEEKDAY(R$10)=1,"","X")))</f>
        <v>X</v>
      </c>
      <c r="S41" s="61" t="str">
        <f>IF(OR($A41="",S$10=""),"",IF(IFERROR(MATCH(BBC_6!S$10,Infor!$A$13:$A$30,0),0)&gt;0,"L",IF(WEEKDAY(S$10)=1,"","X")))</f>
        <v>X</v>
      </c>
      <c r="T41" s="61" t="str">
        <f>IF(OR($A41="",T$10=""),"",IF(IFERROR(MATCH(BBC_6!T$10,Infor!$A$13:$A$30,0),0)&gt;0,"L",IF(WEEKDAY(T$10)=1,"","X")))</f>
        <v>X</v>
      </c>
      <c r="U41" s="61" t="str">
        <f>IF(OR($A41="",U$10=""),"",IF(IFERROR(MATCH(BBC_6!U$10,Infor!$A$13:$A$30,0),0)&gt;0,"L",IF(WEEKDAY(U$10)=1,"","X")))</f>
        <v>X</v>
      </c>
      <c r="V41" s="61" t="str">
        <f>IF(OR($A41="",V$10=""),"",IF(IFERROR(MATCH(BBC_6!V$10,Infor!$A$13:$A$30,0),0)&gt;0,"L",IF(WEEKDAY(V$10)=1,"","X")))</f>
        <v/>
      </c>
      <c r="W41" s="61" t="str">
        <f>IF(OR($A41="",W$10=""),"",IF(IFERROR(MATCH(BBC_6!W$10,Infor!$A$13:$A$30,0),0)&gt;0,"L",IF(WEEKDAY(W$10)=1,"","X")))</f>
        <v>X</v>
      </c>
      <c r="X41" s="61" t="str">
        <f>IF(OR($A41="",X$10=""),"",IF(IFERROR(MATCH(BBC_6!X$10,Infor!$A$13:$A$30,0),0)&gt;0,"L",IF(WEEKDAY(X$10)=1,"","X")))</f>
        <v>X</v>
      </c>
      <c r="Y41" s="61" t="str">
        <f>IF(OR($A41="",Y$10=""),"",IF(IFERROR(MATCH(BBC_6!Y$10,Infor!$A$13:$A$30,0),0)&gt;0,"L",IF(WEEKDAY(Y$10)=1,"","X")))</f>
        <v>X</v>
      </c>
      <c r="Z41" s="61" t="str">
        <f>IF(OR($A41="",Z$10=""),"",IF(IFERROR(MATCH(BBC_6!Z$10,Infor!$A$13:$A$30,0),0)&gt;0,"L",IF(WEEKDAY(Z$10)=1,"","X")))</f>
        <v>X</v>
      </c>
      <c r="AA41" s="61" t="str">
        <f>IF(OR($A41="",AA$10=""),"",IF(IFERROR(MATCH(BBC_6!AA$10,Infor!$A$13:$A$30,0),0)&gt;0,"L",IF(WEEKDAY(AA$10)=1,"","X")))</f>
        <v>X</v>
      </c>
      <c r="AB41" s="61" t="str">
        <f>IF(OR($A41="",AB$10=""),"",IF(IFERROR(MATCH(BBC_6!AB$10,Infor!$A$13:$A$30,0),0)&gt;0,"L",IF(WEEKDAY(AB$10)=1,"","X")))</f>
        <v>X</v>
      </c>
      <c r="AC41" s="61" t="str">
        <f>IF(OR($A41="",AC$10=""),"",IF(IFERROR(MATCH(BBC_6!AC$10,Infor!$A$13:$A$30,0),0)&gt;0,"L",IF(WEEKDAY(AC$10)=1,"","X")))</f>
        <v/>
      </c>
      <c r="AD41" s="61" t="str">
        <f>IF(OR($A41="",AD$10=""),"",IF(IFERROR(MATCH(BBC_6!AD$10,Infor!$A$13:$A$30,0),0)&gt;0,"L",IF(WEEKDAY(AD$10)=1,"","X")))</f>
        <v>X</v>
      </c>
      <c r="AE41" s="61" t="str">
        <f>IF(OR($A41="",AE$10=""),"",IF(IFERROR(MATCH(BBC_6!AE$10,Infor!$A$13:$A$30,0),0)&gt;0,"L",IF(WEEKDAY(AE$10)=1,"","X")))</f>
        <v>X</v>
      </c>
      <c r="AF41" s="61" t="str">
        <f>IF(OR($A41="",AF$10=""),"",IF(IFERROR(MATCH(BBC_6!AF$10,Infor!$A$13:$A$30,0),0)&gt;0,"L",IF(WEEKDAY(AF$10)=1,"","X")))</f>
        <v>X</v>
      </c>
      <c r="AG41" s="61" t="str">
        <f>IF(OR($A41="",AG$10=""),"",IF(IFERROR(MATCH(BBC_6!AG$10,Infor!$A$13:$A$30,0),0)&gt;0,"L",IF(WEEKDAY(AG$10)=1,"","X")))</f>
        <v>X</v>
      </c>
      <c r="AH41" s="61" t="str">
        <f>IF(OR($A41="",AH$10=""),"",IF(IFERROR(MATCH(BBC_6!AH$10,Infor!$A$13:$A$30,0),0)&gt;0,"L",IF(WEEKDAY(AH$10)=1,"","X")))</f>
        <v>X</v>
      </c>
      <c r="AI41" s="61" t="str">
        <f>IF(OR($A41="",AI$10=""),"",IF(IFERROR(MATCH(BBC_6!AI$10,Infor!$A$13:$A$30,0),0)&gt;0,"L",IF(WEEKDAY(AI$10)=1,"","X")))</f>
        <v/>
      </c>
      <c r="AJ41" s="62"/>
      <c r="AK41" s="62">
        <f t="shared" si="6"/>
        <v>26</v>
      </c>
      <c r="AL41" s="62">
        <f t="shared" si="7"/>
        <v>0</v>
      </c>
      <c r="AM41" s="62"/>
      <c r="AN41" s="63"/>
      <c r="AO41" s="44">
        <f t="shared" si="0"/>
        <v>6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IF(OR($A42="",E$10=""),"",IF(IFERROR(MATCH(BBC_6!E$10,Infor!$A$13:$A$30,0),0)&gt;0,"L",IF(WEEKDAY(E$10)=1,"","X")))</f>
        <v>X</v>
      </c>
      <c r="F42" s="61" t="str">
        <f>IF(OR($A42="",F$10=""),"",IF(IFERROR(MATCH(BBC_6!F$10,Infor!$A$13:$A$30,0),0)&gt;0,"L",IF(WEEKDAY(F$10)=1,"","X")))</f>
        <v>X</v>
      </c>
      <c r="G42" s="61" t="str">
        <f>IF(OR($A42="",G$10=""),"",IF(IFERROR(MATCH(BBC_6!G$10,Infor!$A$13:$A$30,0),0)&gt;0,"L",IF(WEEKDAY(G$10)=1,"","X")))</f>
        <v>X</v>
      </c>
      <c r="H42" s="61" t="str">
        <f>IF(OR($A42="",H$10=""),"",IF(IFERROR(MATCH(BBC_6!H$10,Infor!$A$13:$A$30,0),0)&gt;0,"L",IF(WEEKDAY(H$10)=1,"","X")))</f>
        <v/>
      </c>
      <c r="I42" s="61" t="str">
        <f>IF(OR($A42="",I$10=""),"",IF(IFERROR(MATCH(BBC_6!I$10,Infor!$A$13:$A$30,0),0)&gt;0,"L",IF(WEEKDAY(I$10)=1,"","X")))</f>
        <v>X</v>
      </c>
      <c r="J42" s="61" t="str">
        <f>IF(OR($A42="",J$10=""),"",IF(IFERROR(MATCH(BBC_6!J$10,Infor!$A$13:$A$30,0),0)&gt;0,"L",IF(WEEKDAY(J$10)=1,"","X")))</f>
        <v>X</v>
      </c>
      <c r="K42" s="61" t="str">
        <f>IF(OR($A42="",K$10=""),"",IF(IFERROR(MATCH(BBC_6!K$10,Infor!$A$13:$A$30,0),0)&gt;0,"L",IF(WEEKDAY(K$10)=1,"","X")))</f>
        <v>X</v>
      </c>
      <c r="L42" s="61" t="str">
        <f>IF(OR($A42="",L$10=""),"",IF(IFERROR(MATCH(BBC_6!L$10,Infor!$A$13:$A$30,0),0)&gt;0,"L",IF(WEEKDAY(L$10)=1,"","X")))</f>
        <v>X</v>
      </c>
      <c r="M42" s="61" t="str">
        <f>IF(OR($A42="",M$10=""),"",IF(IFERROR(MATCH(BBC_6!M$10,Infor!$A$13:$A$30,0),0)&gt;0,"L",IF(WEEKDAY(M$10)=1,"","X")))</f>
        <v>X</v>
      </c>
      <c r="N42" s="61" t="str">
        <f>IF(OR($A42="",N$10=""),"",IF(IFERROR(MATCH(BBC_6!N$10,Infor!$A$13:$A$30,0),0)&gt;0,"L",IF(WEEKDAY(N$10)=1,"","X")))</f>
        <v>X</v>
      </c>
      <c r="O42" s="61" t="str">
        <f>IF(OR($A42="",O$10=""),"",IF(IFERROR(MATCH(BBC_6!O$10,Infor!$A$13:$A$30,0),0)&gt;0,"L",IF(WEEKDAY(O$10)=1,"","X")))</f>
        <v/>
      </c>
      <c r="P42" s="61" t="str">
        <f>IF(OR($A42="",P$10=""),"",IF(IFERROR(MATCH(BBC_6!P$10,Infor!$A$13:$A$30,0),0)&gt;0,"L",IF(WEEKDAY(P$10)=1,"","X")))</f>
        <v>X</v>
      </c>
      <c r="Q42" s="61" t="str">
        <f>IF(OR($A42="",Q$10=""),"",IF(IFERROR(MATCH(BBC_6!Q$10,Infor!$A$13:$A$30,0),0)&gt;0,"L",IF(WEEKDAY(Q$10)=1,"","X")))</f>
        <v>X</v>
      </c>
      <c r="R42" s="61" t="str">
        <f>IF(OR($A42="",R$10=""),"",IF(IFERROR(MATCH(BBC_6!R$10,Infor!$A$13:$A$30,0),0)&gt;0,"L",IF(WEEKDAY(R$10)=1,"","X")))</f>
        <v>X</v>
      </c>
      <c r="S42" s="61" t="str">
        <f>IF(OR($A42="",S$10=""),"",IF(IFERROR(MATCH(BBC_6!S$10,Infor!$A$13:$A$30,0),0)&gt;0,"L",IF(WEEKDAY(S$10)=1,"","X")))</f>
        <v>X</v>
      </c>
      <c r="T42" s="61" t="str">
        <f>IF(OR($A42="",T$10=""),"",IF(IFERROR(MATCH(BBC_6!T$10,Infor!$A$13:$A$30,0),0)&gt;0,"L",IF(WEEKDAY(T$10)=1,"","X")))</f>
        <v>X</v>
      </c>
      <c r="U42" s="61" t="str">
        <f>IF(OR($A42="",U$10=""),"",IF(IFERROR(MATCH(BBC_6!U$10,Infor!$A$13:$A$30,0),0)&gt;0,"L",IF(WEEKDAY(U$10)=1,"","X")))</f>
        <v>X</v>
      </c>
      <c r="V42" s="61" t="str">
        <f>IF(OR($A42="",V$10=""),"",IF(IFERROR(MATCH(BBC_6!V$10,Infor!$A$13:$A$30,0),0)&gt;0,"L",IF(WEEKDAY(V$10)=1,"","X")))</f>
        <v/>
      </c>
      <c r="W42" s="61" t="str">
        <f>IF(OR($A42="",W$10=""),"",IF(IFERROR(MATCH(BBC_6!W$10,Infor!$A$13:$A$30,0),0)&gt;0,"L",IF(WEEKDAY(W$10)=1,"","X")))</f>
        <v>X</v>
      </c>
      <c r="X42" s="61" t="str">
        <f>IF(OR($A42="",X$10=""),"",IF(IFERROR(MATCH(BBC_6!X$10,Infor!$A$13:$A$30,0),0)&gt;0,"L",IF(WEEKDAY(X$10)=1,"","X")))</f>
        <v>X</v>
      </c>
      <c r="Y42" s="61" t="str">
        <f>IF(OR($A42="",Y$10=""),"",IF(IFERROR(MATCH(BBC_6!Y$10,Infor!$A$13:$A$30,0),0)&gt;0,"L",IF(WEEKDAY(Y$10)=1,"","X")))</f>
        <v>X</v>
      </c>
      <c r="Z42" s="61" t="str">
        <f>IF(OR($A42="",Z$10=""),"",IF(IFERROR(MATCH(BBC_6!Z$10,Infor!$A$13:$A$30,0),0)&gt;0,"L",IF(WEEKDAY(Z$10)=1,"","X")))</f>
        <v>X</v>
      </c>
      <c r="AA42" s="61" t="str">
        <f>IF(OR($A42="",AA$10=""),"",IF(IFERROR(MATCH(BBC_6!AA$10,Infor!$A$13:$A$30,0),0)&gt;0,"L",IF(WEEKDAY(AA$10)=1,"","X")))</f>
        <v>X</v>
      </c>
      <c r="AB42" s="61" t="str">
        <f>IF(OR($A42="",AB$10=""),"",IF(IFERROR(MATCH(BBC_6!AB$10,Infor!$A$13:$A$30,0),0)&gt;0,"L",IF(WEEKDAY(AB$10)=1,"","X")))</f>
        <v>X</v>
      </c>
      <c r="AC42" s="61" t="str">
        <f>IF(OR($A42="",AC$10=""),"",IF(IFERROR(MATCH(BBC_6!AC$10,Infor!$A$13:$A$30,0),0)&gt;0,"L",IF(WEEKDAY(AC$10)=1,"","X")))</f>
        <v/>
      </c>
      <c r="AD42" s="61" t="str">
        <f>IF(OR($A42="",AD$10=""),"",IF(IFERROR(MATCH(BBC_6!AD$10,Infor!$A$13:$A$30,0),0)&gt;0,"L",IF(WEEKDAY(AD$10)=1,"","X")))</f>
        <v>X</v>
      </c>
      <c r="AE42" s="61" t="str">
        <f>IF(OR($A42="",AE$10=""),"",IF(IFERROR(MATCH(BBC_6!AE$10,Infor!$A$13:$A$30,0),0)&gt;0,"L",IF(WEEKDAY(AE$10)=1,"","X")))</f>
        <v>X</v>
      </c>
      <c r="AF42" s="61" t="str">
        <f>IF(OR($A42="",AF$10=""),"",IF(IFERROR(MATCH(BBC_6!AF$10,Infor!$A$13:$A$30,0),0)&gt;0,"L",IF(WEEKDAY(AF$10)=1,"","X")))</f>
        <v>X</v>
      </c>
      <c r="AG42" s="61" t="str">
        <f>IF(OR($A42="",AG$10=""),"",IF(IFERROR(MATCH(BBC_6!AG$10,Infor!$A$13:$A$30,0),0)&gt;0,"L",IF(WEEKDAY(AG$10)=1,"","X")))</f>
        <v>X</v>
      </c>
      <c r="AH42" s="61" t="str">
        <f>IF(OR($A42="",AH$10=""),"",IF(IFERROR(MATCH(BBC_6!AH$10,Infor!$A$13:$A$30,0),0)&gt;0,"L",IF(WEEKDAY(AH$10)=1,"","X")))</f>
        <v>X</v>
      </c>
      <c r="AI42" s="61" t="str">
        <f>IF(OR($A42="",AI$10=""),"",IF(IFERROR(MATCH(BBC_6!AI$10,Infor!$A$13:$A$30,0),0)&gt;0,"L",IF(WEEKDAY(AI$10)=1,"","X")))</f>
        <v/>
      </c>
      <c r="AJ42" s="62"/>
      <c r="AK42" s="62">
        <f t="shared" si="6"/>
        <v>26</v>
      </c>
      <c r="AL42" s="62">
        <f t="shared" si="7"/>
        <v>0</v>
      </c>
      <c r="AM42" s="62"/>
      <c r="AN42" s="63"/>
      <c r="AO42" s="44">
        <f t="shared" si="0"/>
        <v>6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IF(OR($A43="",E$10=""),"",IF(IFERROR(MATCH(BBC_6!E$10,Infor!$A$13:$A$30,0),0)&gt;0,"L",IF(WEEKDAY(E$10)=1,"","X")))</f>
        <v>X</v>
      </c>
      <c r="F43" s="61" t="str">
        <f>IF(OR($A43="",F$10=""),"",IF(IFERROR(MATCH(BBC_6!F$10,Infor!$A$13:$A$30,0),0)&gt;0,"L",IF(WEEKDAY(F$10)=1,"","X")))</f>
        <v>X</v>
      </c>
      <c r="G43" s="61" t="str">
        <f>IF(OR($A43="",G$10=""),"",IF(IFERROR(MATCH(BBC_6!G$10,Infor!$A$13:$A$30,0),0)&gt;0,"L",IF(WEEKDAY(G$10)=1,"","X")))</f>
        <v>X</v>
      </c>
      <c r="H43" s="61" t="str">
        <f>IF(OR($A43="",H$10=""),"",IF(IFERROR(MATCH(BBC_6!H$10,Infor!$A$13:$A$30,0),0)&gt;0,"L",IF(WEEKDAY(H$10)=1,"","X")))</f>
        <v/>
      </c>
      <c r="I43" s="61" t="str">
        <f>IF(OR($A43="",I$10=""),"",IF(IFERROR(MATCH(BBC_6!I$10,Infor!$A$13:$A$30,0),0)&gt;0,"L",IF(WEEKDAY(I$10)=1,"","X")))</f>
        <v>X</v>
      </c>
      <c r="J43" s="61" t="str">
        <f>IF(OR($A43="",J$10=""),"",IF(IFERROR(MATCH(BBC_6!J$10,Infor!$A$13:$A$30,0),0)&gt;0,"L",IF(WEEKDAY(J$10)=1,"","X")))</f>
        <v>X</v>
      </c>
      <c r="K43" s="61" t="str">
        <f>IF(OR($A43="",K$10=""),"",IF(IFERROR(MATCH(BBC_6!K$10,Infor!$A$13:$A$30,0),0)&gt;0,"L",IF(WEEKDAY(K$10)=1,"","X")))</f>
        <v>X</v>
      </c>
      <c r="L43" s="61" t="str">
        <f>IF(OR($A43="",L$10=""),"",IF(IFERROR(MATCH(BBC_6!L$10,Infor!$A$13:$A$30,0),0)&gt;0,"L",IF(WEEKDAY(L$10)=1,"","X")))</f>
        <v>X</v>
      </c>
      <c r="M43" s="61" t="str">
        <f>IF(OR($A43="",M$10=""),"",IF(IFERROR(MATCH(BBC_6!M$10,Infor!$A$13:$A$30,0),0)&gt;0,"L",IF(WEEKDAY(M$10)=1,"","X")))</f>
        <v>X</v>
      </c>
      <c r="N43" s="61" t="str">
        <f>IF(OR($A43="",N$10=""),"",IF(IFERROR(MATCH(BBC_6!N$10,Infor!$A$13:$A$30,0),0)&gt;0,"L",IF(WEEKDAY(N$10)=1,"","X")))</f>
        <v>X</v>
      </c>
      <c r="O43" s="61" t="str">
        <f>IF(OR($A43="",O$10=""),"",IF(IFERROR(MATCH(BBC_6!O$10,Infor!$A$13:$A$30,0),0)&gt;0,"L",IF(WEEKDAY(O$10)=1,"","X")))</f>
        <v/>
      </c>
      <c r="P43" s="61" t="str">
        <f>IF(OR($A43="",P$10=""),"",IF(IFERROR(MATCH(BBC_6!P$10,Infor!$A$13:$A$30,0),0)&gt;0,"L",IF(WEEKDAY(P$10)=1,"","X")))</f>
        <v>X</v>
      </c>
      <c r="Q43" s="61" t="str">
        <f>IF(OR($A43="",Q$10=""),"",IF(IFERROR(MATCH(BBC_6!Q$10,Infor!$A$13:$A$30,0),0)&gt;0,"L",IF(WEEKDAY(Q$10)=1,"","X")))</f>
        <v>X</v>
      </c>
      <c r="R43" s="61" t="str">
        <f>IF(OR($A43="",R$10=""),"",IF(IFERROR(MATCH(BBC_6!R$10,Infor!$A$13:$A$30,0),0)&gt;0,"L",IF(WEEKDAY(R$10)=1,"","X")))</f>
        <v>X</v>
      </c>
      <c r="S43" s="61" t="str">
        <f>IF(OR($A43="",S$10=""),"",IF(IFERROR(MATCH(BBC_6!S$10,Infor!$A$13:$A$30,0),0)&gt;0,"L",IF(WEEKDAY(S$10)=1,"","X")))</f>
        <v>X</v>
      </c>
      <c r="T43" s="61" t="str">
        <f>IF(OR($A43="",T$10=""),"",IF(IFERROR(MATCH(BBC_6!T$10,Infor!$A$13:$A$30,0),0)&gt;0,"L",IF(WEEKDAY(T$10)=1,"","X")))</f>
        <v>X</v>
      </c>
      <c r="U43" s="61" t="str">
        <f>IF(OR($A43="",U$10=""),"",IF(IFERROR(MATCH(BBC_6!U$10,Infor!$A$13:$A$30,0),0)&gt;0,"L",IF(WEEKDAY(U$10)=1,"","X")))</f>
        <v>X</v>
      </c>
      <c r="V43" s="61" t="str">
        <f>IF(OR($A43="",V$10=""),"",IF(IFERROR(MATCH(BBC_6!V$10,Infor!$A$13:$A$30,0),0)&gt;0,"L",IF(WEEKDAY(V$10)=1,"","X")))</f>
        <v/>
      </c>
      <c r="W43" s="61" t="str">
        <f>IF(OR($A43="",W$10=""),"",IF(IFERROR(MATCH(BBC_6!W$10,Infor!$A$13:$A$30,0),0)&gt;0,"L",IF(WEEKDAY(W$10)=1,"","X")))</f>
        <v>X</v>
      </c>
      <c r="X43" s="61" t="str">
        <f>IF(OR($A43="",X$10=""),"",IF(IFERROR(MATCH(BBC_6!X$10,Infor!$A$13:$A$30,0),0)&gt;0,"L",IF(WEEKDAY(X$10)=1,"","X")))</f>
        <v>X</v>
      </c>
      <c r="Y43" s="61" t="str">
        <f>IF(OR($A43="",Y$10=""),"",IF(IFERROR(MATCH(BBC_6!Y$10,Infor!$A$13:$A$30,0),0)&gt;0,"L",IF(WEEKDAY(Y$10)=1,"","X")))</f>
        <v>X</v>
      </c>
      <c r="Z43" s="61" t="str">
        <f>IF(OR($A43="",Z$10=""),"",IF(IFERROR(MATCH(BBC_6!Z$10,Infor!$A$13:$A$30,0),0)&gt;0,"L",IF(WEEKDAY(Z$10)=1,"","X")))</f>
        <v>X</v>
      </c>
      <c r="AA43" s="61" t="str">
        <f>IF(OR($A43="",AA$10=""),"",IF(IFERROR(MATCH(BBC_6!AA$10,Infor!$A$13:$A$30,0),0)&gt;0,"L",IF(WEEKDAY(AA$10)=1,"","X")))</f>
        <v>X</v>
      </c>
      <c r="AB43" s="61" t="str">
        <f>IF(OR($A43="",AB$10=""),"",IF(IFERROR(MATCH(BBC_6!AB$10,Infor!$A$13:$A$30,0),0)&gt;0,"L",IF(WEEKDAY(AB$10)=1,"","X")))</f>
        <v>X</v>
      </c>
      <c r="AC43" s="61" t="str">
        <f>IF(OR($A43="",AC$10=""),"",IF(IFERROR(MATCH(BBC_6!AC$10,Infor!$A$13:$A$30,0),0)&gt;0,"L",IF(WEEKDAY(AC$10)=1,"","X")))</f>
        <v/>
      </c>
      <c r="AD43" s="61" t="str">
        <f>IF(OR($A43="",AD$10=""),"",IF(IFERROR(MATCH(BBC_6!AD$10,Infor!$A$13:$A$30,0),0)&gt;0,"L",IF(WEEKDAY(AD$10)=1,"","X")))</f>
        <v>X</v>
      </c>
      <c r="AE43" s="61" t="str">
        <f>IF(OR($A43="",AE$10=""),"",IF(IFERROR(MATCH(BBC_6!AE$10,Infor!$A$13:$A$30,0),0)&gt;0,"L",IF(WEEKDAY(AE$10)=1,"","X")))</f>
        <v>X</v>
      </c>
      <c r="AF43" s="61" t="str">
        <f>IF(OR($A43="",AF$10=""),"",IF(IFERROR(MATCH(BBC_6!AF$10,Infor!$A$13:$A$30,0),0)&gt;0,"L",IF(WEEKDAY(AF$10)=1,"","X")))</f>
        <v>X</v>
      </c>
      <c r="AG43" s="61" t="str">
        <f>IF(OR($A43="",AG$10=""),"",IF(IFERROR(MATCH(BBC_6!AG$10,Infor!$A$13:$A$30,0),0)&gt;0,"L",IF(WEEKDAY(AG$10)=1,"","X")))</f>
        <v>X</v>
      </c>
      <c r="AH43" s="61" t="str">
        <f>IF(OR($A43="",AH$10=""),"",IF(IFERROR(MATCH(BBC_6!AH$10,Infor!$A$13:$A$30,0),0)&gt;0,"L",IF(WEEKDAY(AH$10)=1,"","X")))</f>
        <v>X</v>
      </c>
      <c r="AI43" s="61" t="str">
        <f>IF(OR($A43="",AI$10=""),"",IF(IFERROR(MATCH(BBC_6!AI$10,Infor!$A$13:$A$30,0),0)&gt;0,"L",IF(WEEKDAY(AI$10)=1,"","X")))</f>
        <v/>
      </c>
      <c r="AJ43" s="62"/>
      <c r="AK43" s="62">
        <f t="shared" si="6"/>
        <v>26</v>
      </c>
      <c r="AL43" s="62">
        <f t="shared" si="7"/>
        <v>0</v>
      </c>
      <c r="AM43" s="62"/>
      <c r="AN43" s="63"/>
      <c r="AO43" s="44">
        <f t="shared" si="0"/>
        <v>6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IF(OR($A44="",E$10=""),"",IF(IFERROR(MATCH(BBC_6!E$10,Infor!$A$13:$A$30,0),0)&gt;0,"L",IF(WEEKDAY(E$10)=1,"","X")))</f>
        <v>X</v>
      </c>
      <c r="F44" s="61" t="str">
        <f>IF(OR($A44="",F$10=""),"",IF(IFERROR(MATCH(BBC_6!F$10,Infor!$A$13:$A$30,0),0)&gt;0,"L",IF(WEEKDAY(F$10)=1,"","X")))</f>
        <v>X</v>
      </c>
      <c r="G44" s="61" t="str">
        <f>IF(OR($A44="",G$10=""),"",IF(IFERROR(MATCH(BBC_6!G$10,Infor!$A$13:$A$30,0),0)&gt;0,"L",IF(WEEKDAY(G$10)=1,"","X")))</f>
        <v>X</v>
      </c>
      <c r="H44" s="61" t="str">
        <f>IF(OR($A44="",H$10=""),"",IF(IFERROR(MATCH(BBC_6!H$10,Infor!$A$13:$A$30,0),0)&gt;0,"L",IF(WEEKDAY(H$10)=1,"","X")))</f>
        <v/>
      </c>
      <c r="I44" s="61" t="str">
        <f>IF(OR($A44="",I$10=""),"",IF(IFERROR(MATCH(BBC_6!I$10,Infor!$A$13:$A$30,0),0)&gt;0,"L",IF(WEEKDAY(I$10)=1,"","X")))</f>
        <v>X</v>
      </c>
      <c r="J44" s="61" t="str">
        <f>IF(OR($A44="",J$10=""),"",IF(IFERROR(MATCH(BBC_6!J$10,Infor!$A$13:$A$30,0),0)&gt;0,"L",IF(WEEKDAY(J$10)=1,"","X")))</f>
        <v>X</v>
      </c>
      <c r="K44" s="61" t="str">
        <f>IF(OR($A44="",K$10=""),"",IF(IFERROR(MATCH(BBC_6!K$10,Infor!$A$13:$A$30,0),0)&gt;0,"L",IF(WEEKDAY(K$10)=1,"","X")))</f>
        <v>X</v>
      </c>
      <c r="L44" s="61" t="str">
        <f>IF(OR($A44="",L$10=""),"",IF(IFERROR(MATCH(BBC_6!L$10,Infor!$A$13:$A$30,0),0)&gt;0,"L",IF(WEEKDAY(L$10)=1,"","X")))</f>
        <v>X</v>
      </c>
      <c r="M44" s="61" t="str">
        <f>IF(OR($A44="",M$10=""),"",IF(IFERROR(MATCH(BBC_6!M$10,Infor!$A$13:$A$30,0),0)&gt;0,"L",IF(WEEKDAY(M$10)=1,"","X")))</f>
        <v>X</v>
      </c>
      <c r="N44" s="61" t="str">
        <f>IF(OR($A44="",N$10=""),"",IF(IFERROR(MATCH(BBC_6!N$10,Infor!$A$13:$A$30,0),0)&gt;0,"L",IF(WEEKDAY(N$10)=1,"","X")))</f>
        <v>X</v>
      </c>
      <c r="O44" s="61" t="str">
        <f>IF(OR($A44="",O$10=""),"",IF(IFERROR(MATCH(BBC_6!O$10,Infor!$A$13:$A$30,0),0)&gt;0,"L",IF(WEEKDAY(O$10)=1,"","X")))</f>
        <v/>
      </c>
      <c r="P44" s="61" t="str">
        <f>IF(OR($A44="",P$10=""),"",IF(IFERROR(MATCH(BBC_6!P$10,Infor!$A$13:$A$30,0),0)&gt;0,"L",IF(WEEKDAY(P$10)=1,"","X")))</f>
        <v>X</v>
      </c>
      <c r="Q44" s="61" t="str">
        <f>IF(OR($A44="",Q$10=""),"",IF(IFERROR(MATCH(BBC_6!Q$10,Infor!$A$13:$A$30,0),0)&gt;0,"L",IF(WEEKDAY(Q$10)=1,"","X")))</f>
        <v>X</v>
      </c>
      <c r="R44" s="61" t="str">
        <f>IF(OR($A44="",R$10=""),"",IF(IFERROR(MATCH(BBC_6!R$10,Infor!$A$13:$A$30,0),0)&gt;0,"L",IF(WEEKDAY(R$10)=1,"","X")))</f>
        <v>X</v>
      </c>
      <c r="S44" s="61" t="str">
        <f>IF(OR($A44="",S$10=""),"",IF(IFERROR(MATCH(BBC_6!S$10,Infor!$A$13:$A$30,0),0)&gt;0,"L",IF(WEEKDAY(S$10)=1,"","X")))</f>
        <v>X</v>
      </c>
      <c r="T44" s="61" t="str">
        <f>IF(OR($A44="",T$10=""),"",IF(IFERROR(MATCH(BBC_6!T$10,Infor!$A$13:$A$30,0),0)&gt;0,"L",IF(WEEKDAY(T$10)=1,"","X")))</f>
        <v>X</v>
      </c>
      <c r="U44" s="61" t="str">
        <f>IF(OR($A44="",U$10=""),"",IF(IFERROR(MATCH(BBC_6!U$10,Infor!$A$13:$A$30,0),0)&gt;0,"L",IF(WEEKDAY(U$10)=1,"","X")))</f>
        <v>X</v>
      </c>
      <c r="V44" s="61" t="str">
        <f>IF(OR($A44="",V$10=""),"",IF(IFERROR(MATCH(BBC_6!V$10,Infor!$A$13:$A$30,0),0)&gt;0,"L",IF(WEEKDAY(V$10)=1,"","X")))</f>
        <v/>
      </c>
      <c r="W44" s="61" t="str">
        <f>IF(OR($A44="",W$10=""),"",IF(IFERROR(MATCH(BBC_6!W$10,Infor!$A$13:$A$30,0),0)&gt;0,"L",IF(WEEKDAY(W$10)=1,"","X")))</f>
        <v>X</v>
      </c>
      <c r="X44" s="61" t="str">
        <f>IF(OR($A44="",X$10=""),"",IF(IFERROR(MATCH(BBC_6!X$10,Infor!$A$13:$A$30,0),0)&gt;0,"L",IF(WEEKDAY(X$10)=1,"","X")))</f>
        <v>X</v>
      </c>
      <c r="Y44" s="61" t="str">
        <f>IF(OR($A44="",Y$10=""),"",IF(IFERROR(MATCH(BBC_6!Y$10,Infor!$A$13:$A$30,0),0)&gt;0,"L",IF(WEEKDAY(Y$10)=1,"","X")))</f>
        <v>X</v>
      </c>
      <c r="Z44" s="61" t="str">
        <f>IF(OR($A44="",Z$10=""),"",IF(IFERROR(MATCH(BBC_6!Z$10,Infor!$A$13:$A$30,0),0)&gt;0,"L",IF(WEEKDAY(Z$10)=1,"","X")))</f>
        <v>X</v>
      </c>
      <c r="AA44" s="61" t="str">
        <f>IF(OR($A44="",AA$10=""),"",IF(IFERROR(MATCH(BBC_6!AA$10,Infor!$A$13:$A$30,0),0)&gt;0,"L",IF(WEEKDAY(AA$10)=1,"","X")))</f>
        <v>X</v>
      </c>
      <c r="AB44" s="61" t="str">
        <f>IF(OR($A44="",AB$10=""),"",IF(IFERROR(MATCH(BBC_6!AB$10,Infor!$A$13:$A$30,0),0)&gt;0,"L",IF(WEEKDAY(AB$10)=1,"","X")))</f>
        <v>X</v>
      </c>
      <c r="AC44" s="61" t="str">
        <f>IF(OR($A44="",AC$10=""),"",IF(IFERROR(MATCH(BBC_6!AC$10,Infor!$A$13:$A$30,0),0)&gt;0,"L",IF(WEEKDAY(AC$10)=1,"","X")))</f>
        <v/>
      </c>
      <c r="AD44" s="61" t="str">
        <f>IF(OR($A44="",AD$10=""),"",IF(IFERROR(MATCH(BBC_6!AD$10,Infor!$A$13:$A$30,0),0)&gt;0,"L",IF(WEEKDAY(AD$10)=1,"","X")))</f>
        <v>X</v>
      </c>
      <c r="AE44" s="61" t="str">
        <f>IF(OR($A44="",AE$10=""),"",IF(IFERROR(MATCH(BBC_6!AE$10,Infor!$A$13:$A$30,0),0)&gt;0,"L",IF(WEEKDAY(AE$10)=1,"","X")))</f>
        <v>X</v>
      </c>
      <c r="AF44" s="61" t="str">
        <f>IF(OR($A44="",AF$10=""),"",IF(IFERROR(MATCH(BBC_6!AF$10,Infor!$A$13:$A$30,0),0)&gt;0,"L",IF(WEEKDAY(AF$10)=1,"","X")))</f>
        <v>X</v>
      </c>
      <c r="AG44" s="61" t="str">
        <f>IF(OR($A44="",AG$10=""),"",IF(IFERROR(MATCH(BBC_6!AG$10,Infor!$A$13:$A$30,0),0)&gt;0,"L",IF(WEEKDAY(AG$10)=1,"","X")))</f>
        <v>X</v>
      </c>
      <c r="AH44" s="61" t="str">
        <f>IF(OR($A44="",AH$10=""),"",IF(IFERROR(MATCH(BBC_6!AH$10,Infor!$A$13:$A$30,0),0)&gt;0,"L",IF(WEEKDAY(AH$10)=1,"","X")))</f>
        <v>X</v>
      </c>
      <c r="AI44" s="61" t="str">
        <f>IF(OR($A44="",AI$10=""),"",IF(IFERROR(MATCH(BBC_6!AI$10,Infor!$A$13:$A$30,0),0)&gt;0,"L",IF(WEEKDAY(AI$10)=1,"","X")))</f>
        <v/>
      </c>
      <c r="AJ44" s="62"/>
      <c r="AK44" s="62">
        <f t="shared" si="6"/>
        <v>26</v>
      </c>
      <c r="AL44" s="62">
        <f t="shared" si="7"/>
        <v>0</v>
      </c>
      <c r="AM44" s="62"/>
      <c r="AN44" s="63"/>
      <c r="AO44" s="44">
        <f t="shared" si="0"/>
        <v>6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IF(OR($A45="",E$10=""),"",IF(IFERROR(MATCH(BBC_6!E$10,Infor!$A$13:$A$30,0),0)&gt;0,"L",IF(WEEKDAY(E$10)=1,"","X")))</f>
        <v>X</v>
      </c>
      <c r="F45" s="61" t="str">
        <f>IF(OR($A45="",F$10=""),"",IF(IFERROR(MATCH(BBC_6!F$10,Infor!$A$13:$A$30,0),0)&gt;0,"L",IF(WEEKDAY(F$10)=1,"","X")))</f>
        <v>X</v>
      </c>
      <c r="G45" s="61" t="str">
        <f>IF(OR($A45="",G$10=""),"",IF(IFERROR(MATCH(BBC_6!G$10,Infor!$A$13:$A$30,0),0)&gt;0,"L",IF(WEEKDAY(G$10)=1,"","X")))</f>
        <v>X</v>
      </c>
      <c r="H45" s="61" t="str">
        <f>IF(OR($A45="",H$10=""),"",IF(IFERROR(MATCH(BBC_6!H$10,Infor!$A$13:$A$30,0),0)&gt;0,"L",IF(WEEKDAY(H$10)=1,"","X")))</f>
        <v/>
      </c>
      <c r="I45" s="61" t="str">
        <f>IF(OR($A45="",I$10=""),"",IF(IFERROR(MATCH(BBC_6!I$10,Infor!$A$13:$A$30,0),0)&gt;0,"L",IF(WEEKDAY(I$10)=1,"","X")))</f>
        <v>X</v>
      </c>
      <c r="J45" s="61" t="str">
        <f>IF(OR($A45="",J$10=""),"",IF(IFERROR(MATCH(BBC_6!J$10,Infor!$A$13:$A$30,0),0)&gt;0,"L",IF(WEEKDAY(J$10)=1,"","X")))</f>
        <v>X</v>
      </c>
      <c r="K45" s="61" t="str">
        <f>IF(OR($A45="",K$10=""),"",IF(IFERROR(MATCH(BBC_6!K$10,Infor!$A$13:$A$30,0),0)&gt;0,"L",IF(WEEKDAY(K$10)=1,"","X")))</f>
        <v>X</v>
      </c>
      <c r="L45" s="61" t="str">
        <f>IF(OR($A45="",L$10=""),"",IF(IFERROR(MATCH(BBC_6!L$10,Infor!$A$13:$A$30,0),0)&gt;0,"L",IF(WEEKDAY(L$10)=1,"","X")))</f>
        <v>X</v>
      </c>
      <c r="M45" s="61" t="str">
        <f>IF(OR($A45="",M$10=""),"",IF(IFERROR(MATCH(BBC_6!M$10,Infor!$A$13:$A$30,0),0)&gt;0,"L",IF(WEEKDAY(M$10)=1,"","X")))</f>
        <v>X</v>
      </c>
      <c r="N45" s="61" t="str">
        <f>IF(OR($A45="",N$10=""),"",IF(IFERROR(MATCH(BBC_6!N$10,Infor!$A$13:$A$30,0),0)&gt;0,"L",IF(WEEKDAY(N$10)=1,"","X")))</f>
        <v>X</v>
      </c>
      <c r="O45" s="61" t="str">
        <f>IF(OR($A45="",O$10=""),"",IF(IFERROR(MATCH(BBC_6!O$10,Infor!$A$13:$A$30,0),0)&gt;0,"L",IF(WEEKDAY(O$10)=1,"","X")))</f>
        <v/>
      </c>
      <c r="P45" s="61" t="str">
        <f>IF(OR($A45="",P$10=""),"",IF(IFERROR(MATCH(BBC_6!P$10,Infor!$A$13:$A$30,0),0)&gt;0,"L",IF(WEEKDAY(P$10)=1,"","X")))</f>
        <v>X</v>
      </c>
      <c r="Q45" s="61" t="str">
        <f>IF(OR($A45="",Q$10=""),"",IF(IFERROR(MATCH(BBC_6!Q$10,Infor!$A$13:$A$30,0),0)&gt;0,"L",IF(WEEKDAY(Q$10)=1,"","X")))</f>
        <v>X</v>
      </c>
      <c r="R45" s="61" t="str">
        <f>IF(OR($A45="",R$10=""),"",IF(IFERROR(MATCH(BBC_6!R$10,Infor!$A$13:$A$30,0),0)&gt;0,"L",IF(WEEKDAY(R$10)=1,"","X")))</f>
        <v>X</v>
      </c>
      <c r="S45" s="61" t="str">
        <f>IF(OR($A45="",S$10=""),"",IF(IFERROR(MATCH(BBC_6!S$10,Infor!$A$13:$A$30,0),0)&gt;0,"L",IF(WEEKDAY(S$10)=1,"","X")))</f>
        <v>X</v>
      </c>
      <c r="T45" s="61" t="str">
        <f>IF(OR($A45="",T$10=""),"",IF(IFERROR(MATCH(BBC_6!T$10,Infor!$A$13:$A$30,0),0)&gt;0,"L",IF(WEEKDAY(T$10)=1,"","X")))</f>
        <v>X</v>
      </c>
      <c r="U45" s="61" t="str">
        <f>IF(OR($A45="",U$10=""),"",IF(IFERROR(MATCH(BBC_6!U$10,Infor!$A$13:$A$30,0),0)&gt;0,"L",IF(WEEKDAY(U$10)=1,"","X")))</f>
        <v>X</v>
      </c>
      <c r="V45" s="61" t="str">
        <f>IF(OR($A45="",V$10=""),"",IF(IFERROR(MATCH(BBC_6!V$10,Infor!$A$13:$A$30,0),0)&gt;0,"L",IF(WEEKDAY(V$10)=1,"","X")))</f>
        <v/>
      </c>
      <c r="W45" s="61" t="str">
        <f>IF(OR($A45="",W$10=""),"",IF(IFERROR(MATCH(BBC_6!W$10,Infor!$A$13:$A$30,0),0)&gt;0,"L",IF(WEEKDAY(W$10)=1,"","X")))</f>
        <v>X</v>
      </c>
      <c r="X45" s="61" t="str">
        <f>IF(OR($A45="",X$10=""),"",IF(IFERROR(MATCH(BBC_6!X$10,Infor!$A$13:$A$30,0),0)&gt;0,"L",IF(WEEKDAY(X$10)=1,"","X")))</f>
        <v>X</v>
      </c>
      <c r="Y45" s="61" t="str">
        <f>IF(OR($A45="",Y$10=""),"",IF(IFERROR(MATCH(BBC_6!Y$10,Infor!$A$13:$A$30,0),0)&gt;0,"L",IF(WEEKDAY(Y$10)=1,"","X")))</f>
        <v>X</v>
      </c>
      <c r="Z45" s="61" t="str">
        <f>IF(OR($A45="",Z$10=""),"",IF(IFERROR(MATCH(BBC_6!Z$10,Infor!$A$13:$A$30,0),0)&gt;0,"L",IF(WEEKDAY(Z$10)=1,"","X")))</f>
        <v>X</v>
      </c>
      <c r="AA45" s="61" t="str">
        <f>IF(OR($A45="",AA$10=""),"",IF(IFERROR(MATCH(BBC_6!AA$10,Infor!$A$13:$A$30,0),0)&gt;0,"L",IF(WEEKDAY(AA$10)=1,"","X")))</f>
        <v>X</v>
      </c>
      <c r="AB45" s="61" t="str">
        <f>IF(OR($A45="",AB$10=""),"",IF(IFERROR(MATCH(BBC_6!AB$10,Infor!$A$13:$A$30,0),0)&gt;0,"L",IF(WEEKDAY(AB$10)=1,"","X")))</f>
        <v>X</v>
      </c>
      <c r="AC45" s="61" t="str">
        <f>IF(OR($A45="",AC$10=""),"",IF(IFERROR(MATCH(BBC_6!AC$10,Infor!$A$13:$A$30,0),0)&gt;0,"L",IF(WEEKDAY(AC$10)=1,"","X")))</f>
        <v/>
      </c>
      <c r="AD45" s="61" t="str">
        <f>IF(OR($A45="",AD$10=""),"",IF(IFERROR(MATCH(BBC_6!AD$10,Infor!$A$13:$A$30,0),0)&gt;0,"L",IF(WEEKDAY(AD$10)=1,"","X")))</f>
        <v>X</v>
      </c>
      <c r="AE45" s="61" t="str">
        <f>IF(OR($A45="",AE$10=""),"",IF(IFERROR(MATCH(BBC_6!AE$10,Infor!$A$13:$A$30,0),0)&gt;0,"L",IF(WEEKDAY(AE$10)=1,"","X")))</f>
        <v>X</v>
      </c>
      <c r="AF45" s="61" t="str">
        <f>IF(OR($A45="",AF$10=""),"",IF(IFERROR(MATCH(BBC_6!AF$10,Infor!$A$13:$A$30,0),0)&gt;0,"L",IF(WEEKDAY(AF$10)=1,"","X")))</f>
        <v>X</v>
      </c>
      <c r="AG45" s="61" t="str">
        <f>IF(OR($A45="",AG$10=""),"",IF(IFERROR(MATCH(BBC_6!AG$10,Infor!$A$13:$A$30,0),0)&gt;0,"L",IF(WEEKDAY(AG$10)=1,"","X")))</f>
        <v>X</v>
      </c>
      <c r="AH45" s="61" t="str">
        <f>IF(OR($A45="",AH$10=""),"",IF(IFERROR(MATCH(BBC_6!AH$10,Infor!$A$13:$A$30,0),0)&gt;0,"L",IF(WEEKDAY(AH$10)=1,"","X")))</f>
        <v>X</v>
      </c>
      <c r="AI45" s="61" t="str">
        <f>IF(OR($A45="",AI$10=""),"",IF(IFERROR(MATCH(BBC_6!AI$10,Infor!$A$13:$A$30,0),0)&gt;0,"L",IF(WEEKDAY(AI$10)=1,"","X")))</f>
        <v/>
      </c>
      <c r="AJ45" s="62"/>
      <c r="AK45" s="62">
        <f t="shared" si="6"/>
        <v>26</v>
      </c>
      <c r="AL45" s="62">
        <f t="shared" si="7"/>
        <v>0</v>
      </c>
      <c r="AM45" s="62"/>
      <c r="AN45" s="63"/>
      <c r="AO45" s="44">
        <f t="shared" si="0"/>
        <v>6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IF(OR($A46="",E$10=""),"",IF(IFERROR(MATCH(BBC_6!E$10,Infor!$A$13:$A$30,0),0)&gt;0,"L",IF(WEEKDAY(E$10)=1,"","X")))</f>
        <v>X</v>
      </c>
      <c r="F46" s="61" t="str">
        <f>IF(OR($A46="",F$10=""),"",IF(IFERROR(MATCH(BBC_6!F$10,Infor!$A$13:$A$30,0),0)&gt;0,"L",IF(WEEKDAY(F$10)=1,"","X")))</f>
        <v>X</v>
      </c>
      <c r="G46" s="61" t="str">
        <f>IF(OR($A46="",G$10=""),"",IF(IFERROR(MATCH(BBC_6!G$10,Infor!$A$13:$A$30,0),0)&gt;0,"L",IF(WEEKDAY(G$10)=1,"","X")))</f>
        <v>X</v>
      </c>
      <c r="H46" s="61" t="str">
        <f>IF(OR($A46="",H$10=""),"",IF(IFERROR(MATCH(BBC_6!H$10,Infor!$A$13:$A$30,0),0)&gt;0,"L",IF(WEEKDAY(H$10)=1,"","X")))</f>
        <v/>
      </c>
      <c r="I46" s="61" t="str">
        <f>IF(OR($A46="",I$10=""),"",IF(IFERROR(MATCH(BBC_6!I$10,Infor!$A$13:$A$30,0),0)&gt;0,"L",IF(WEEKDAY(I$10)=1,"","X")))</f>
        <v>X</v>
      </c>
      <c r="J46" s="61" t="str">
        <f>IF(OR($A46="",J$10=""),"",IF(IFERROR(MATCH(BBC_6!J$10,Infor!$A$13:$A$30,0),0)&gt;0,"L",IF(WEEKDAY(J$10)=1,"","X")))</f>
        <v>X</v>
      </c>
      <c r="K46" s="61" t="str">
        <f>IF(OR($A46="",K$10=""),"",IF(IFERROR(MATCH(BBC_6!K$10,Infor!$A$13:$A$30,0),0)&gt;0,"L",IF(WEEKDAY(K$10)=1,"","X")))</f>
        <v>X</v>
      </c>
      <c r="L46" s="61" t="str">
        <f>IF(OR($A46="",L$10=""),"",IF(IFERROR(MATCH(BBC_6!L$10,Infor!$A$13:$A$30,0),0)&gt;0,"L",IF(WEEKDAY(L$10)=1,"","X")))</f>
        <v>X</v>
      </c>
      <c r="M46" s="61" t="str">
        <f>IF(OR($A46="",M$10=""),"",IF(IFERROR(MATCH(BBC_6!M$10,Infor!$A$13:$A$30,0),0)&gt;0,"L",IF(WEEKDAY(M$10)=1,"","X")))</f>
        <v>X</v>
      </c>
      <c r="N46" s="61" t="str">
        <f>IF(OR($A46="",N$10=""),"",IF(IFERROR(MATCH(BBC_6!N$10,Infor!$A$13:$A$30,0),0)&gt;0,"L",IF(WEEKDAY(N$10)=1,"","X")))</f>
        <v>X</v>
      </c>
      <c r="O46" s="61" t="str">
        <f>IF(OR($A46="",O$10=""),"",IF(IFERROR(MATCH(BBC_6!O$10,Infor!$A$13:$A$30,0),0)&gt;0,"L",IF(WEEKDAY(O$10)=1,"","X")))</f>
        <v/>
      </c>
      <c r="P46" s="61" t="str">
        <f>IF(OR($A46="",P$10=""),"",IF(IFERROR(MATCH(BBC_6!P$10,Infor!$A$13:$A$30,0),0)&gt;0,"L",IF(WEEKDAY(P$10)=1,"","X")))</f>
        <v>X</v>
      </c>
      <c r="Q46" s="61" t="str">
        <f>IF(OR($A46="",Q$10=""),"",IF(IFERROR(MATCH(BBC_6!Q$10,Infor!$A$13:$A$30,0),0)&gt;0,"L",IF(WEEKDAY(Q$10)=1,"","X")))</f>
        <v>X</v>
      </c>
      <c r="R46" s="61" t="str">
        <f>IF(OR($A46="",R$10=""),"",IF(IFERROR(MATCH(BBC_6!R$10,Infor!$A$13:$A$30,0),0)&gt;0,"L",IF(WEEKDAY(R$10)=1,"","X")))</f>
        <v>X</v>
      </c>
      <c r="S46" s="61" t="str">
        <f>IF(OR($A46="",S$10=""),"",IF(IFERROR(MATCH(BBC_6!S$10,Infor!$A$13:$A$30,0),0)&gt;0,"L",IF(WEEKDAY(S$10)=1,"","X")))</f>
        <v>X</v>
      </c>
      <c r="T46" s="61" t="str">
        <f>IF(OR($A46="",T$10=""),"",IF(IFERROR(MATCH(BBC_6!T$10,Infor!$A$13:$A$30,0),0)&gt;0,"L",IF(WEEKDAY(T$10)=1,"","X")))</f>
        <v>X</v>
      </c>
      <c r="U46" s="61" t="str">
        <f>IF(OR($A46="",U$10=""),"",IF(IFERROR(MATCH(BBC_6!U$10,Infor!$A$13:$A$30,0),0)&gt;0,"L",IF(WEEKDAY(U$10)=1,"","X")))</f>
        <v>X</v>
      </c>
      <c r="V46" s="61" t="str">
        <f>IF(OR($A46="",V$10=""),"",IF(IFERROR(MATCH(BBC_6!V$10,Infor!$A$13:$A$30,0),0)&gt;0,"L",IF(WEEKDAY(V$10)=1,"","X")))</f>
        <v/>
      </c>
      <c r="W46" s="61" t="str">
        <f>IF(OR($A46="",W$10=""),"",IF(IFERROR(MATCH(BBC_6!W$10,Infor!$A$13:$A$30,0),0)&gt;0,"L",IF(WEEKDAY(W$10)=1,"","X")))</f>
        <v>X</v>
      </c>
      <c r="X46" s="61" t="str">
        <f>IF(OR($A46="",X$10=""),"",IF(IFERROR(MATCH(BBC_6!X$10,Infor!$A$13:$A$30,0),0)&gt;0,"L",IF(WEEKDAY(X$10)=1,"","X")))</f>
        <v>X</v>
      </c>
      <c r="Y46" s="61" t="str">
        <f>IF(OR($A46="",Y$10=""),"",IF(IFERROR(MATCH(BBC_6!Y$10,Infor!$A$13:$A$30,0),0)&gt;0,"L",IF(WEEKDAY(Y$10)=1,"","X")))</f>
        <v>X</v>
      </c>
      <c r="Z46" s="61" t="str">
        <f>IF(OR($A46="",Z$10=""),"",IF(IFERROR(MATCH(BBC_6!Z$10,Infor!$A$13:$A$30,0),0)&gt;0,"L",IF(WEEKDAY(Z$10)=1,"","X")))</f>
        <v>X</v>
      </c>
      <c r="AA46" s="61" t="str">
        <f>IF(OR($A46="",AA$10=""),"",IF(IFERROR(MATCH(BBC_6!AA$10,Infor!$A$13:$A$30,0),0)&gt;0,"L",IF(WEEKDAY(AA$10)=1,"","X")))</f>
        <v>X</v>
      </c>
      <c r="AB46" s="61" t="str">
        <f>IF(OR($A46="",AB$10=""),"",IF(IFERROR(MATCH(BBC_6!AB$10,Infor!$A$13:$A$30,0),0)&gt;0,"L",IF(WEEKDAY(AB$10)=1,"","X")))</f>
        <v>X</v>
      </c>
      <c r="AC46" s="61" t="str">
        <f>IF(OR($A46="",AC$10=""),"",IF(IFERROR(MATCH(BBC_6!AC$10,Infor!$A$13:$A$30,0),0)&gt;0,"L",IF(WEEKDAY(AC$10)=1,"","X")))</f>
        <v/>
      </c>
      <c r="AD46" s="61" t="str">
        <f>IF(OR($A46="",AD$10=""),"",IF(IFERROR(MATCH(BBC_6!AD$10,Infor!$A$13:$A$30,0),0)&gt;0,"L",IF(WEEKDAY(AD$10)=1,"","X")))</f>
        <v>X</v>
      </c>
      <c r="AE46" s="61" t="str">
        <f>IF(OR($A46="",AE$10=""),"",IF(IFERROR(MATCH(BBC_6!AE$10,Infor!$A$13:$A$30,0),0)&gt;0,"L",IF(WEEKDAY(AE$10)=1,"","X")))</f>
        <v>X</v>
      </c>
      <c r="AF46" s="61" t="str">
        <f>IF(OR($A46="",AF$10=""),"",IF(IFERROR(MATCH(BBC_6!AF$10,Infor!$A$13:$A$30,0),0)&gt;0,"L",IF(WEEKDAY(AF$10)=1,"","X")))</f>
        <v>X</v>
      </c>
      <c r="AG46" s="61" t="str">
        <f>IF(OR($A46="",AG$10=""),"",IF(IFERROR(MATCH(BBC_6!AG$10,Infor!$A$13:$A$30,0),0)&gt;0,"L",IF(WEEKDAY(AG$10)=1,"","X")))</f>
        <v>X</v>
      </c>
      <c r="AH46" s="61" t="str">
        <f>IF(OR($A46="",AH$10=""),"",IF(IFERROR(MATCH(BBC_6!AH$10,Infor!$A$13:$A$30,0),0)&gt;0,"L",IF(WEEKDAY(AH$10)=1,"","X")))</f>
        <v>X</v>
      </c>
      <c r="AI46" s="61" t="str">
        <f>IF(OR($A46="",AI$10=""),"",IF(IFERROR(MATCH(BBC_6!AI$10,Infor!$A$13:$A$30,0),0)&gt;0,"L",IF(WEEKDAY(AI$10)=1,"","X")))</f>
        <v/>
      </c>
      <c r="AJ46" s="62"/>
      <c r="AK46" s="62">
        <f t="shared" si="6"/>
        <v>26</v>
      </c>
      <c r="AL46" s="62">
        <f t="shared" si="7"/>
        <v>0</v>
      </c>
      <c r="AM46" s="62"/>
      <c r="AN46" s="63"/>
      <c r="AO46" s="44">
        <f t="shared" si="0"/>
        <v>6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IF(OR($A47="",E$10=""),"",IF(IFERROR(MATCH(BBC_6!E$10,Infor!$A$13:$A$30,0),0)&gt;0,"L",IF(WEEKDAY(E$10)=1,"","X")))</f>
        <v>X</v>
      </c>
      <c r="F47" s="61" t="str">
        <f>IF(OR($A47="",F$10=""),"",IF(IFERROR(MATCH(BBC_6!F$10,Infor!$A$13:$A$30,0),0)&gt;0,"L",IF(WEEKDAY(F$10)=1,"","X")))</f>
        <v>X</v>
      </c>
      <c r="G47" s="61" t="str">
        <f>IF(OR($A47="",G$10=""),"",IF(IFERROR(MATCH(BBC_6!G$10,Infor!$A$13:$A$30,0),0)&gt;0,"L",IF(WEEKDAY(G$10)=1,"","X")))</f>
        <v>X</v>
      </c>
      <c r="H47" s="61" t="str">
        <f>IF(OR($A47="",H$10=""),"",IF(IFERROR(MATCH(BBC_6!H$10,Infor!$A$13:$A$30,0),0)&gt;0,"L",IF(WEEKDAY(H$10)=1,"","X")))</f>
        <v/>
      </c>
      <c r="I47" s="61" t="str">
        <f>IF(OR($A47="",I$10=""),"",IF(IFERROR(MATCH(BBC_6!I$10,Infor!$A$13:$A$30,0),0)&gt;0,"L",IF(WEEKDAY(I$10)=1,"","X")))</f>
        <v>X</v>
      </c>
      <c r="J47" s="61" t="str">
        <f>IF(OR($A47="",J$10=""),"",IF(IFERROR(MATCH(BBC_6!J$10,Infor!$A$13:$A$30,0),0)&gt;0,"L",IF(WEEKDAY(J$10)=1,"","X")))</f>
        <v>X</v>
      </c>
      <c r="K47" s="61" t="str">
        <f>IF(OR($A47="",K$10=""),"",IF(IFERROR(MATCH(BBC_6!K$10,Infor!$A$13:$A$30,0),0)&gt;0,"L",IF(WEEKDAY(K$10)=1,"","X")))</f>
        <v>X</v>
      </c>
      <c r="L47" s="61" t="str">
        <f>IF(OR($A47="",L$10=""),"",IF(IFERROR(MATCH(BBC_6!L$10,Infor!$A$13:$A$30,0),0)&gt;0,"L",IF(WEEKDAY(L$10)=1,"","X")))</f>
        <v>X</v>
      </c>
      <c r="M47" s="61" t="str">
        <f>IF(OR($A47="",M$10=""),"",IF(IFERROR(MATCH(BBC_6!M$10,Infor!$A$13:$A$30,0),0)&gt;0,"L",IF(WEEKDAY(M$10)=1,"","X")))</f>
        <v>X</v>
      </c>
      <c r="N47" s="61" t="str">
        <f>IF(OR($A47="",N$10=""),"",IF(IFERROR(MATCH(BBC_6!N$10,Infor!$A$13:$A$30,0),0)&gt;0,"L",IF(WEEKDAY(N$10)=1,"","X")))</f>
        <v>X</v>
      </c>
      <c r="O47" s="61" t="str">
        <f>IF(OR($A47="",O$10=""),"",IF(IFERROR(MATCH(BBC_6!O$10,Infor!$A$13:$A$30,0),0)&gt;0,"L",IF(WEEKDAY(O$10)=1,"","X")))</f>
        <v/>
      </c>
      <c r="P47" s="61" t="str">
        <f>IF(OR($A47="",P$10=""),"",IF(IFERROR(MATCH(BBC_6!P$10,Infor!$A$13:$A$30,0),0)&gt;0,"L",IF(WEEKDAY(P$10)=1,"","X")))</f>
        <v>X</v>
      </c>
      <c r="Q47" s="61" t="str">
        <f>IF(OR($A47="",Q$10=""),"",IF(IFERROR(MATCH(BBC_6!Q$10,Infor!$A$13:$A$30,0),0)&gt;0,"L",IF(WEEKDAY(Q$10)=1,"","X")))</f>
        <v>X</v>
      </c>
      <c r="R47" s="61" t="str">
        <f>IF(OR($A47="",R$10=""),"",IF(IFERROR(MATCH(BBC_6!R$10,Infor!$A$13:$A$30,0),0)&gt;0,"L",IF(WEEKDAY(R$10)=1,"","X")))</f>
        <v>X</v>
      </c>
      <c r="S47" s="61" t="str">
        <f>IF(OR($A47="",S$10=""),"",IF(IFERROR(MATCH(BBC_6!S$10,Infor!$A$13:$A$30,0),0)&gt;0,"L",IF(WEEKDAY(S$10)=1,"","X")))</f>
        <v>X</v>
      </c>
      <c r="T47" s="61" t="str">
        <f>IF(OR($A47="",T$10=""),"",IF(IFERROR(MATCH(BBC_6!T$10,Infor!$A$13:$A$30,0),0)&gt;0,"L",IF(WEEKDAY(T$10)=1,"","X")))</f>
        <v>X</v>
      </c>
      <c r="U47" s="61" t="str">
        <f>IF(OR($A47="",U$10=""),"",IF(IFERROR(MATCH(BBC_6!U$10,Infor!$A$13:$A$30,0),0)&gt;0,"L",IF(WEEKDAY(U$10)=1,"","X")))</f>
        <v>X</v>
      </c>
      <c r="V47" s="61" t="str">
        <f>IF(OR($A47="",V$10=""),"",IF(IFERROR(MATCH(BBC_6!V$10,Infor!$A$13:$A$30,0),0)&gt;0,"L",IF(WEEKDAY(V$10)=1,"","X")))</f>
        <v/>
      </c>
      <c r="W47" s="61" t="str">
        <f>IF(OR($A47="",W$10=""),"",IF(IFERROR(MATCH(BBC_6!W$10,Infor!$A$13:$A$30,0),0)&gt;0,"L",IF(WEEKDAY(W$10)=1,"","X")))</f>
        <v>X</v>
      </c>
      <c r="X47" s="61" t="str">
        <f>IF(OR($A47="",X$10=""),"",IF(IFERROR(MATCH(BBC_6!X$10,Infor!$A$13:$A$30,0),0)&gt;0,"L",IF(WEEKDAY(X$10)=1,"","X")))</f>
        <v>X</v>
      </c>
      <c r="Y47" s="61" t="str">
        <f>IF(OR($A47="",Y$10=""),"",IF(IFERROR(MATCH(BBC_6!Y$10,Infor!$A$13:$A$30,0),0)&gt;0,"L",IF(WEEKDAY(Y$10)=1,"","X")))</f>
        <v>X</v>
      </c>
      <c r="Z47" s="61" t="str">
        <f>IF(OR($A47="",Z$10=""),"",IF(IFERROR(MATCH(BBC_6!Z$10,Infor!$A$13:$A$30,0),0)&gt;0,"L",IF(WEEKDAY(Z$10)=1,"","X")))</f>
        <v>X</v>
      </c>
      <c r="AA47" s="61" t="str">
        <f>IF(OR($A47="",AA$10=""),"",IF(IFERROR(MATCH(BBC_6!AA$10,Infor!$A$13:$A$30,0),0)&gt;0,"L",IF(WEEKDAY(AA$10)=1,"","X")))</f>
        <v>X</v>
      </c>
      <c r="AB47" s="61" t="str">
        <f>IF(OR($A47="",AB$10=""),"",IF(IFERROR(MATCH(BBC_6!AB$10,Infor!$A$13:$A$30,0),0)&gt;0,"L",IF(WEEKDAY(AB$10)=1,"","X")))</f>
        <v>X</v>
      </c>
      <c r="AC47" s="61" t="str">
        <f>IF(OR($A47="",AC$10=""),"",IF(IFERROR(MATCH(BBC_6!AC$10,Infor!$A$13:$A$30,0),0)&gt;0,"L",IF(WEEKDAY(AC$10)=1,"","X")))</f>
        <v/>
      </c>
      <c r="AD47" s="61" t="str">
        <f>IF(OR($A47="",AD$10=""),"",IF(IFERROR(MATCH(BBC_6!AD$10,Infor!$A$13:$A$30,0),0)&gt;0,"L",IF(WEEKDAY(AD$10)=1,"","X")))</f>
        <v>X</v>
      </c>
      <c r="AE47" s="61" t="str">
        <f>IF(OR($A47="",AE$10=""),"",IF(IFERROR(MATCH(BBC_6!AE$10,Infor!$A$13:$A$30,0),0)&gt;0,"L",IF(WEEKDAY(AE$10)=1,"","X")))</f>
        <v>X</v>
      </c>
      <c r="AF47" s="61" t="str">
        <f>IF(OR($A47="",AF$10=""),"",IF(IFERROR(MATCH(BBC_6!AF$10,Infor!$A$13:$A$30,0),0)&gt;0,"L",IF(WEEKDAY(AF$10)=1,"","X")))</f>
        <v>X</v>
      </c>
      <c r="AG47" s="61" t="str">
        <f>IF(OR($A47="",AG$10=""),"",IF(IFERROR(MATCH(BBC_6!AG$10,Infor!$A$13:$A$30,0),0)&gt;0,"L",IF(WEEKDAY(AG$10)=1,"","X")))</f>
        <v>X</v>
      </c>
      <c r="AH47" s="61" t="str">
        <f>IF(OR($A47="",AH$10=""),"",IF(IFERROR(MATCH(BBC_6!AH$10,Infor!$A$13:$A$30,0),0)&gt;0,"L",IF(WEEKDAY(AH$10)=1,"","X")))</f>
        <v>X</v>
      </c>
      <c r="AI47" s="61" t="str">
        <f>IF(OR($A47="",AI$10=""),"",IF(IFERROR(MATCH(BBC_6!AI$10,Infor!$A$13:$A$30,0),0)&gt;0,"L",IF(WEEKDAY(AI$10)=1,"","X")))</f>
        <v/>
      </c>
      <c r="AJ47" s="62"/>
      <c r="AK47" s="62">
        <f t="shared" si="6"/>
        <v>26</v>
      </c>
      <c r="AL47" s="62">
        <f t="shared" si="7"/>
        <v>0</v>
      </c>
      <c r="AM47" s="62"/>
      <c r="AN47" s="63"/>
      <c r="AO47" s="44">
        <f t="shared" si="0"/>
        <v>6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IF(OR($A48="",E$10=""),"",IF(IFERROR(MATCH(BBC_6!E$10,Infor!$A$13:$A$30,0),0)&gt;0,"L",IF(WEEKDAY(E$10)=1,"","X")))</f>
        <v>X</v>
      </c>
      <c r="F48" s="61" t="str">
        <f>IF(OR($A48="",F$10=""),"",IF(IFERROR(MATCH(BBC_6!F$10,Infor!$A$13:$A$30,0),0)&gt;0,"L",IF(WEEKDAY(F$10)=1,"","X")))</f>
        <v>X</v>
      </c>
      <c r="G48" s="61" t="str">
        <f>IF(OR($A48="",G$10=""),"",IF(IFERROR(MATCH(BBC_6!G$10,Infor!$A$13:$A$30,0),0)&gt;0,"L",IF(WEEKDAY(G$10)=1,"","X")))</f>
        <v>X</v>
      </c>
      <c r="H48" s="61" t="str">
        <f>IF(OR($A48="",H$10=""),"",IF(IFERROR(MATCH(BBC_6!H$10,Infor!$A$13:$A$30,0),0)&gt;0,"L",IF(WEEKDAY(H$10)=1,"","X")))</f>
        <v/>
      </c>
      <c r="I48" s="61" t="str">
        <f>IF(OR($A48="",I$10=""),"",IF(IFERROR(MATCH(BBC_6!I$10,Infor!$A$13:$A$30,0),0)&gt;0,"L",IF(WEEKDAY(I$10)=1,"","X")))</f>
        <v>X</v>
      </c>
      <c r="J48" s="61" t="str">
        <f>IF(OR($A48="",J$10=""),"",IF(IFERROR(MATCH(BBC_6!J$10,Infor!$A$13:$A$30,0),0)&gt;0,"L",IF(WEEKDAY(J$10)=1,"","X")))</f>
        <v>X</v>
      </c>
      <c r="K48" s="61" t="str">
        <f>IF(OR($A48="",K$10=""),"",IF(IFERROR(MATCH(BBC_6!K$10,Infor!$A$13:$A$30,0),0)&gt;0,"L",IF(WEEKDAY(K$10)=1,"","X")))</f>
        <v>X</v>
      </c>
      <c r="L48" s="61" t="str">
        <f>IF(OR($A48="",L$10=""),"",IF(IFERROR(MATCH(BBC_6!L$10,Infor!$A$13:$A$30,0),0)&gt;0,"L",IF(WEEKDAY(L$10)=1,"","X")))</f>
        <v>X</v>
      </c>
      <c r="M48" s="61" t="str">
        <f>IF(OR($A48="",M$10=""),"",IF(IFERROR(MATCH(BBC_6!M$10,Infor!$A$13:$A$30,0),0)&gt;0,"L",IF(WEEKDAY(M$10)=1,"","X")))</f>
        <v>X</v>
      </c>
      <c r="N48" s="61" t="str">
        <f>IF(OR($A48="",N$10=""),"",IF(IFERROR(MATCH(BBC_6!N$10,Infor!$A$13:$A$30,0),0)&gt;0,"L",IF(WEEKDAY(N$10)=1,"","X")))</f>
        <v>X</v>
      </c>
      <c r="O48" s="61" t="str">
        <f>IF(OR($A48="",O$10=""),"",IF(IFERROR(MATCH(BBC_6!O$10,Infor!$A$13:$A$30,0),0)&gt;0,"L",IF(WEEKDAY(O$10)=1,"","X")))</f>
        <v/>
      </c>
      <c r="P48" s="61" t="str">
        <f>IF(OR($A48="",P$10=""),"",IF(IFERROR(MATCH(BBC_6!P$10,Infor!$A$13:$A$30,0),0)&gt;0,"L",IF(WEEKDAY(P$10)=1,"","X")))</f>
        <v>X</v>
      </c>
      <c r="Q48" s="61" t="str">
        <f>IF(OR($A48="",Q$10=""),"",IF(IFERROR(MATCH(BBC_6!Q$10,Infor!$A$13:$A$30,0),0)&gt;0,"L",IF(WEEKDAY(Q$10)=1,"","X")))</f>
        <v>X</v>
      </c>
      <c r="R48" s="61" t="str">
        <f>IF(OR($A48="",R$10=""),"",IF(IFERROR(MATCH(BBC_6!R$10,Infor!$A$13:$A$30,0),0)&gt;0,"L",IF(WEEKDAY(R$10)=1,"","X")))</f>
        <v>X</v>
      </c>
      <c r="S48" s="61" t="str">
        <f>IF(OR($A48="",S$10=""),"",IF(IFERROR(MATCH(BBC_6!S$10,Infor!$A$13:$A$30,0),0)&gt;0,"L",IF(WEEKDAY(S$10)=1,"","X")))</f>
        <v>X</v>
      </c>
      <c r="T48" s="61" t="str">
        <f>IF(OR($A48="",T$10=""),"",IF(IFERROR(MATCH(BBC_6!T$10,Infor!$A$13:$A$30,0),0)&gt;0,"L",IF(WEEKDAY(T$10)=1,"","X")))</f>
        <v>X</v>
      </c>
      <c r="U48" s="61" t="str">
        <f>IF(OR($A48="",U$10=""),"",IF(IFERROR(MATCH(BBC_6!U$10,Infor!$A$13:$A$30,0),0)&gt;0,"L",IF(WEEKDAY(U$10)=1,"","X")))</f>
        <v>X</v>
      </c>
      <c r="V48" s="61" t="str">
        <f>IF(OR($A48="",V$10=""),"",IF(IFERROR(MATCH(BBC_6!V$10,Infor!$A$13:$A$30,0),0)&gt;0,"L",IF(WEEKDAY(V$10)=1,"","X")))</f>
        <v/>
      </c>
      <c r="W48" s="61" t="str">
        <f>IF(OR($A48="",W$10=""),"",IF(IFERROR(MATCH(BBC_6!W$10,Infor!$A$13:$A$30,0),0)&gt;0,"L",IF(WEEKDAY(W$10)=1,"","X")))</f>
        <v>X</v>
      </c>
      <c r="X48" s="61" t="str">
        <f>IF(OR($A48="",X$10=""),"",IF(IFERROR(MATCH(BBC_6!X$10,Infor!$A$13:$A$30,0),0)&gt;0,"L",IF(WEEKDAY(X$10)=1,"","X")))</f>
        <v>X</v>
      </c>
      <c r="Y48" s="61" t="str">
        <f>IF(OR($A48="",Y$10=""),"",IF(IFERROR(MATCH(BBC_6!Y$10,Infor!$A$13:$A$30,0),0)&gt;0,"L",IF(WEEKDAY(Y$10)=1,"","X")))</f>
        <v>X</v>
      </c>
      <c r="Z48" s="61" t="str">
        <f>IF(OR($A48="",Z$10=""),"",IF(IFERROR(MATCH(BBC_6!Z$10,Infor!$A$13:$A$30,0),0)&gt;0,"L",IF(WEEKDAY(Z$10)=1,"","X")))</f>
        <v>X</v>
      </c>
      <c r="AA48" s="61" t="str">
        <f>IF(OR($A48="",AA$10=""),"",IF(IFERROR(MATCH(BBC_6!AA$10,Infor!$A$13:$A$30,0),0)&gt;0,"L",IF(WEEKDAY(AA$10)=1,"","X")))</f>
        <v>X</v>
      </c>
      <c r="AB48" s="61" t="str">
        <f>IF(OR($A48="",AB$10=""),"",IF(IFERROR(MATCH(BBC_6!AB$10,Infor!$A$13:$A$30,0),0)&gt;0,"L",IF(WEEKDAY(AB$10)=1,"","X")))</f>
        <v>X</v>
      </c>
      <c r="AC48" s="61" t="str">
        <f>IF(OR($A48="",AC$10=""),"",IF(IFERROR(MATCH(BBC_6!AC$10,Infor!$A$13:$A$30,0),0)&gt;0,"L",IF(WEEKDAY(AC$10)=1,"","X")))</f>
        <v/>
      </c>
      <c r="AD48" s="61" t="str">
        <f>IF(OR($A48="",AD$10=""),"",IF(IFERROR(MATCH(BBC_6!AD$10,Infor!$A$13:$A$30,0),0)&gt;0,"L",IF(WEEKDAY(AD$10)=1,"","X")))</f>
        <v>X</v>
      </c>
      <c r="AE48" s="61" t="str">
        <f>IF(OR($A48="",AE$10=""),"",IF(IFERROR(MATCH(BBC_6!AE$10,Infor!$A$13:$A$30,0),0)&gt;0,"L",IF(WEEKDAY(AE$10)=1,"","X")))</f>
        <v>X</v>
      </c>
      <c r="AF48" s="61" t="str">
        <f>IF(OR($A48="",AF$10=""),"",IF(IFERROR(MATCH(BBC_6!AF$10,Infor!$A$13:$A$30,0),0)&gt;0,"L",IF(WEEKDAY(AF$10)=1,"","X")))</f>
        <v>X</v>
      </c>
      <c r="AG48" s="61" t="str">
        <f>IF(OR($A48="",AG$10=""),"",IF(IFERROR(MATCH(BBC_6!AG$10,Infor!$A$13:$A$30,0),0)&gt;0,"L",IF(WEEKDAY(AG$10)=1,"","X")))</f>
        <v>X</v>
      </c>
      <c r="AH48" s="61" t="str">
        <f>IF(OR($A48="",AH$10=""),"",IF(IFERROR(MATCH(BBC_6!AH$10,Infor!$A$13:$A$30,0),0)&gt;0,"L",IF(WEEKDAY(AH$10)=1,"","X")))</f>
        <v>X</v>
      </c>
      <c r="AI48" s="61" t="str">
        <f>IF(OR($A48="",AI$10=""),"",IF(IFERROR(MATCH(BBC_6!AI$10,Infor!$A$13:$A$30,0),0)&gt;0,"L",IF(WEEKDAY(AI$10)=1,"","X")))</f>
        <v/>
      </c>
      <c r="AJ48" s="62"/>
      <c r="AK48" s="62">
        <f t="shared" si="6"/>
        <v>26</v>
      </c>
      <c r="AL48" s="62">
        <f t="shared" si="7"/>
        <v>0</v>
      </c>
      <c r="AM48" s="62"/>
      <c r="AN48" s="63"/>
      <c r="AO48" s="44">
        <f t="shared" si="0"/>
        <v>6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IF(OR($A49="",E$10=""),"",IF(IFERROR(MATCH(BBC_6!E$10,Infor!$A$13:$A$30,0),0)&gt;0,"L",IF(WEEKDAY(E$10)=1,"","X")))</f>
        <v>X</v>
      </c>
      <c r="F49" s="61" t="str">
        <f>IF(OR($A49="",F$10=""),"",IF(IFERROR(MATCH(BBC_6!F$10,Infor!$A$13:$A$30,0),0)&gt;0,"L",IF(WEEKDAY(F$10)=1,"","X")))</f>
        <v>X</v>
      </c>
      <c r="G49" s="61" t="str">
        <f>IF(OR($A49="",G$10=""),"",IF(IFERROR(MATCH(BBC_6!G$10,Infor!$A$13:$A$30,0),0)&gt;0,"L",IF(WEEKDAY(G$10)=1,"","X")))</f>
        <v>X</v>
      </c>
      <c r="H49" s="61" t="str">
        <f>IF(OR($A49="",H$10=""),"",IF(IFERROR(MATCH(BBC_6!H$10,Infor!$A$13:$A$30,0),0)&gt;0,"L",IF(WEEKDAY(H$10)=1,"","X")))</f>
        <v/>
      </c>
      <c r="I49" s="61" t="str">
        <f>IF(OR($A49="",I$10=""),"",IF(IFERROR(MATCH(BBC_6!I$10,Infor!$A$13:$A$30,0),0)&gt;0,"L",IF(WEEKDAY(I$10)=1,"","X")))</f>
        <v>X</v>
      </c>
      <c r="J49" s="61" t="str">
        <f>IF(OR($A49="",J$10=""),"",IF(IFERROR(MATCH(BBC_6!J$10,Infor!$A$13:$A$30,0),0)&gt;0,"L",IF(WEEKDAY(J$10)=1,"","X")))</f>
        <v>X</v>
      </c>
      <c r="K49" s="61" t="str">
        <f>IF(OR($A49="",K$10=""),"",IF(IFERROR(MATCH(BBC_6!K$10,Infor!$A$13:$A$30,0),0)&gt;0,"L",IF(WEEKDAY(K$10)=1,"","X")))</f>
        <v>X</v>
      </c>
      <c r="L49" s="61" t="str">
        <f>IF(OR($A49="",L$10=""),"",IF(IFERROR(MATCH(BBC_6!L$10,Infor!$A$13:$A$30,0),0)&gt;0,"L",IF(WEEKDAY(L$10)=1,"","X")))</f>
        <v>X</v>
      </c>
      <c r="M49" s="61" t="str">
        <f>IF(OR($A49="",M$10=""),"",IF(IFERROR(MATCH(BBC_6!M$10,Infor!$A$13:$A$30,0),0)&gt;0,"L",IF(WEEKDAY(M$10)=1,"","X")))</f>
        <v>X</v>
      </c>
      <c r="N49" s="61" t="str">
        <f>IF(OR($A49="",N$10=""),"",IF(IFERROR(MATCH(BBC_6!N$10,Infor!$A$13:$A$30,0),0)&gt;0,"L",IF(WEEKDAY(N$10)=1,"","X")))</f>
        <v>X</v>
      </c>
      <c r="O49" s="61" t="str">
        <f>IF(OR($A49="",O$10=""),"",IF(IFERROR(MATCH(BBC_6!O$10,Infor!$A$13:$A$30,0),0)&gt;0,"L",IF(WEEKDAY(O$10)=1,"","X")))</f>
        <v/>
      </c>
      <c r="P49" s="61" t="str">
        <f>IF(OR($A49="",P$10=""),"",IF(IFERROR(MATCH(BBC_6!P$10,Infor!$A$13:$A$30,0),0)&gt;0,"L",IF(WEEKDAY(P$10)=1,"","X")))</f>
        <v>X</v>
      </c>
      <c r="Q49" s="61" t="str">
        <f>IF(OR($A49="",Q$10=""),"",IF(IFERROR(MATCH(BBC_6!Q$10,Infor!$A$13:$A$30,0),0)&gt;0,"L",IF(WEEKDAY(Q$10)=1,"","X")))</f>
        <v>X</v>
      </c>
      <c r="R49" s="61" t="str">
        <f>IF(OR($A49="",R$10=""),"",IF(IFERROR(MATCH(BBC_6!R$10,Infor!$A$13:$A$30,0),0)&gt;0,"L",IF(WEEKDAY(R$10)=1,"","X")))</f>
        <v>X</v>
      </c>
      <c r="S49" s="61" t="str">
        <f>IF(OR($A49="",S$10=""),"",IF(IFERROR(MATCH(BBC_6!S$10,Infor!$A$13:$A$30,0),0)&gt;0,"L",IF(WEEKDAY(S$10)=1,"","X")))</f>
        <v>X</v>
      </c>
      <c r="T49" s="61" t="str">
        <f>IF(OR($A49="",T$10=""),"",IF(IFERROR(MATCH(BBC_6!T$10,Infor!$A$13:$A$30,0),0)&gt;0,"L",IF(WEEKDAY(T$10)=1,"","X")))</f>
        <v>X</v>
      </c>
      <c r="U49" s="61" t="str">
        <f>IF(OR($A49="",U$10=""),"",IF(IFERROR(MATCH(BBC_6!U$10,Infor!$A$13:$A$30,0),0)&gt;0,"L",IF(WEEKDAY(U$10)=1,"","X")))</f>
        <v>X</v>
      </c>
      <c r="V49" s="61" t="str">
        <f>IF(OR($A49="",V$10=""),"",IF(IFERROR(MATCH(BBC_6!V$10,Infor!$A$13:$A$30,0),0)&gt;0,"L",IF(WEEKDAY(V$10)=1,"","X")))</f>
        <v/>
      </c>
      <c r="W49" s="61" t="str">
        <f>IF(OR($A49="",W$10=""),"",IF(IFERROR(MATCH(BBC_6!W$10,Infor!$A$13:$A$30,0),0)&gt;0,"L",IF(WEEKDAY(W$10)=1,"","X")))</f>
        <v>X</v>
      </c>
      <c r="X49" s="61" t="str">
        <f>IF(OR($A49="",X$10=""),"",IF(IFERROR(MATCH(BBC_6!X$10,Infor!$A$13:$A$30,0),0)&gt;0,"L",IF(WEEKDAY(X$10)=1,"","X")))</f>
        <v>X</v>
      </c>
      <c r="Y49" s="61" t="str">
        <f>IF(OR($A49="",Y$10=""),"",IF(IFERROR(MATCH(BBC_6!Y$10,Infor!$A$13:$A$30,0),0)&gt;0,"L",IF(WEEKDAY(Y$10)=1,"","X")))</f>
        <v>X</v>
      </c>
      <c r="Z49" s="61" t="str">
        <f>IF(OR($A49="",Z$10=""),"",IF(IFERROR(MATCH(BBC_6!Z$10,Infor!$A$13:$A$30,0),0)&gt;0,"L",IF(WEEKDAY(Z$10)=1,"","X")))</f>
        <v>X</v>
      </c>
      <c r="AA49" s="61" t="str">
        <f>IF(OR($A49="",AA$10=""),"",IF(IFERROR(MATCH(BBC_6!AA$10,Infor!$A$13:$A$30,0),0)&gt;0,"L",IF(WEEKDAY(AA$10)=1,"","X")))</f>
        <v>X</v>
      </c>
      <c r="AB49" s="61" t="str">
        <f>IF(OR($A49="",AB$10=""),"",IF(IFERROR(MATCH(BBC_6!AB$10,Infor!$A$13:$A$30,0),0)&gt;0,"L",IF(WEEKDAY(AB$10)=1,"","X")))</f>
        <v>X</v>
      </c>
      <c r="AC49" s="61" t="str">
        <f>IF(OR($A49="",AC$10=""),"",IF(IFERROR(MATCH(BBC_6!AC$10,Infor!$A$13:$A$30,0),0)&gt;0,"L",IF(WEEKDAY(AC$10)=1,"","X")))</f>
        <v/>
      </c>
      <c r="AD49" s="61" t="str">
        <f>IF(OR($A49="",AD$10=""),"",IF(IFERROR(MATCH(BBC_6!AD$10,Infor!$A$13:$A$30,0),0)&gt;0,"L",IF(WEEKDAY(AD$10)=1,"","X")))</f>
        <v>X</v>
      </c>
      <c r="AE49" s="61" t="str">
        <f>IF(OR($A49="",AE$10=""),"",IF(IFERROR(MATCH(BBC_6!AE$10,Infor!$A$13:$A$30,0),0)&gt;0,"L",IF(WEEKDAY(AE$10)=1,"","X")))</f>
        <v>X</v>
      </c>
      <c r="AF49" s="61" t="str">
        <f>IF(OR($A49="",AF$10=""),"",IF(IFERROR(MATCH(BBC_6!AF$10,Infor!$A$13:$A$30,0),0)&gt;0,"L",IF(WEEKDAY(AF$10)=1,"","X")))</f>
        <v>X</v>
      </c>
      <c r="AG49" s="61" t="str">
        <f>IF(OR($A49="",AG$10=""),"",IF(IFERROR(MATCH(BBC_6!AG$10,Infor!$A$13:$A$30,0),0)&gt;0,"L",IF(WEEKDAY(AG$10)=1,"","X")))</f>
        <v>X</v>
      </c>
      <c r="AH49" s="61" t="str">
        <f>IF(OR($A49="",AH$10=""),"",IF(IFERROR(MATCH(BBC_6!AH$10,Infor!$A$13:$A$30,0),0)&gt;0,"L",IF(WEEKDAY(AH$10)=1,"","X")))</f>
        <v>X</v>
      </c>
      <c r="AI49" s="61" t="str">
        <f>IF(OR($A49="",AI$10=""),"",IF(IFERROR(MATCH(BBC_6!AI$10,Infor!$A$13:$A$30,0),0)&gt;0,"L",IF(WEEKDAY(AI$10)=1,"","X")))</f>
        <v/>
      </c>
      <c r="AJ49" s="62"/>
      <c r="AK49" s="62">
        <f t="shared" si="6"/>
        <v>26</v>
      </c>
      <c r="AL49" s="62">
        <f t="shared" si="7"/>
        <v>0</v>
      </c>
      <c r="AM49" s="62"/>
      <c r="AN49" s="63"/>
      <c r="AO49" s="44">
        <f t="shared" si="0"/>
        <v>6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IF(OR($A50="",E$10=""),"",IF(IFERROR(MATCH(BBC_6!E$10,Infor!$A$13:$A$30,0),0)&gt;0,"L",IF(WEEKDAY(E$10)=1,"","X")))</f>
        <v>X</v>
      </c>
      <c r="F50" s="61" t="str">
        <f>IF(OR($A50="",F$10=""),"",IF(IFERROR(MATCH(BBC_6!F$10,Infor!$A$13:$A$30,0),0)&gt;0,"L",IF(WEEKDAY(F$10)=1,"","X")))</f>
        <v>X</v>
      </c>
      <c r="G50" s="61" t="str">
        <f>IF(OR($A50="",G$10=""),"",IF(IFERROR(MATCH(BBC_6!G$10,Infor!$A$13:$A$30,0),0)&gt;0,"L",IF(WEEKDAY(G$10)=1,"","X")))</f>
        <v>X</v>
      </c>
      <c r="H50" s="61" t="str">
        <f>IF(OR($A50="",H$10=""),"",IF(IFERROR(MATCH(BBC_6!H$10,Infor!$A$13:$A$30,0),0)&gt;0,"L",IF(WEEKDAY(H$10)=1,"","X")))</f>
        <v/>
      </c>
      <c r="I50" s="61" t="str">
        <f>IF(OR($A50="",I$10=""),"",IF(IFERROR(MATCH(BBC_6!I$10,Infor!$A$13:$A$30,0),0)&gt;0,"L",IF(WEEKDAY(I$10)=1,"","X")))</f>
        <v>X</v>
      </c>
      <c r="J50" s="61" t="str">
        <f>IF(OR($A50="",J$10=""),"",IF(IFERROR(MATCH(BBC_6!J$10,Infor!$A$13:$A$30,0),0)&gt;0,"L",IF(WEEKDAY(J$10)=1,"","X")))</f>
        <v>X</v>
      </c>
      <c r="K50" s="61" t="str">
        <f>IF(OR($A50="",K$10=""),"",IF(IFERROR(MATCH(BBC_6!K$10,Infor!$A$13:$A$30,0),0)&gt;0,"L",IF(WEEKDAY(K$10)=1,"","X")))</f>
        <v>X</v>
      </c>
      <c r="L50" s="61" t="str">
        <f>IF(OR($A50="",L$10=""),"",IF(IFERROR(MATCH(BBC_6!L$10,Infor!$A$13:$A$30,0),0)&gt;0,"L",IF(WEEKDAY(L$10)=1,"","X")))</f>
        <v>X</v>
      </c>
      <c r="M50" s="61" t="str">
        <f>IF(OR($A50="",M$10=""),"",IF(IFERROR(MATCH(BBC_6!M$10,Infor!$A$13:$A$30,0),0)&gt;0,"L",IF(WEEKDAY(M$10)=1,"","X")))</f>
        <v>X</v>
      </c>
      <c r="N50" s="61" t="str">
        <f>IF(OR($A50="",N$10=""),"",IF(IFERROR(MATCH(BBC_6!N$10,Infor!$A$13:$A$30,0),0)&gt;0,"L",IF(WEEKDAY(N$10)=1,"","X")))</f>
        <v>X</v>
      </c>
      <c r="O50" s="61" t="str">
        <f>IF(OR($A50="",O$10=""),"",IF(IFERROR(MATCH(BBC_6!O$10,Infor!$A$13:$A$30,0),0)&gt;0,"L",IF(WEEKDAY(O$10)=1,"","X")))</f>
        <v/>
      </c>
      <c r="P50" s="61" t="str">
        <f>IF(OR($A50="",P$10=""),"",IF(IFERROR(MATCH(BBC_6!P$10,Infor!$A$13:$A$30,0),0)&gt;0,"L",IF(WEEKDAY(P$10)=1,"","X")))</f>
        <v>X</v>
      </c>
      <c r="Q50" s="61" t="str">
        <f>IF(OR($A50="",Q$10=""),"",IF(IFERROR(MATCH(BBC_6!Q$10,Infor!$A$13:$A$30,0),0)&gt;0,"L",IF(WEEKDAY(Q$10)=1,"","X")))</f>
        <v>X</v>
      </c>
      <c r="R50" s="61" t="str">
        <f>IF(OR($A50="",R$10=""),"",IF(IFERROR(MATCH(BBC_6!R$10,Infor!$A$13:$A$30,0),0)&gt;0,"L",IF(WEEKDAY(R$10)=1,"","X")))</f>
        <v>X</v>
      </c>
      <c r="S50" s="61" t="str">
        <f>IF(OR($A50="",S$10=""),"",IF(IFERROR(MATCH(BBC_6!S$10,Infor!$A$13:$A$30,0),0)&gt;0,"L",IF(WEEKDAY(S$10)=1,"","X")))</f>
        <v>X</v>
      </c>
      <c r="T50" s="61" t="str">
        <f>IF(OR($A50="",T$10=""),"",IF(IFERROR(MATCH(BBC_6!T$10,Infor!$A$13:$A$30,0),0)&gt;0,"L",IF(WEEKDAY(T$10)=1,"","X")))</f>
        <v>X</v>
      </c>
      <c r="U50" s="61" t="str">
        <f>IF(OR($A50="",U$10=""),"",IF(IFERROR(MATCH(BBC_6!U$10,Infor!$A$13:$A$30,0),0)&gt;0,"L",IF(WEEKDAY(U$10)=1,"","X")))</f>
        <v>X</v>
      </c>
      <c r="V50" s="61" t="str">
        <f>IF(OR($A50="",V$10=""),"",IF(IFERROR(MATCH(BBC_6!V$10,Infor!$A$13:$A$30,0),0)&gt;0,"L",IF(WEEKDAY(V$10)=1,"","X")))</f>
        <v/>
      </c>
      <c r="W50" s="61" t="str">
        <f>IF(OR($A50="",W$10=""),"",IF(IFERROR(MATCH(BBC_6!W$10,Infor!$A$13:$A$30,0),0)&gt;0,"L",IF(WEEKDAY(W$10)=1,"","X")))</f>
        <v>X</v>
      </c>
      <c r="X50" s="61" t="str">
        <f>IF(OR($A50="",X$10=""),"",IF(IFERROR(MATCH(BBC_6!X$10,Infor!$A$13:$A$30,0),0)&gt;0,"L",IF(WEEKDAY(X$10)=1,"","X")))</f>
        <v>X</v>
      </c>
      <c r="Y50" s="61" t="str">
        <f>IF(OR($A50="",Y$10=""),"",IF(IFERROR(MATCH(BBC_6!Y$10,Infor!$A$13:$A$30,0),0)&gt;0,"L",IF(WEEKDAY(Y$10)=1,"","X")))</f>
        <v>X</v>
      </c>
      <c r="Z50" s="61" t="str">
        <f>IF(OR($A50="",Z$10=""),"",IF(IFERROR(MATCH(BBC_6!Z$10,Infor!$A$13:$A$30,0),0)&gt;0,"L",IF(WEEKDAY(Z$10)=1,"","X")))</f>
        <v>X</v>
      </c>
      <c r="AA50" s="61" t="str">
        <f>IF(OR($A50="",AA$10=""),"",IF(IFERROR(MATCH(BBC_6!AA$10,Infor!$A$13:$A$30,0),0)&gt;0,"L",IF(WEEKDAY(AA$10)=1,"","X")))</f>
        <v>X</v>
      </c>
      <c r="AB50" s="61" t="str">
        <f>IF(OR($A50="",AB$10=""),"",IF(IFERROR(MATCH(BBC_6!AB$10,Infor!$A$13:$A$30,0),0)&gt;0,"L",IF(WEEKDAY(AB$10)=1,"","X")))</f>
        <v>X</v>
      </c>
      <c r="AC50" s="61" t="str">
        <f>IF(OR($A50="",AC$10=""),"",IF(IFERROR(MATCH(BBC_6!AC$10,Infor!$A$13:$A$30,0),0)&gt;0,"L",IF(WEEKDAY(AC$10)=1,"","X")))</f>
        <v/>
      </c>
      <c r="AD50" s="61" t="str">
        <f>IF(OR($A50="",AD$10=""),"",IF(IFERROR(MATCH(BBC_6!AD$10,Infor!$A$13:$A$30,0),0)&gt;0,"L",IF(WEEKDAY(AD$10)=1,"","X")))</f>
        <v>X</v>
      </c>
      <c r="AE50" s="61" t="str">
        <f>IF(OR($A50="",AE$10=""),"",IF(IFERROR(MATCH(BBC_6!AE$10,Infor!$A$13:$A$30,0),0)&gt;0,"L",IF(WEEKDAY(AE$10)=1,"","X")))</f>
        <v>X</v>
      </c>
      <c r="AF50" s="61" t="str">
        <f>IF(OR($A50="",AF$10=""),"",IF(IFERROR(MATCH(BBC_6!AF$10,Infor!$A$13:$A$30,0),0)&gt;0,"L",IF(WEEKDAY(AF$10)=1,"","X")))</f>
        <v>X</v>
      </c>
      <c r="AG50" s="61" t="str">
        <f>IF(OR($A50="",AG$10=""),"",IF(IFERROR(MATCH(BBC_6!AG$10,Infor!$A$13:$A$30,0),0)&gt;0,"L",IF(WEEKDAY(AG$10)=1,"","X")))</f>
        <v>X</v>
      </c>
      <c r="AH50" s="61" t="str">
        <f>IF(OR($A50="",AH$10=""),"",IF(IFERROR(MATCH(BBC_6!AH$10,Infor!$A$13:$A$30,0),0)&gt;0,"L",IF(WEEKDAY(AH$10)=1,"","X")))</f>
        <v>X</v>
      </c>
      <c r="AI50" s="61" t="str">
        <f>IF(OR($A50="",AI$10=""),"",IF(IFERROR(MATCH(BBC_6!AI$10,Infor!$A$13:$A$30,0),0)&gt;0,"L",IF(WEEKDAY(AI$10)=1,"","X")))</f>
        <v/>
      </c>
      <c r="AJ50" s="62"/>
      <c r="AK50" s="62">
        <f t="shared" si="6"/>
        <v>26</v>
      </c>
      <c r="AL50" s="62">
        <f t="shared" si="7"/>
        <v>0</v>
      </c>
      <c r="AM50" s="62"/>
      <c r="AN50" s="63"/>
      <c r="AO50" s="44">
        <f t="shared" si="0"/>
        <v>6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IF(OR($A51="",E$10=""),"",IF(IFERROR(MATCH(BBC_6!E$10,Infor!$A$13:$A$30,0),0)&gt;0,"L",IF(WEEKDAY(E$10)=1,"","X")))</f>
        <v>X</v>
      </c>
      <c r="F51" s="61" t="str">
        <f>IF(OR($A51="",F$10=""),"",IF(IFERROR(MATCH(BBC_6!F$10,Infor!$A$13:$A$30,0),0)&gt;0,"L",IF(WEEKDAY(F$10)=1,"","X")))</f>
        <v>X</v>
      </c>
      <c r="G51" s="61" t="str">
        <f>IF(OR($A51="",G$10=""),"",IF(IFERROR(MATCH(BBC_6!G$10,Infor!$A$13:$A$30,0),0)&gt;0,"L",IF(WEEKDAY(G$10)=1,"","X")))</f>
        <v>X</v>
      </c>
      <c r="H51" s="61" t="str">
        <f>IF(OR($A51="",H$10=""),"",IF(IFERROR(MATCH(BBC_6!H$10,Infor!$A$13:$A$30,0),0)&gt;0,"L",IF(WEEKDAY(H$10)=1,"","X")))</f>
        <v/>
      </c>
      <c r="I51" s="61" t="str">
        <f>IF(OR($A51="",I$10=""),"",IF(IFERROR(MATCH(BBC_6!I$10,Infor!$A$13:$A$30,0),0)&gt;0,"L",IF(WEEKDAY(I$10)=1,"","X")))</f>
        <v>X</v>
      </c>
      <c r="J51" s="61" t="str">
        <f>IF(OR($A51="",J$10=""),"",IF(IFERROR(MATCH(BBC_6!J$10,Infor!$A$13:$A$30,0),0)&gt;0,"L",IF(WEEKDAY(J$10)=1,"","X")))</f>
        <v>X</v>
      </c>
      <c r="K51" s="61" t="str">
        <f>IF(OR($A51="",K$10=""),"",IF(IFERROR(MATCH(BBC_6!K$10,Infor!$A$13:$A$30,0),0)&gt;0,"L",IF(WEEKDAY(K$10)=1,"","X")))</f>
        <v>X</v>
      </c>
      <c r="L51" s="61" t="str">
        <f>IF(OR($A51="",L$10=""),"",IF(IFERROR(MATCH(BBC_6!L$10,Infor!$A$13:$A$30,0),0)&gt;0,"L",IF(WEEKDAY(L$10)=1,"","X")))</f>
        <v>X</v>
      </c>
      <c r="M51" s="61" t="str">
        <f>IF(OR($A51="",M$10=""),"",IF(IFERROR(MATCH(BBC_6!M$10,Infor!$A$13:$A$30,0),0)&gt;0,"L",IF(WEEKDAY(M$10)=1,"","X")))</f>
        <v>X</v>
      </c>
      <c r="N51" s="61" t="str">
        <f>IF(OR($A51="",N$10=""),"",IF(IFERROR(MATCH(BBC_6!N$10,Infor!$A$13:$A$30,0),0)&gt;0,"L",IF(WEEKDAY(N$10)=1,"","X")))</f>
        <v>X</v>
      </c>
      <c r="O51" s="61" t="str">
        <f>IF(OR($A51="",O$10=""),"",IF(IFERROR(MATCH(BBC_6!O$10,Infor!$A$13:$A$30,0),0)&gt;0,"L",IF(WEEKDAY(O$10)=1,"","X")))</f>
        <v/>
      </c>
      <c r="P51" s="61" t="str">
        <f>IF(OR($A51="",P$10=""),"",IF(IFERROR(MATCH(BBC_6!P$10,Infor!$A$13:$A$30,0),0)&gt;0,"L",IF(WEEKDAY(P$10)=1,"","X")))</f>
        <v>X</v>
      </c>
      <c r="Q51" s="61" t="str">
        <f>IF(OR($A51="",Q$10=""),"",IF(IFERROR(MATCH(BBC_6!Q$10,Infor!$A$13:$A$30,0),0)&gt;0,"L",IF(WEEKDAY(Q$10)=1,"","X")))</f>
        <v>X</v>
      </c>
      <c r="R51" s="61" t="str">
        <f>IF(OR($A51="",R$10=""),"",IF(IFERROR(MATCH(BBC_6!R$10,Infor!$A$13:$A$30,0),0)&gt;0,"L",IF(WEEKDAY(R$10)=1,"","X")))</f>
        <v>X</v>
      </c>
      <c r="S51" s="61" t="str">
        <f>IF(OR($A51="",S$10=""),"",IF(IFERROR(MATCH(BBC_6!S$10,Infor!$A$13:$A$30,0),0)&gt;0,"L",IF(WEEKDAY(S$10)=1,"","X")))</f>
        <v>X</v>
      </c>
      <c r="T51" s="61" t="str">
        <f>IF(OR($A51="",T$10=""),"",IF(IFERROR(MATCH(BBC_6!T$10,Infor!$A$13:$A$30,0),0)&gt;0,"L",IF(WEEKDAY(T$10)=1,"","X")))</f>
        <v>X</v>
      </c>
      <c r="U51" s="61" t="str">
        <f>IF(OR($A51="",U$10=""),"",IF(IFERROR(MATCH(BBC_6!U$10,Infor!$A$13:$A$30,0),0)&gt;0,"L",IF(WEEKDAY(U$10)=1,"","X")))</f>
        <v>X</v>
      </c>
      <c r="V51" s="61" t="str">
        <f>IF(OR($A51="",V$10=""),"",IF(IFERROR(MATCH(BBC_6!V$10,Infor!$A$13:$A$30,0),0)&gt;0,"L",IF(WEEKDAY(V$10)=1,"","X")))</f>
        <v/>
      </c>
      <c r="W51" s="61" t="str">
        <f>IF(OR($A51="",W$10=""),"",IF(IFERROR(MATCH(BBC_6!W$10,Infor!$A$13:$A$30,0),0)&gt;0,"L",IF(WEEKDAY(W$10)=1,"","X")))</f>
        <v>X</v>
      </c>
      <c r="X51" s="61" t="str">
        <f>IF(OR($A51="",X$10=""),"",IF(IFERROR(MATCH(BBC_6!X$10,Infor!$A$13:$A$30,0),0)&gt;0,"L",IF(WEEKDAY(X$10)=1,"","X")))</f>
        <v>X</v>
      </c>
      <c r="Y51" s="61" t="str">
        <f>IF(OR($A51="",Y$10=""),"",IF(IFERROR(MATCH(BBC_6!Y$10,Infor!$A$13:$A$30,0),0)&gt;0,"L",IF(WEEKDAY(Y$10)=1,"","X")))</f>
        <v>X</v>
      </c>
      <c r="Z51" s="61" t="str">
        <f>IF(OR($A51="",Z$10=""),"",IF(IFERROR(MATCH(BBC_6!Z$10,Infor!$A$13:$A$30,0),0)&gt;0,"L",IF(WEEKDAY(Z$10)=1,"","X")))</f>
        <v>X</v>
      </c>
      <c r="AA51" s="61" t="str">
        <f>IF(OR($A51="",AA$10=""),"",IF(IFERROR(MATCH(BBC_6!AA$10,Infor!$A$13:$A$30,0),0)&gt;0,"L",IF(WEEKDAY(AA$10)=1,"","X")))</f>
        <v>X</v>
      </c>
      <c r="AB51" s="61" t="str">
        <f>IF(OR($A51="",AB$10=""),"",IF(IFERROR(MATCH(BBC_6!AB$10,Infor!$A$13:$A$30,0),0)&gt;0,"L",IF(WEEKDAY(AB$10)=1,"","X")))</f>
        <v>X</v>
      </c>
      <c r="AC51" s="61" t="str">
        <f>IF(OR($A51="",AC$10=""),"",IF(IFERROR(MATCH(BBC_6!AC$10,Infor!$A$13:$A$30,0),0)&gt;0,"L",IF(WEEKDAY(AC$10)=1,"","X")))</f>
        <v/>
      </c>
      <c r="AD51" s="61" t="str">
        <f>IF(OR($A51="",AD$10=""),"",IF(IFERROR(MATCH(BBC_6!AD$10,Infor!$A$13:$A$30,0),0)&gt;0,"L",IF(WEEKDAY(AD$10)=1,"","X")))</f>
        <v>X</v>
      </c>
      <c r="AE51" s="61" t="str">
        <f>IF(OR($A51="",AE$10=""),"",IF(IFERROR(MATCH(BBC_6!AE$10,Infor!$A$13:$A$30,0),0)&gt;0,"L",IF(WEEKDAY(AE$10)=1,"","X")))</f>
        <v>X</v>
      </c>
      <c r="AF51" s="61" t="str">
        <f>IF(OR($A51="",AF$10=""),"",IF(IFERROR(MATCH(BBC_6!AF$10,Infor!$A$13:$A$30,0),0)&gt;0,"L",IF(WEEKDAY(AF$10)=1,"","X")))</f>
        <v>X</v>
      </c>
      <c r="AG51" s="61" t="str">
        <f>IF(OR($A51="",AG$10=""),"",IF(IFERROR(MATCH(BBC_6!AG$10,Infor!$A$13:$A$30,0),0)&gt;0,"L",IF(WEEKDAY(AG$10)=1,"","X")))</f>
        <v>X</v>
      </c>
      <c r="AH51" s="61" t="str">
        <f>IF(OR($A51="",AH$10=""),"",IF(IFERROR(MATCH(BBC_6!AH$10,Infor!$A$13:$A$30,0),0)&gt;0,"L",IF(WEEKDAY(AH$10)=1,"","X")))</f>
        <v>X</v>
      </c>
      <c r="AI51" s="61" t="str">
        <f>IF(OR($A51="",AI$10=""),"",IF(IFERROR(MATCH(BBC_6!AI$10,Infor!$A$13:$A$30,0),0)&gt;0,"L",IF(WEEKDAY(AI$10)=1,"","X")))</f>
        <v/>
      </c>
      <c r="AJ51" s="62"/>
      <c r="AK51" s="62">
        <f t="shared" si="6"/>
        <v>26</v>
      </c>
      <c r="AL51" s="62">
        <f t="shared" si="7"/>
        <v>0</v>
      </c>
      <c r="AM51" s="62"/>
      <c r="AN51" s="63"/>
      <c r="AO51" s="44">
        <f t="shared" si="0"/>
        <v>6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IF(OR($A52="",E$10=""),"",IF(IFERROR(MATCH(BBC_6!E$10,Infor!$A$13:$A$30,0),0)&gt;0,"L",IF(WEEKDAY(E$10)=1,"","X")))</f>
        <v>X</v>
      </c>
      <c r="F52" s="61" t="str">
        <f>IF(OR($A52="",F$10=""),"",IF(IFERROR(MATCH(BBC_6!F$10,Infor!$A$13:$A$30,0),0)&gt;0,"L",IF(WEEKDAY(F$10)=1,"","X")))</f>
        <v>X</v>
      </c>
      <c r="G52" s="61" t="str">
        <f>IF(OR($A52="",G$10=""),"",IF(IFERROR(MATCH(BBC_6!G$10,Infor!$A$13:$A$30,0),0)&gt;0,"L",IF(WEEKDAY(G$10)=1,"","X")))</f>
        <v>X</v>
      </c>
      <c r="H52" s="61" t="str">
        <f>IF(OR($A52="",H$10=""),"",IF(IFERROR(MATCH(BBC_6!H$10,Infor!$A$13:$A$30,0),0)&gt;0,"L",IF(WEEKDAY(H$10)=1,"","X")))</f>
        <v/>
      </c>
      <c r="I52" s="61" t="str">
        <f>IF(OR($A52="",I$10=""),"",IF(IFERROR(MATCH(BBC_6!I$10,Infor!$A$13:$A$30,0),0)&gt;0,"L",IF(WEEKDAY(I$10)=1,"","X")))</f>
        <v>X</v>
      </c>
      <c r="J52" s="61" t="str">
        <f>IF(OR($A52="",J$10=""),"",IF(IFERROR(MATCH(BBC_6!J$10,Infor!$A$13:$A$30,0),0)&gt;0,"L",IF(WEEKDAY(J$10)=1,"","X")))</f>
        <v>X</v>
      </c>
      <c r="K52" s="61" t="str">
        <f>IF(OR($A52="",K$10=""),"",IF(IFERROR(MATCH(BBC_6!K$10,Infor!$A$13:$A$30,0),0)&gt;0,"L",IF(WEEKDAY(K$10)=1,"","X")))</f>
        <v>X</v>
      </c>
      <c r="L52" s="61" t="str">
        <f>IF(OR($A52="",L$10=""),"",IF(IFERROR(MATCH(BBC_6!L$10,Infor!$A$13:$A$30,0),0)&gt;0,"L",IF(WEEKDAY(L$10)=1,"","X")))</f>
        <v>X</v>
      </c>
      <c r="M52" s="61" t="str">
        <f>IF(OR($A52="",M$10=""),"",IF(IFERROR(MATCH(BBC_6!M$10,Infor!$A$13:$A$30,0),0)&gt;0,"L",IF(WEEKDAY(M$10)=1,"","X")))</f>
        <v>X</v>
      </c>
      <c r="N52" s="61" t="str">
        <f>IF(OR($A52="",N$10=""),"",IF(IFERROR(MATCH(BBC_6!N$10,Infor!$A$13:$A$30,0),0)&gt;0,"L",IF(WEEKDAY(N$10)=1,"","X")))</f>
        <v>X</v>
      </c>
      <c r="O52" s="61" t="str">
        <f>IF(OR($A52="",O$10=""),"",IF(IFERROR(MATCH(BBC_6!O$10,Infor!$A$13:$A$30,0),0)&gt;0,"L",IF(WEEKDAY(O$10)=1,"","X")))</f>
        <v/>
      </c>
      <c r="P52" s="61" t="str">
        <f>IF(OR($A52="",P$10=""),"",IF(IFERROR(MATCH(BBC_6!P$10,Infor!$A$13:$A$30,0),0)&gt;0,"L",IF(WEEKDAY(P$10)=1,"","X")))</f>
        <v>X</v>
      </c>
      <c r="Q52" s="61" t="str">
        <f>IF(OR($A52="",Q$10=""),"",IF(IFERROR(MATCH(BBC_6!Q$10,Infor!$A$13:$A$30,0),0)&gt;0,"L",IF(WEEKDAY(Q$10)=1,"","X")))</f>
        <v>X</v>
      </c>
      <c r="R52" s="61" t="str">
        <f>IF(OR($A52="",R$10=""),"",IF(IFERROR(MATCH(BBC_6!R$10,Infor!$A$13:$A$30,0),0)&gt;0,"L",IF(WEEKDAY(R$10)=1,"","X")))</f>
        <v>X</v>
      </c>
      <c r="S52" s="61" t="str">
        <f>IF(OR($A52="",S$10=""),"",IF(IFERROR(MATCH(BBC_6!S$10,Infor!$A$13:$A$30,0),0)&gt;0,"L",IF(WEEKDAY(S$10)=1,"","X")))</f>
        <v>X</v>
      </c>
      <c r="T52" s="61" t="str">
        <f>IF(OR($A52="",T$10=""),"",IF(IFERROR(MATCH(BBC_6!T$10,Infor!$A$13:$A$30,0),0)&gt;0,"L",IF(WEEKDAY(T$10)=1,"","X")))</f>
        <v>X</v>
      </c>
      <c r="U52" s="61" t="str">
        <f>IF(OR($A52="",U$10=""),"",IF(IFERROR(MATCH(BBC_6!U$10,Infor!$A$13:$A$30,0),0)&gt;0,"L",IF(WEEKDAY(U$10)=1,"","X")))</f>
        <v>X</v>
      </c>
      <c r="V52" s="61" t="str">
        <f>IF(OR($A52="",V$10=""),"",IF(IFERROR(MATCH(BBC_6!V$10,Infor!$A$13:$A$30,0),0)&gt;0,"L",IF(WEEKDAY(V$10)=1,"","X")))</f>
        <v/>
      </c>
      <c r="W52" s="61" t="str">
        <f>IF(OR($A52="",W$10=""),"",IF(IFERROR(MATCH(BBC_6!W$10,Infor!$A$13:$A$30,0),0)&gt;0,"L",IF(WEEKDAY(W$10)=1,"","X")))</f>
        <v>X</v>
      </c>
      <c r="X52" s="61" t="str">
        <f>IF(OR($A52="",X$10=""),"",IF(IFERROR(MATCH(BBC_6!X$10,Infor!$A$13:$A$30,0),0)&gt;0,"L",IF(WEEKDAY(X$10)=1,"","X")))</f>
        <v>X</v>
      </c>
      <c r="Y52" s="61" t="str">
        <f>IF(OR($A52="",Y$10=""),"",IF(IFERROR(MATCH(BBC_6!Y$10,Infor!$A$13:$A$30,0),0)&gt;0,"L",IF(WEEKDAY(Y$10)=1,"","X")))</f>
        <v>X</v>
      </c>
      <c r="Z52" s="61" t="str">
        <f>IF(OR($A52="",Z$10=""),"",IF(IFERROR(MATCH(BBC_6!Z$10,Infor!$A$13:$A$30,0),0)&gt;0,"L",IF(WEEKDAY(Z$10)=1,"","X")))</f>
        <v>X</v>
      </c>
      <c r="AA52" s="61" t="str">
        <f>IF(OR($A52="",AA$10=""),"",IF(IFERROR(MATCH(BBC_6!AA$10,Infor!$A$13:$A$30,0),0)&gt;0,"L",IF(WEEKDAY(AA$10)=1,"","X")))</f>
        <v>X</v>
      </c>
      <c r="AB52" s="61" t="str">
        <f>IF(OR($A52="",AB$10=""),"",IF(IFERROR(MATCH(BBC_6!AB$10,Infor!$A$13:$A$30,0),0)&gt;0,"L",IF(WEEKDAY(AB$10)=1,"","X")))</f>
        <v>X</v>
      </c>
      <c r="AC52" s="61" t="str">
        <f>IF(OR($A52="",AC$10=""),"",IF(IFERROR(MATCH(BBC_6!AC$10,Infor!$A$13:$A$30,0),0)&gt;0,"L",IF(WEEKDAY(AC$10)=1,"","X")))</f>
        <v/>
      </c>
      <c r="AD52" s="61" t="str">
        <f>IF(OR($A52="",AD$10=""),"",IF(IFERROR(MATCH(BBC_6!AD$10,Infor!$A$13:$A$30,0),0)&gt;0,"L",IF(WEEKDAY(AD$10)=1,"","X")))</f>
        <v>X</v>
      </c>
      <c r="AE52" s="61" t="str">
        <f>IF(OR($A52="",AE$10=""),"",IF(IFERROR(MATCH(BBC_6!AE$10,Infor!$A$13:$A$30,0),0)&gt;0,"L",IF(WEEKDAY(AE$10)=1,"","X")))</f>
        <v>X</v>
      </c>
      <c r="AF52" s="61" t="str">
        <f>IF(OR($A52="",AF$10=""),"",IF(IFERROR(MATCH(BBC_6!AF$10,Infor!$A$13:$A$30,0),0)&gt;0,"L",IF(WEEKDAY(AF$10)=1,"","X")))</f>
        <v>X</v>
      </c>
      <c r="AG52" s="61" t="str">
        <f>IF(OR($A52="",AG$10=""),"",IF(IFERROR(MATCH(BBC_6!AG$10,Infor!$A$13:$A$30,0),0)&gt;0,"L",IF(WEEKDAY(AG$10)=1,"","X")))</f>
        <v>X</v>
      </c>
      <c r="AH52" s="61" t="str">
        <f>IF(OR($A52="",AH$10=""),"",IF(IFERROR(MATCH(BBC_6!AH$10,Infor!$A$13:$A$30,0),0)&gt;0,"L",IF(WEEKDAY(AH$10)=1,"","X")))</f>
        <v>X</v>
      </c>
      <c r="AI52" s="61" t="str">
        <f>IF(OR($A52="",AI$10=""),"",IF(IFERROR(MATCH(BBC_6!AI$10,Infor!$A$13:$A$30,0),0)&gt;0,"L",IF(WEEKDAY(AI$10)=1,"","X")))</f>
        <v/>
      </c>
      <c r="AJ52" s="62"/>
      <c r="AK52" s="62">
        <f t="shared" si="6"/>
        <v>26</v>
      </c>
      <c r="AL52" s="62">
        <f t="shared" si="7"/>
        <v>0</v>
      </c>
      <c r="AM52" s="62"/>
      <c r="AN52" s="63"/>
      <c r="AO52" s="44">
        <f t="shared" si="0"/>
        <v>6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IF(OR($A53="",E$10=""),"",IF(IFERROR(MATCH(BBC_6!E$10,Infor!$A$13:$A$30,0),0)&gt;0,"L",IF(WEEKDAY(E$10)=1,"","X")))</f>
        <v>X</v>
      </c>
      <c r="F53" s="61" t="str">
        <f>IF(OR($A53="",F$10=""),"",IF(IFERROR(MATCH(BBC_6!F$10,Infor!$A$13:$A$30,0),0)&gt;0,"L",IF(WEEKDAY(F$10)=1,"","X")))</f>
        <v>X</v>
      </c>
      <c r="G53" s="61" t="str">
        <f>IF(OR($A53="",G$10=""),"",IF(IFERROR(MATCH(BBC_6!G$10,Infor!$A$13:$A$30,0),0)&gt;0,"L",IF(WEEKDAY(G$10)=1,"","X")))</f>
        <v>X</v>
      </c>
      <c r="H53" s="61" t="str">
        <f>IF(OR($A53="",H$10=""),"",IF(IFERROR(MATCH(BBC_6!H$10,Infor!$A$13:$A$30,0),0)&gt;0,"L",IF(WEEKDAY(H$10)=1,"","X")))</f>
        <v/>
      </c>
      <c r="I53" s="61" t="str">
        <f>IF(OR($A53="",I$10=""),"",IF(IFERROR(MATCH(BBC_6!I$10,Infor!$A$13:$A$30,0),0)&gt;0,"L",IF(WEEKDAY(I$10)=1,"","X")))</f>
        <v>X</v>
      </c>
      <c r="J53" s="61" t="str">
        <f>IF(OR($A53="",J$10=""),"",IF(IFERROR(MATCH(BBC_6!J$10,Infor!$A$13:$A$30,0),0)&gt;0,"L",IF(WEEKDAY(J$10)=1,"","X")))</f>
        <v>X</v>
      </c>
      <c r="K53" s="61" t="str">
        <f>IF(OR($A53="",K$10=""),"",IF(IFERROR(MATCH(BBC_6!K$10,Infor!$A$13:$A$30,0),0)&gt;0,"L",IF(WEEKDAY(K$10)=1,"","X")))</f>
        <v>X</v>
      </c>
      <c r="L53" s="61" t="str">
        <f>IF(OR($A53="",L$10=""),"",IF(IFERROR(MATCH(BBC_6!L$10,Infor!$A$13:$A$30,0),0)&gt;0,"L",IF(WEEKDAY(L$10)=1,"","X")))</f>
        <v>X</v>
      </c>
      <c r="M53" s="61" t="str">
        <f>IF(OR($A53="",M$10=""),"",IF(IFERROR(MATCH(BBC_6!M$10,Infor!$A$13:$A$30,0),0)&gt;0,"L",IF(WEEKDAY(M$10)=1,"","X")))</f>
        <v>X</v>
      </c>
      <c r="N53" s="61" t="str">
        <f>IF(OR($A53="",N$10=""),"",IF(IFERROR(MATCH(BBC_6!N$10,Infor!$A$13:$A$30,0),0)&gt;0,"L",IF(WEEKDAY(N$10)=1,"","X")))</f>
        <v>X</v>
      </c>
      <c r="O53" s="61" t="str">
        <f>IF(OR($A53="",O$10=""),"",IF(IFERROR(MATCH(BBC_6!O$10,Infor!$A$13:$A$30,0),0)&gt;0,"L",IF(WEEKDAY(O$10)=1,"","X")))</f>
        <v/>
      </c>
      <c r="P53" s="61" t="str">
        <f>IF(OR($A53="",P$10=""),"",IF(IFERROR(MATCH(BBC_6!P$10,Infor!$A$13:$A$30,0),0)&gt;0,"L",IF(WEEKDAY(P$10)=1,"","X")))</f>
        <v>X</v>
      </c>
      <c r="Q53" s="61" t="str">
        <f>IF(OR($A53="",Q$10=""),"",IF(IFERROR(MATCH(BBC_6!Q$10,Infor!$A$13:$A$30,0),0)&gt;0,"L",IF(WEEKDAY(Q$10)=1,"","X")))</f>
        <v>X</v>
      </c>
      <c r="R53" s="61" t="str">
        <f>IF(OR($A53="",R$10=""),"",IF(IFERROR(MATCH(BBC_6!R$10,Infor!$A$13:$A$30,0),0)&gt;0,"L",IF(WEEKDAY(R$10)=1,"","X")))</f>
        <v>X</v>
      </c>
      <c r="S53" s="61" t="str">
        <f>IF(OR($A53="",S$10=""),"",IF(IFERROR(MATCH(BBC_6!S$10,Infor!$A$13:$A$30,0),0)&gt;0,"L",IF(WEEKDAY(S$10)=1,"","X")))</f>
        <v>X</v>
      </c>
      <c r="T53" s="61" t="str">
        <f>IF(OR($A53="",T$10=""),"",IF(IFERROR(MATCH(BBC_6!T$10,Infor!$A$13:$A$30,0),0)&gt;0,"L",IF(WEEKDAY(T$10)=1,"","X")))</f>
        <v>X</v>
      </c>
      <c r="U53" s="61" t="str">
        <f>IF(OR($A53="",U$10=""),"",IF(IFERROR(MATCH(BBC_6!U$10,Infor!$A$13:$A$30,0),0)&gt;0,"L",IF(WEEKDAY(U$10)=1,"","X")))</f>
        <v>X</v>
      </c>
      <c r="V53" s="61" t="str">
        <f>IF(OR($A53="",V$10=""),"",IF(IFERROR(MATCH(BBC_6!V$10,Infor!$A$13:$A$30,0),0)&gt;0,"L",IF(WEEKDAY(V$10)=1,"","X")))</f>
        <v/>
      </c>
      <c r="W53" s="61" t="str">
        <f>IF(OR($A53="",W$10=""),"",IF(IFERROR(MATCH(BBC_6!W$10,Infor!$A$13:$A$30,0),0)&gt;0,"L",IF(WEEKDAY(W$10)=1,"","X")))</f>
        <v>X</v>
      </c>
      <c r="X53" s="61" t="str">
        <f>IF(OR($A53="",X$10=""),"",IF(IFERROR(MATCH(BBC_6!X$10,Infor!$A$13:$A$30,0),0)&gt;0,"L",IF(WEEKDAY(X$10)=1,"","X")))</f>
        <v>X</v>
      </c>
      <c r="Y53" s="61" t="str">
        <f>IF(OR($A53="",Y$10=""),"",IF(IFERROR(MATCH(BBC_6!Y$10,Infor!$A$13:$A$30,0),0)&gt;0,"L",IF(WEEKDAY(Y$10)=1,"","X")))</f>
        <v>X</v>
      </c>
      <c r="Z53" s="61" t="str">
        <f>IF(OR($A53="",Z$10=""),"",IF(IFERROR(MATCH(BBC_6!Z$10,Infor!$A$13:$A$30,0),0)&gt;0,"L",IF(WEEKDAY(Z$10)=1,"","X")))</f>
        <v>X</v>
      </c>
      <c r="AA53" s="61" t="str">
        <f>IF(OR($A53="",AA$10=""),"",IF(IFERROR(MATCH(BBC_6!AA$10,Infor!$A$13:$A$30,0),0)&gt;0,"L",IF(WEEKDAY(AA$10)=1,"","X")))</f>
        <v>X</v>
      </c>
      <c r="AB53" s="61" t="str">
        <f>IF(OR($A53="",AB$10=""),"",IF(IFERROR(MATCH(BBC_6!AB$10,Infor!$A$13:$A$30,0),0)&gt;0,"L",IF(WEEKDAY(AB$10)=1,"","X")))</f>
        <v>X</v>
      </c>
      <c r="AC53" s="61" t="str">
        <f>IF(OR($A53="",AC$10=""),"",IF(IFERROR(MATCH(BBC_6!AC$10,Infor!$A$13:$A$30,0),0)&gt;0,"L",IF(WEEKDAY(AC$10)=1,"","X")))</f>
        <v/>
      </c>
      <c r="AD53" s="61" t="str">
        <f>IF(OR($A53="",AD$10=""),"",IF(IFERROR(MATCH(BBC_6!AD$10,Infor!$A$13:$A$30,0),0)&gt;0,"L",IF(WEEKDAY(AD$10)=1,"","X")))</f>
        <v>X</v>
      </c>
      <c r="AE53" s="61" t="str">
        <f>IF(OR($A53="",AE$10=""),"",IF(IFERROR(MATCH(BBC_6!AE$10,Infor!$A$13:$A$30,0),0)&gt;0,"L",IF(WEEKDAY(AE$10)=1,"","X")))</f>
        <v>X</v>
      </c>
      <c r="AF53" s="61" t="str">
        <f>IF(OR($A53="",AF$10=""),"",IF(IFERROR(MATCH(BBC_6!AF$10,Infor!$A$13:$A$30,0),0)&gt;0,"L",IF(WEEKDAY(AF$10)=1,"","X")))</f>
        <v>X</v>
      </c>
      <c r="AG53" s="61" t="str">
        <f>IF(OR($A53="",AG$10=""),"",IF(IFERROR(MATCH(BBC_6!AG$10,Infor!$A$13:$A$30,0),0)&gt;0,"L",IF(WEEKDAY(AG$10)=1,"","X")))</f>
        <v>X</v>
      </c>
      <c r="AH53" s="61" t="str">
        <f>IF(OR($A53="",AH$10=""),"",IF(IFERROR(MATCH(BBC_6!AH$10,Infor!$A$13:$A$30,0),0)&gt;0,"L",IF(WEEKDAY(AH$10)=1,"","X")))</f>
        <v>X</v>
      </c>
      <c r="AI53" s="61" t="str">
        <f>IF(OR($A53="",AI$10=""),"",IF(IFERROR(MATCH(BBC_6!AI$10,Infor!$A$13:$A$30,0),0)&gt;0,"L",IF(WEEKDAY(AI$10)=1,"","X")))</f>
        <v/>
      </c>
      <c r="AJ53" s="62"/>
      <c r="AK53" s="62">
        <f t="shared" si="6"/>
        <v>26</v>
      </c>
      <c r="AL53" s="62">
        <f t="shared" si="7"/>
        <v>0</v>
      </c>
      <c r="AM53" s="62"/>
      <c r="AN53" s="63"/>
      <c r="AO53" s="44">
        <f t="shared" si="0"/>
        <v>6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IF(OR($A54="",E$10=""),"",IF(IFERROR(MATCH(BBC_6!E$10,Infor!$A$13:$A$30,0),0)&gt;0,"L",IF(WEEKDAY(E$10)=1,"","X")))</f>
        <v>X</v>
      </c>
      <c r="F54" s="61" t="str">
        <f>IF(OR($A54="",F$10=""),"",IF(IFERROR(MATCH(BBC_6!F$10,Infor!$A$13:$A$30,0),0)&gt;0,"L",IF(WEEKDAY(F$10)=1,"","X")))</f>
        <v>X</v>
      </c>
      <c r="G54" s="61" t="str">
        <f>IF(OR($A54="",G$10=""),"",IF(IFERROR(MATCH(BBC_6!G$10,Infor!$A$13:$A$30,0),0)&gt;0,"L",IF(WEEKDAY(G$10)=1,"","X")))</f>
        <v>X</v>
      </c>
      <c r="H54" s="61" t="str">
        <f>IF(OR($A54="",H$10=""),"",IF(IFERROR(MATCH(BBC_6!H$10,Infor!$A$13:$A$30,0),0)&gt;0,"L",IF(WEEKDAY(H$10)=1,"","X")))</f>
        <v/>
      </c>
      <c r="I54" s="61" t="str">
        <f>IF(OR($A54="",I$10=""),"",IF(IFERROR(MATCH(BBC_6!I$10,Infor!$A$13:$A$30,0),0)&gt;0,"L",IF(WEEKDAY(I$10)=1,"","X")))</f>
        <v>X</v>
      </c>
      <c r="J54" s="61" t="str">
        <f>IF(OR($A54="",J$10=""),"",IF(IFERROR(MATCH(BBC_6!J$10,Infor!$A$13:$A$30,0),0)&gt;0,"L",IF(WEEKDAY(J$10)=1,"","X")))</f>
        <v>X</v>
      </c>
      <c r="K54" s="61" t="str">
        <f>IF(OR($A54="",K$10=""),"",IF(IFERROR(MATCH(BBC_6!K$10,Infor!$A$13:$A$30,0),0)&gt;0,"L",IF(WEEKDAY(K$10)=1,"","X")))</f>
        <v>X</v>
      </c>
      <c r="L54" s="61" t="str">
        <f>IF(OR($A54="",L$10=""),"",IF(IFERROR(MATCH(BBC_6!L$10,Infor!$A$13:$A$30,0),0)&gt;0,"L",IF(WEEKDAY(L$10)=1,"","X")))</f>
        <v>X</v>
      </c>
      <c r="M54" s="61" t="str">
        <f>IF(OR($A54="",M$10=""),"",IF(IFERROR(MATCH(BBC_6!M$10,Infor!$A$13:$A$30,0),0)&gt;0,"L",IF(WEEKDAY(M$10)=1,"","X")))</f>
        <v>X</v>
      </c>
      <c r="N54" s="61" t="str">
        <f>IF(OR($A54="",N$10=""),"",IF(IFERROR(MATCH(BBC_6!N$10,Infor!$A$13:$A$30,0),0)&gt;0,"L",IF(WEEKDAY(N$10)=1,"","X")))</f>
        <v>X</v>
      </c>
      <c r="O54" s="61" t="str">
        <f>IF(OR($A54="",O$10=""),"",IF(IFERROR(MATCH(BBC_6!O$10,Infor!$A$13:$A$30,0),0)&gt;0,"L",IF(WEEKDAY(O$10)=1,"","X")))</f>
        <v/>
      </c>
      <c r="P54" s="61" t="str">
        <f>IF(OR($A54="",P$10=""),"",IF(IFERROR(MATCH(BBC_6!P$10,Infor!$A$13:$A$30,0),0)&gt;0,"L",IF(WEEKDAY(P$10)=1,"","X")))</f>
        <v>X</v>
      </c>
      <c r="Q54" s="61" t="str">
        <f>IF(OR($A54="",Q$10=""),"",IF(IFERROR(MATCH(BBC_6!Q$10,Infor!$A$13:$A$30,0),0)&gt;0,"L",IF(WEEKDAY(Q$10)=1,"","X")))</f>
        <v>X</v>
      </c>
      <c r="R54" s="61" t="str">
        <f>IF(OR($A54="",R$10=""),"",IF(IFERROR(MATCH(BBC_6!R$10,Infor!$A$13:$A$30,0),0)&gt;0,"L",IF(WEEKDAY(R$10)=1,"","X")))</f>
        <v>X</v>
      </c>
      <c r="S54" s="61" t="str">
        <f>IF(OR($A54="",S$10=""),"",IF(IFERROR(MATCH(BBC_6!S$10,Infor!$A$13:$A$30,0),0)&gt;0,"L",IF(WEEKDAY(S$10)=1,"","X")))</f>
        <v>X</v>
      </c>
      <c r="T54" s="61" t="str">
        <f>IF(OR($A54="",T$10=""),"",IF(IFERROR(MATCH(BBC_6!T$10,Infor!$A$13:$A$30,0),0)&gt;0,"L",IF(WEEKDAY(T$10)=1,"","X")))</f>
        <v>X</v>
      </c>
      <c r="U54" s="61" t="str">
        <f>IF(OR($A54="",U$10=""),"",IF(IFERROR(MATCH(BBC_6!U$10,Infor!$A$13:$A$30,0),0)&gt;0,"L",IF(WEEKDAY(U$10)=1,"","X")))</f>
        <v>X</v>
      </c>
      <c r="V54" s="61" t="str">
        <f>IF(OR($A54="",V$10=""),"",IF(IFERROR(MATCH(BBC_6!V$10,Infor!$A$13:$A$30,0),0)&gt;0,"L",IF(WEEKDAY(V$10)=1,"","X")))</f>
        <v/>
      </c>
      <c r="W54" s="61" t="str">
        <f>IF(OR($A54="",W$10=""),"",IF(IFERROR(MATCH(BBC_6!W$10,Infor!$A$13:$A$30,0),0)&gt;0,"L",IF(WEEKDAY(W$10)=1,"","X")))</f>
        <v>X</v>
      </c>
      <c r="X54" s="61" t="str">
        <f>IF(OR($A54="",X$10=""),"",IF(IFERROR(MATCH(BBC_6!X$10,Infor!$A$13:$A$30,0),0)&gt;0,"L",IF(WEEKDAY(X$10)=1,"","X")))</f>
        <v>X</v>
      </c>
      <c r="Y54" s="61" t="str">
        <f>IF(OR($A54="",Y$10=""),"",IF(IFERROR(MATCH(BBC_6!Y$10,Infor!$A$13:$A$30,0),0)&gt;0,"L",IF(WEEKDAY(Y$10)=1,"","X")))</f>
        <v>X</v>
      </c>
      <c r="Z54" s="61" t="str">
        <f>IF(OR($A54="",Z$10=""),"",IF(IFERROR(MATCH(BBC_6!Z$10,Infor!$A$13:$A$30,0),0)&gt;0,"L",IF(WEEKDAY(Z$10)=1,"","X")))</f>
        <v>X</v>
      </c>
      <c r="AA54" s="61" t="str">
        <f>IF(OR($A54="",AA$10=""),"",IF(IFERROR(MATCH(BBC_6!AA$10,Infor!$A$13:$A$30,0),0)&gt;0,"L",IF(WEEKDAY(AA$10)=1,"","X")))</f>
        <v>X</v>
      </c>
      <c r="AB54" s="61" t="str">
        <f>IF(OR($A54="",AB$10=""),"",IF(IFERROR(MATCH(BBC_6!AB$10,Infor!$A$13:$A$30,0),0)&gt;0,"L",IF(WEEKDAY(AB$10)=1,"","X")))</f>
        <v>X</v>
      </c>
      <c r="AC54" s="61" t="str">
        <f>IF(OR($A54="",AC$10=""),"",IF(IFERROR(MATCH(BBC_6!AC$10,Infor!$A$13:$A$30,0),0)&gt;0,"L",IF(WEEKDAY(AC$10)=1,"","X")))</f>
        <v/>
      </c>
      <c r="AD54" s="61" t="str">
        <f>IF(OR($A54="",AD$10=""),"",IF(IFERROR(MATCH(BBC_6!AD$10,Infor!$A$13:$A$30,0),0)&gt;0,"L",IF(WEEKDAY(AD$10)=1,"","X")))</f>
        <v>X</v>
      </c>
      <c r="AE54" s="61" t="str">
        <f>IF(OR($A54="",AE$10=""),"",IF(IFERROR(MATCH(BBC_6!AE$10,Infor!$A$13:$A$30,0),0)&gt;0,"L",IF(WEEKDAY(AE$10)=1,"","X")))</f>
        <v>X</v>
      </c>
      <c r="AF54" s="61" t="str">
        <f>IF(OR($A54="",AF$10=""),"",IF(IFERROR(MATCH(BBC_6!AF$10,Infor!$A$13:$A$30,0),0)&gt;0,"L",IF(WEEKDAY(AF$10)=1,"","X")))</f>
        <v>X</v>
      </c>
      <c r="AG54" s="61" t="str">
        <f>IF(OR($A54="",AG$10=""),"",IF(IFERROR(MATCH(BBC_6!AG$10,Infor!$A$13:$A$30,0),0)&gt;0,"L",IF(WEEKDAY(AG$10)=1,"","X")))</f>
        <v>X</v>
      </c>
      <c r="AH54" s="61" t="str">
        <f>IF(OR($A54="",AH$10=""),"",IF(IFERROR(MATCH(BBC_6!AH$10,Infor!$A$13:$A$30,0),0)&gt;0,"L",IF(WEEKDAY(AH$10)=1,"","X")))</f>
        <v>X</v>
      </c>
      <c r="AI54" s="61" t="str">
        <f>IF(OR($A54="",AI$10=""),"",IF(IFERROR(MATCH(BBC_6!AI$10,Infor!$A$13:$A$30,0),0)&gt;0,"L",IF(WEEKDAY(AI$10)=1,"","X")))</f>
        <v/>
      </c>
      <c r="AJ54" s="62"/>
      <c r="AK54" s="62">
        <f t="shared" si="6"/>
        <v>26</v>
      </c>
      <c r="AL54" s="62">
        <f t="shared" si="7"/>
        <v>0</v>
      </c>
      <c r="AM54" s="62"/>
      <c r="AN54" s="63"/>
      <c r="AO54" s="44">
        <f t="shared" si="0"/>
        <v>6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IF(OR($A55="",E$10=""),"",IF(IFERROR(MATCH(BBC_6!E$10,Infor!$A$13:$A$30,0),0)&gt;0,"L",IF(WEEKDAY(E$10)=1,"","X")))</f>
        <v>X</v>
      </c>
      <c r="F55" s="61" t="str">
        <f>IF(OR($A55="",F$10=""),"",IF(IFERROR(MATCH(BBC_6!F$10,Infor!$A$13:$A$30,0),0)&gt;0,"L",IF(WEEKDAY(F$10)=1,"","X")))</f>
        <v>X</v>
      </c>
      <c r="G55" s="61" t="str">
        <f>IF(OR($A55="",G$10=""),"",IF(IFERROR(MATCH(BBC_6!G$10,Infor!$A$13:$A$30,0),0)&gt;0,"L",IF(WEEKDAY(G$10)=1,"","X")))</f>
        <v>X</v>
      </c>
      <c r="H55" s="61" t="str">
        <f>IF(OR($A55="",H$10=""),"",IF(IFERROR(MATCH(BBC_6!H$10,Infor!$A$13:$A$30,0),0)&gt;0,"L",IF(WEEKDAY(H$10)=1,"","X")))</f>
        <v/>
      </c>
      <c r="I55" s="61" t="str">
        <f>IF(OR($A55="",I$10=""),"",IF(IFERROR(MATCH(BBC_6!I$10,Infor!$A$13:$A$30,0),0)&gt;0,"L",IF(WEEKDAY(I$10)=1,"","X")))</f>
        <v>X</v>
      </c>
      <c r="J55" s="61" t="str">
        <f>IF(OR($A55="",J$10=""),"",IF(IFERROR(MATCH(BBC_6!J$10,Infor!$A$13:$A$30,0),0)&gt;0,"L",IF(WEEKDAY(J$10)=1,"","X")))</f>
        <v>X</v>
      </c>
      <c r="K55" s="61" t="str">
        <f>IF(OR($A55="",K$10=""),"",IF(IFERROR(MATCH(BBC_6!K$10,Infor!$A$13:$A$30,0),0)&gt;0,"L",IF(WEEKDAY(K$10)=1,"","X")))</f>
        <v>X</v>
      </c>
      <c r="L55" s="61" t="str">
        <f>IF(OR($A55="",L$10=""),"",IF(IFERROR(MATCH(BBC_6!L$10,Infor!$A$13:$A$30,0),0)&gt;0,"L",IF(WEEKDAY(L$10)=1,"","X")))</f>
        <v>X</v>
      </c>
      <c r="M55" s="61" t="str">
        <f>IF(OR($A55="",M$10=""),"",IF(IFERROR(MATCH(BBC_6!M$10,Infor!$A$13:$A$30,0),0)&gt;0,"L",IF(WEEKDAY(M$10)=1,"","X")))</f>
        <v>X</v>
      </c>
      <c r="N55" s="61" t="str">
        <f>IF(OR($A55="",N$10=""),"",IF(IFERROR(MATCH(BBC_6!N$10,Infor!$A$13:$A$30,0),0)&gt;0,"L",IF(WEEKDAY(N$10)=1,"","X")))</f>
        <v>X</v>
      </c>
      <c r="O55" s="61" t="str">
        <f>IF(OR($A55="",O$10=""),"",IF(IFERROR(MATCH(BBC_6!O$10,Infor!$A$13:$A$30,0),0)&gt;0,"L",IF(WEEKDAY(O$10)=1,"","X")))</f>
        <v/>
      </c>
      <c r="P55" s="61" t="str">
        <f>IF(OR($A55="",P$10=""),"",IF(IFERROR(MATCH(BBC_6!P$10,Infor!$A$13:$A$30,0),0)&gt;0,"L",IF(WEEKDAY(P$10)=1,"","X")))</f>
        <v>X</v>
      </c>
      <c r="Q55" s="61" t="str">
        <f>IF(OR($A55="",Q$10=""),"",IF(IFERROR(MATCH(BBC_6!Q$10,Infor!$A$13:$A$30,0),0)&gt;0,"L",IF(WEEKDAY(Q$10)=1,"","X")))</f>
        <v>X</v>
      </c>
      <c r="R55" s="61" t="str">
        <f>IF(OR($A55="",R$10=""),"",IF(IFERROR(MATCH(BBC_6!R$10,Infor!$A$13:$A$30,0),0)&gt;0,"L",IF(WEEKDAY(R$10)=1,"","X")))</f>
        <v>X</v>
      </c>
      <c r="S55" s="61" t="str">
        <f>IF(OR($A55="",S$10=""),"",IF(IFERROR(MATCH(BBC_6!S$10,Infor!$A$13:$A$30,0),0)&gt;0,"L",IF(WEEKDAY(S$10)=1,"","X")))</f>
        <v>X</v>
      </c>
      <c r="T55" s="61" t="str">
        <f>IF(OR($A55="",T$10=""),"",IF(IFERROR(MATCH(BBC_6!T$10,Infor!$A$13:$A$30,0),0)&gt;0,"L",IF(WEEKDAY(T$10)=1,"","X")))</f>
        <v>X</v>
      </c>
      <c r="U55" s="61" t="str">
        <f>IF(OR($A55="",U$10=""),"",IF(IFERROR(MATCH(BBC_6!U$10,Infor!$A$13:$A$30,0),0)&gt;0,"L",IF(WEEKDAY(U$10)=1,"","X")))</f>
        <v>X</v>
      </c>
      <c r="V55" s="61" t="str">
        <f>IF(OR($A55="",V$10=""),"",IF(IFERROR(MATCH(BBC_6!V$10,Infor!$A$13:$A$30,0),0)&gt;0,"L",IF(WEEKDAY(V$10)=1,"","X")))</f>
        <v/>
      </c>
      <c r="W55" s="61" t="str">
        <f>IF(OR($A55="",W$10=""),"",IF(IFERROR(MATCH(BBC_6!W$10,Infor!$A$13:$A$30,0),0)&gt;0,"L",IF(WEEKDAY(W$10)=1,"","X")))</f>
        <v>X</v>
      </c>
      <c r="X55" s="61" t="str">
        <f>IF(OR($A55="",X$10=""),"",IF(IFERROR(MATCH(BBC_6!X$10,Infor!$A$13:$A$30,0),0)&gt;0,"L",IF(WEEKDAY(X$10)=1,"","X")))</f>
        <v>X</v>
      </c>
      <c r="Y55" s="61" t="str">
        <f>IF(OR($A55="",Y$10=""),"",IF(IFERROR(MATCH(BBC_6!Y$10,Infor!$A$13:$A$30,0),0)&gt;0,"L",IF(WEEKDAY(Y$10)=1,"","X")))</f>
        <v>X</v>
      </c>
      <c r="Z55" s="61" t="str">
        <f>IF(OR($A55="",Z$10=""),"",IF(IFERROR(MATCH(BBC_6!Z$10,Infor!$A$13:$A$30,0),0)&gt;0,"L",IF(WEEKDAY(Z$10)=1,"","X")))</f>
        <v>X</v>
      </c>
      <c r="AA55" s="61" t="str">
        <f>IF(OR($A55="",AA$10=""),"",IF(IFERROR(MATCH(BBC_6!AA$10,Infor!$A$13:$A$30,0),0)&gt;0,"L",IF(WEEKDAY(AA$10)=1,"","X")))</f>
        <v>X</v>
      </c>
      <c r="AB55" s="61" t="str">
        <f>IF(OR($A55="",AB$10=""),"",IF(IFERROR(MATCH(BBC_6!AB$10,Infor!$A$13:$A$30,0),0)&gt;0,"L",IF(WEEKDAY(AB$10)=1,"","X")))</f>
        <v>X</v>
      </c>
      <c r="AC55" s="61" t="str">
        <f>IF(OR($A55="",AC$10=""),"",IF(IFERROR(MATCH(BBC_6!AC$10,Infor!$A$13:$A$30,0),0)&gt;0,"L",IF(WEEKDAY(AC$10)=1,"","X")))</f>
        <v/>
      </c>
      <c r="AD55" s="61" t="str">
        <f>IF(OR($A55="",AD$10=""),"",IF(IFERROR(MATCH(BBC_6!AD$10,Infor!$A$13:$A$30,0),0)&gt;0,"L",IF(WEEKDAY(AD$10)=1,"","X")))</f>
        <v>X</v>
      </c>
      <c r="AE55" s="61" t="str">
        <f>IF(OR($A55="",AE$10=""),"",IF(IFERROR(MATCH(BBC_6!AE$10,Infor!$A$13:$A$30,0),0)&gt;0,"L",IF(WEEKDAY(AE$10)=1,"","X")))</f>
        <v>X</v>
      </c>
      <c r="AF55" s="61" t="str">
        <f>IF(OR($A55="",AF$10=""),"",IF(IFERROR(MATCH(BBC_6!AF$10,Infor!$A$13:$A$30,0),0)&gt;0,"L",IF(WEEKDAY(AF$10)=1,"","X")))</f>
        <v>X</v>
      </c>
      <c r="AG55" s="61" t="str">
        <f>IF(OR($A55="",AG$10=""),"",IF(IFERROR(MATCH(BBC_6!AG$10,Infor!$A$13:$A$30,0),0)&gt;0,"L",IF(WEEKDAY(AG$10)=1,"","X")))</f>
        <v>X</v>
      </c>
      <c r="AH55" s="61" t="str">
        <f>IF(OR($A55="",AH$10=""),"",IF(IFERROR(MATCH(BBC_6!AH$10,Infor!$A$13:$A$30,0),0)&gt;0,"L",IF(WEEKDAY(AH$10)=1,"","X")))</f>
        <v>X</v>
      </c>
      <c r="AI55" s="61" t="str">
        <f>IF(OR($A55="",AI$10=""),"",IF(IFERROR(MATCH(BBC_6!AI$10,Infor!$A$13:$A$30,0),0)&gt;0,"L",IF(WEEKDAY(AI$10)=1,"","X")))</f>
        <v/>
      </c>
      <c r="AJ55" s="62"/>
      <c r="AK55" s="62">
        <f t="shared" si="6"/>
        <v>26</v>
      </c>
      <c r="AL55" s="62">
        <f t="shared" si="7"/>
        <v>0</v>
      </c>
      <c r="AM55" s="62"/>
      <c r="AN55" s="63"/>
      <c r="AO55" s="44">
        <f t="shared" si="0"/>
        <v>6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IF(OR($A56="",E$10=""),"",IF(IFERROR(MATCH(BBC_6!E$10,Infor!$A$13:$A$30,0),0)&gt;0,"L",IF(WEEKDAY(E$10)=1,"","X")))</f>
        <v>X</v>
      </c>
      <c r="F56" s="61" t="str">
        <f>IF(OR($A56="",F$10=""),"",IF(IFERROR(MATCH(BBC_6!F$10,Infor!$A$13:$A$30,0),0)&gt;0,"L",IF(WEEKDAY(F$10)=1,"","X")))</f>
        <v>X</v>
      </c>
      <c r="G56" s="61" t="str">
        <f>IF(OR($A56="",G$10=""),"",IF(IFERROR(MATCH(BBC_6!G$10,Infor!$A$13:$A$30,0),0)&gt;0,"L",IF(WEEKDAY(G$10)=1,"","X")))</f>
        <v>X</v>
      </c>
      <c r="H56" s="61" t="str">
        <f>IF(OR($A56="",H$10=""),"",IF(IFERROR(MATCH(BBC_6!H$10,Infor!$A$13:$A$30,0),0)&gt;0,"L",IF(WEEKDAY(H$10)=1,"","X")))</f>
        <v/>
      </c>
      <c r="I56" s="61" t="str">
        <f>IF(OR($A56="",I$10=""),"",IF(IFERROR(MATCH(BBC_6!I$10,Infor!$A$13:$A$30,0),0)&gt;0,"L",IF(WEEKDAY(I$10)=1,"","X")))</f>
        <v>X</v>
      </c>
      <c r="J56" s="61" t="str">
        <f>IF(OR($A56="",J$10=""),"",IF(IFERROR(MATCH(BBC_6!J$10,Infor!$A$13:$A$30,0),0)&gt;0,"L",IF(WEEKDAY(J$10)=1,"","X")))</f>
        <v>X</v>
      </c>
      <c r="K56" s="61" t="str">
        <f>IF(OR($A56="",K$10=""),"",IF(IFERROR(MATCH(BBC_6!K$10,Infor!$A$13:$A$30,0),0)&gt;0,"L",IF(WEEKDAY(K$10)=1,"","X")))</f>
        <v>X</v>
      </c>
      <c r="L56" s="61" t="str">
        <f>IF(OR($A56="",L$10=""),"",IF(IFERROR(MATCH(BBC_6!L$10,Infor!$A$13:$A$30,0),0)&gt;0,"L",IF(WEEKDAY(L$10)=1,"","X")))</f>
        <v>X</v>
      </c>
      <c r="M56" s="61" t="str">
        <f>IF(OR($A56="",M$10=""),"",IF(IFERROR(MATCH(BBC_6!M$10,Infor!$A$13:$A$30,0),0)&gt;0,"L",IF(WEEKDAY(M$10)=1,"","X")))</f>
        <v>X</v>
      </c>
      <c r="N56" s="61" t="str">
        <f>IF(OR($A56="",N$10=""),"",IF(IFERROR(MATCH(BBC_6!N$10,Infor!$A$13:$A$30,0),0)&gt;0,"L",IF(WEEKDAY(N$10)=1,"","X")))</f>
        <v>X</v>
      </c>
      <c r="O56" s="61" t="str">
        <f>IF(OR($A56="",O$10=""),"",IF(IFERROR(MATCH(BBC_6!O$10,Infor!$A$13:$A$30,0),0)&gt;0,"L",IF(WEEKDAY(O$10)=1,"","X")))</f>
        <v/>
      </c>
      <c r="P56" s="61" t="str">
        <f>IF(OR($A56="",P$10=""),"",IF(IFERROR(MATCH(BBC_6!P$10,Infor!$A$13:$A$30,0),0)&gt;0,"L",IF(WEEKDAY(P$10)=1,"","X")))</f>
        <v>X</v>
      </c>
      <c r="Q56" s="61" t="str">
        <f>IF(OR($A56="",Q$10=""),"",IF(IFERROR(MATCH(BBC_6!Q$10,Infor!$A$13:$A$30,0),0)&gt;0,"L",IF(WEEKDAY(Q$10)=1,"","X")))</f>
        <v>X</v>
      </c>
      <c r="R56" s="61" t="str">
        <f>IF(OR($A56="",R$10=""),"",IF(IFERROR(MATCH(BBC_6!R$10,Infor!$A$13:$A$30,0),0)&gt;0,"L",IF(WEEKDAY(R$10)=1,"","X")))</f>
        <v>X</v>
      </c>
      <c r="S56" s="61" t="str">
        <f>IF(OR($A56="",S$10=""),"",IF(IFERROR(MATCH(BBC_6!S$10,Infor!$A$13:$A$30,0),0)&gt;0,"L",IF(WEEKDAY(S$10)=1,"","X")))</f>
        <v>X</v>
      </c>
      <c r="T56" s="61" t="str">
        <f>IF(OR($A56="",T$10=""),"",IF(IFERROR(MATCH(BBC_6!T$10,Infor!$A$13:$A$30,0),0)&gt;0,"L",IF(WEEKDAY(T$10)=1,"","X")))</f>
        <v>X</v>
      </c>
      <c r="U56" s="61" t="str">
        <f>IF(OR($A56="",U$10=""),"",IF(IFERROR(MATCH(BBC_6!U$10,Infor!$A$13:$A$30,0),0)&gt;0,"L",IF(WEEKDAY(U$10)=1,"","X")))</f>
        <v>X</v>
      </c>
      <c r="V56" s="61" t="str">
        <f>IF(OR($A56="",V$10=""),"",IF(IFERROR(MATCH(BBC_6!V$10,Infor!$A$13:$A$30,0),0)&gt;0,"L",IF(WEEKDAY(V$10)=1,"","X")))</f>
        <v/>
      </c>
      <c r="W56" s="61" t="str">
        <f>IF(OR($A56="",W$10=""),"",IF(IFERROR(MATCH(BBC_6!W$10,Infor!$A$13:$A$30,0),0)&gt;0,"L",IF(WEEKDAY(W$10)=1,"","X")))</f>
        <v>X</v>
      </c>
      <c r="X56" s="61" t="str">
        <f>IF(OR($A56="",X$10=""),"",IF(IFERROR(MATCH(BBC_6!X$10,Infor!$A$13:$A$30,0),0)&gt;0,"L",IF(WEEKDAY(X$10)=1,"","X")))</f>
        <v>X</v>
      </c>
      <c r="Y56" s="61" t="str">
        <f>IF(OR($A56="",Y$10=""),"",IF(IFERROR(MATCH(BBC_6!Y$10,Infor!$A$13:$A$30,0),0)&gt;0,"L",IF(WEEKDAY(Y$10)=1,"","X")))</f>
        <v>X</v>
      </c>
      <c r="Z56" s="61" t="str">
        <f>IF(OR($A56="",Z$10=""),"",IF(IFERROR(MATCH(BBC_6!Z$10,Infor!$A$13:$A$30,0),0)&gt;0,"L",IF(WEEKDAY(Z$10)=1,"","X")))</f>
        <v>X</v>
      </c>
      <c r="AA56" s="61" t="str">
        <f>IF(OR($A56="",AA$10=""),"",IF(IFERROR(MATCH(BBC_6!AA$10,Infor!$A$13:$A$30,0),0)&gt;0,"L",IF(WEEKDAY(AA$10)=1,"","X")))</f>
        <v>X</v>
      </c>
      <c r="AB56" s="61" t="str">
        <f>IF(OR($A56="",AB$10=""),"",IF(IFERROR(MATCH(BBC_6!AB$10,Infor!$A$13:$A$30,0),0)&gt;0,"L",IF(WEEKDAY(AB$10)=1,"","X")))</f>
        <v>X</v>
      </c>
      <c r="AC56" s="61" t="str">
        <f>IF(OR($A56="",AC$10=""),"",IF(IFERROR(MATCH(BBC_6!AC$10,Infor!$A$13:$A$30,0),0)&gt;0,"L",IF(WEEKDAY(AC$10)=1,"","X")))</f>
        <v/>
      </c>
      <c r="AD56" s="61" t="str">
        <f>IF(OR($A56="",AD$10=""),"",IF(IFERROR(MATCH(BBC_6!AD$10,Infor!$A$13:$A$30,0),0)&gt;0,"L",IF(WEEKDAY(AD$10)=1,"","X")))</f>
        <v>X</v>
      </c>
      <c r="AE56" s="61" t="str">
        <f>IF(OR($A56="",AE$10=""),"",IF(IFERROR(MATCH(BBC_6!AE$10,Infor!$A$13:$A$30,0),0)&gt;0,"L",IF(WEEKDAY(AE$10)=1,"","X")))</f>
        <v>X</v>
      </c>
      <c r="AF56" s="61" t="str">
        <f>IF(OR($A56="",AF$10=""),"",IF(IFERROR(MATCH(BBC_6!AF$10,Infor!$A$13:$A$30,0),0)&gt;0,"L",IF(WEEKDAY(AF$10)=1,"","X")))</f>
        <v>X</v>
      </c>
      <c r="AG56" s="61" t="str">
        <f>IF(OR($A56="",AG$10=""),"",IF(IFERROR(MATCH(BBC_6!AG$10,Infor!$A$13:$A$30,0),0)&gt;0,"L",IF(WEEKDAY(AG$10)=1,"","X")))</f>
        <v>X</v>
      </c>
      <c r="AH56" s="61" t="str">
        <f>IF(OR($A56="",AH$10=""),"",IF(IFERROR(MATCH(BBC_6!AH$10,Infor!$A$13:$A$30,0),0)&gt;0,"L",IF(WEEKDAY(AH$10)=1,"","X")))</f>
        <v>X</v>
      </c>
      <c r="AI56" s="61" t="str">
        <f>IF(OR($A56="",AI$10=""),"",IF(IFERROR(MATCH(BBC_6!AI$10,Infor!$A$13:$A$30,0),0)&gt;0,"L",IF(WEEKDAY(AI$10)=1,"","X")))</f>
        <v/>
      </c>
      <c r="AJ56" s="62"/>
      <c r="AK56" s="62">
        <f t="shared" si="6"/>
        <v>26</v>
      </c>
      <c r="AL56" s="62">
        <f t="shared" si="7"/>
        <v>0</v>
      </c>
      <c r="AM56" s="62"/>
      <c r="AN56" s="63"/>
      <c r="AO56" s="44">
        <f t="shared" si="0"/>
        <v>6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IF(OR($A57="",E$10=""),"",IF(IFERROR(MATCH(BBC_6!E$10,Infor!$A$13:$A$30,0),0)&gt;0,"L",IF(WEEKDAY(E$10)=1,"","X")))</f>
        <v>X</v>
      </c>
      <c r="F57" s="61" t="str">
        <f>IF(OR($A57="",F$10=""),"",IF(IFERROR(MATCH(BBC_6!F$10,Infor!$A$13:$A$30,0),0)&gt;0,"L",IF(WEEKDAY(F$10)=1,"","X")))</f>
        <v>X</v>
      </c>
      <c r="G57" s="61" t="str">
        <f>IF(OR($A57="",G$10=""),"",IF(IFERROR(MATCH(BBC_6!G$10,Infor!$A$13:$A$30,0),0)&gt;0,"L",IF(WEEKDAY(G$10)=1,"","X")))</f>
        <v>X</v>
      </c>
      <c r="H57" s="61" t="str">
        <f>IF(OR($A57="",H$10=""),"",IF(IFERROR(MATCH(BBC_6!H$10,Infor!$A$13:$A$30,0),0)&gt;0,"L",IF(WEEKDAY(H$10)=1,"","X")))</f>
        <v/>
      </c>
      <c r="I57" s="61" t="str">
        <f>IF(OR($A57="",I$10=""),"",IF(IFERROR(MATCH(BBC_6!I$10,Infor!$A$13:$A$30,0),0)&gt;0,"L",IF(WEEKDAY(I$10)=1,"","X")))</f>
        <v>X</v>
      </c>
      <c r="J57" s="61" t="str">
        <f>IF(OR($A57="",J$10=""),"",IF(IFERROR(MATCH(BBC_6!J$10,Infor!$A$13:$A$30,0),0)&gt;0,"L",IF(WEEKDAY(J$10)=1,"","X")))</f>
        <v>X</v>
      </c>
      <c r="K57" s="61" t="str">
        <f>IF(OR($A57="",K$10=""),"",IF(IFERROR(MATCH(BBC_6!K$10,Infor!$A$13:$A$30,0),0)&gt;0,"L",IF(WEEKDAY(K$10)=1,"","X")))</f>
        <v>X</v>
      </c>
      <c r="L57" s="61" t="str">
        <f>IF(OR($A57="",L$10=""),"",IF(IFERROR(MATCH(BBC_6!L$10,Infor!$A$13:$A$30,0),0)&gt;0,"L",IF(WEEKDAY(L$10)=1,"","X")))</f>
        <v>X</v>
      </c>
      <c r="M57" s="61" t="str">
        <f>IF(OR($A57="",M$10=""),"",IF(IFERROR(MATCH(BBC_6!M$10,Infor!$A$13:$A$30,0),0)&gt;0,"L",IF(WEEKDAY(M$10)=1,"","X")))</f>
        <v>X</v>
      </c>
      <c r="N57" s="61" t="str">
        <f>IF(OR($A57="",N$10=""),"",IF(IFERROR(MATCH(BBC_6!N$10,Infor!$A$13:$A$30,0),0)&gt;0,"L",IF(WEEKDAY(N$10)=1,"","X")))</f>
        <v>X</v>
      </c>
      <c r="O57" s="61" t="str">
        <f>IF(OR($A57="",O$10=""),"",IF(IFERROR(MATCH(BBC_6!O$10,Infor!$A$13:$A$30,0),0)&gt;0,"L",IF(WEEKDAY(O$10)=1,"","X")))</f>
        <v/>
      </c>
      <c r="P57" s="61" t="str">
        <f>IF(OR($A57="",P$10=""),"",IF(IFERROR(MATCH(BBC_6!P$10,Infor!$A$13:$A$30,0),0)&gt;0,"L",IF(WEEKDAY(P$10)=1,"","X")))</f>
        <v>X</v>
      </c>
      <c r="Q57" s="61" t="str">
        <f>IF(OR($A57="",Q$10=""),"",IF(IFERROR(MATCH(BBC_6!Q$10,Infor!$A$13:$A$30,0),0)&gt;0,"L",IF(WEEKDAY(Q$10)=1,"","X")))</f>
        <v>X</v>
      </c>
      <c r="R57" s="61" t="str">
        <f>IF(OR($A57="",R$10=""),"",IF(IFERROR(MATCH(BBC_6!R$10,Infor!$A$13:$A$30,0),0)&gt;0,"L",IF(WEEKDAY(R$10)=1,"","X")))</f>
        <v>X</v>
      </c>
      <c r="S57" s="61" t="str">
        <f>IF(OR($A57="",S$10=""),"",IF(IFERROR(MATCH(BBC_6!S$10,Infor!$A$13:$A$30,0),0)&gt;0,"L",IF(WEEKDAY(S$10)=1,"","X")))</f>
        <v>X</v>
      </c>
      <c r="T57" s="61" t="str">
        <f>IF(OR($A57="",T$10=""),"",IF(IFERROR(MATCH(BBC_6!T$10,Infor!$A$13:$A$30,0),0)&gt;0,"L",IF(WEEKDAY(T$10)=1,"","X")))</f>
        <v>X</v>
      </c>
      <c r="U57" s="61" t="str">
        <f>IF(OR($A57="",U$10=""),"",IF(IFERROR(MATCH(BBC_6!U$10,Infor!$A$13:$A$30,0),0)&gt;0,"L",IF(WEEKDAY(U$10)=1,"","X")))</f>
        <v>X</v>
      </c>
      <c r="V57" s="61" t="str">
        <f>IF(OR($A57="",V$10=""),"",IF(IFERROR(MATCH(BBC_6!V$10,Infor!$A$13:$A$30,0),0)&gt;0,"L",IF(WEEKDAY(V$10)=1,"","X")))</f>
        <v/>
      </c>
      <c r="W57" s="61" t="str">
        <f>IF(OR($A57="",W$10=""),"",IF(IFERROR(MATCH(BBC_6!W$10,Infor!$A$13:$A$30,0),0)&gt;0,"L",IF(WEEKDAY(W$10)=1,"","X")))</f>
        <v>X</v>
      </c>
      <c r="X57" s="61" t="str">
        <f>IF(OR($A57="",X$10=""),"",IF(IFERROR(MATCH(BBC_6!X$10,Infor!$A$13:$A$30,0),0)&gt;0,"L",IF(WEEKDAY(X$10)=1,"","X")))</f>
        <v>X</v>
      </c>
      <c r="Y57" s="61" t="str">
        <f>IF(OR($A57="",Y$10=""),"",IF(IFERROR(MATCH(BBC_6!Y$10,Infor!$A$13:$A$30,0),0)&gt;0,"L",IF(WEEKDAY(Y$10)=1,"","X")))</f>
        <v>X</v>
      </c>
      <c r="Z57" s="61" t="str">
        <f>IF(OR($A57="",Z$10=""),"",IF(IFERROR(MATCH(BBC_6!Z$10,Infor!$A$13:$A$30,0),0)&gt;0,"L",IF(WEEKDAY(Z$10)=1,"","X")))</f>
        <v>X</v>
      </c>
      <c r="AA57" s="61" t="str">
        <f>IF(OR($A57="",AA$10=""),"",IF(IFERROR(MATCH(BBC_6!AA$10,Infor!$A$13:$A$30,0),0)&gt;0,"L",IF(WEEKDAY(AA$10)=1,"","X")))</f>
        <v>X</v>
      </c>
      <c r="AB57" s="61" t="str">
        <f>IF(OR($A57="",AB$10=""),"",IF(IFERROR(MATCH(BBC_6!AB$10,Infor!$A$13:$A$30,0),0)&gt;0,"L",IF(WEEKDAY(AB$10)=1,"","X")))</f>
        <v>X</v>
      </c>
      <c r="AC57" s="61" t="str">
        <f>IF(OR($A57="",AC$10=""),"",IF(IFERROR(MATCH(BBC_6!AC$10,Infor!$A$13:$A$30,0),0)&gt;0,"L",IF(WEEKDAY(AC$10)=1,"","X")))</f>
        <v/>
      </c>
      <c r="AD57" s="61" t="str">
        <f>IF(OR($A57="",AD$10=""),"",IF(IFERROR(MATCH(BBC_6!AD$10,Infor!$A$13:$A$30,0),0)&gt;0,"L",IF(WEEKDAY(AD$10)=1,"","X")))</f>
        <v>X</v>
      </c>
      <c r="AE57" s="61" t="str">
        <f>IF(OR($A57="",AE$10=""),"",IF(IFERROR(MATCH(BBC_6!AE$10,Infor!$A$13:$A$30,0),0)&gt;0,"L",IF(WEEKDAY(AE$10)=1,"","X")))</f>
        <v>X</v>
      </c>
      <c r="AF57" s="61" t="str">
        <f>IF(OR($A57="",AF$10=""),"",IF(IFERROR(MATCH(BBC_6!AF$10,Infor!$A$13:$A$30,0),0)&gt;0,"L",IF(WEEKDAY(AF$10)=1,"","X")))</f>
        <v>X</v>
      </c>
      <c r="AG57" s="61" t="str">
        <f>IF(OR($A57="",AG$10=""),"",IF(IFERROR(MATCH(BBC_6!AG$10,Infor!$A$13:$A$30,0),0)&gt;0,"L",IF(WEEKDAY(AG$10)=1,"","X")))</f>
        <v>X</v>
      </c>
      <c r="AH57" s="61" t="str">
        <f>IF(OR($A57="",AH$10=""),"",IF(IFERROR(MATCH(BBC_6!AH$10,Infor!$A$13:$A$30,0),0)&gt;0,"L",IF(WEEKDAY(AH$10)=1,"","X")))</f>
        <v>X</v>
      </c>
      <c r="AI57" s="61" t="str">
        <f>IF(OR($A57="",AI$10=""),"",IF(IFERROR(MATCH(BBC_6!AI$10,Infor!$A$13:$A$30,0),0)&gt;0,"L",IF(WEEKDAY(AI$10)=1,"","X")))</f>
        <v/>
      </c>
      <c r="AJ57" s="62"/>
      <c r="AK57" s="62">
        <f t="shared" si="6"/>
        <v>26</v>
      </c>
      <c r="AL57" s="62">
        <f t="shared" si="7"/>
        <v>0</v>
      </c>
      <c r="AM57" s="62"/>
      <c r="AN57" s="63"/>
      <c r="AO57" s="44">
        <f t="shared" si="0"/>
        <v>6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IF(OR($A58="",E$10=""),"",IF(IFERROR(MATCH(BBC_6!E$10,Infor!$A$13:$A$30,0),0)&gt;0,"L",IF(WEEKDAY(E$10)=1,"","X")))</f>
        <v>X</v>
      </c>
      <c r="F58" s="61" t="str">
        <f>IF(OR($A58="",F$10=""),"",IF(IFERROR(MATCH(BBC_6!F$10,Infor!$A$13:$A$30,0),0)&gt;0,"L",IF(WEEKDAY(F$10)=1,"","X")))</f>
        <v>X</v>
      </c>
      <c r="G58" s="61" t="str">
        <f>IF(OR($A58="",G$10=""),"",IF(IFERROR(MATCH(BBC_6!G$10,Infor!$A$13:$A$30,0),0)&gt;0,"L",IF(WEEKDAY(G$10)=1,"","X")))</f>
        <v>X</v>
      </c>
      <c r="H58" s="61" t="str">
        <f>IF(OR($A58="",H$10=""),"",IF(IFERROR(MATCH(BBC_6!H$10,Infor!$A$13:$A$30,0),0)&gt;0,"L",IF(WEEKDAY(H$10)=1,"","X")))</f>
        <v/>
      </c>
      <c r="I58" s="61" t="str">
        <f>IF(OR($A58="",I$10=""),"",IF(IFERROR(MATCH(BBC_6!I$10,Infor!$A$13:$A$30,0),0)&gt;0,"L",IF(WEEKDAY(I$10)=1,"","X")))</f>
        <v>X</v>
      </c>
      <c r="J58" s="61" t="str">
        <f>IF(OR($A58="",J$10=""),"",IF(IFERROR(MATCH(BBC_6!J$10,Infor!$A$13:$A$30,0),0)&gt;0,"L",IF(WEEKDAY(J$10)=1,"","X")))</f>
        <v>X</v>
      </c>
      <c r="K58" s="61" t="str">
        <f>IF(OR($A58="",K$10=""),"",IF(IFERROR(MATCH(BBC_6!K$10,Infor!$A$13:$A$30,0),0)&gt;0,"L",IF(WEEKDAY(K$10)=1,"","X")))</f>
        <v>X</v>
      </c>
      <c r="L58" s="61" t="str">
        <f>IF(OR($A58="",L$10=""),"",IF(IFERROR(MATCH(BBC_6!L$10,Infor!$A$13:$A$30,0),0)&gt;0,"L",IF(WEEKDAY(L$10)=1,"","X")))</f>
        <v>X</v>
      </c>
      <c r="M58" s="61" t="str">
        <f>IF(OR($A58="",M$10=""),"",IF(IFERROR(MATCH(BBC_6!M$10,Infor!$A$13:$A$30,0),0)&gt;0,"L",IF(WEEKDAY(M$10)=1,"","X")))</f>
        <v>X</v>
      </c>
      <c r="N58" s="61" t="str">
        <f>IF(OR($A58="",N$10=""),"",IF(IFERROR(MATCH(BBC_6!N$10,Infor!$A$13:$A$30,0),0)&gt;0,"L",IF(WEEKDAY(N$10)=1,"","X")))</f>
        <v>X</v>
      </c>
      <c r="O58" s="61" t="str">
        <f>IF(OR($A58="",O$10=""),"",IF(IFERROR(MATCH(BBC_6!O$10,Infor!$A$13:$A$30,0),0)&gt;0,"L",IF(WEEKDAY(O$10)=1,"","X")))</f>
        <v/>
      </c>
      <c r="P58" s="61" t="str">
        <f>IF(OR($A58="",P$10=""),"",IF(IFERROR(MATCH(BBC_6!P$10,Infor!$A$13:$A$30,0),0)&gt;0,"L",IF(WEEKDAY(P$10)=1,"","X")))</f>
        <v>X</v>
      </c>
      <c r="Q58" s="61" t="str">
        <f>IF(OR($A58="",Q$10=""),"",IF(IFERROR(MATCH(BBC_6!Q$10,Infor!$A$13:$A$30,0),0)&gt;0,"L",IF(WEEKDAY(Q$10)=1,"","X")))</f>
        <v>X</v>
      </c>
      <c r="R58" s="61" t="str">
        <f>IF(OR($A58="",R$10=""),"",IF(IFERROR(MATCH(BBC_6!R$10,Infor!$A$13:$A$30,0),0)&gt;0,"L",IF(WEEKDAY(R$10)=1,"","X")))</f>
        <v>X</v>
      </c>
      <c r="S58" s="61" t="str">
        <f>IF(OR($A58="",S$10=""),"",IF(IFERROR(MATCH(BBC_6!S$10,Infor!$A$13:$A$30,0),0)&gt;0,"L",IF(WEEKDAY(S$10)=1,"","X")))</f>
        <v>X</v>
      </c>
      <c r="T58" s="61" t="str">
        <f>IF(OR($A58="",T$10=""),"",IF(IFERROR(MATCH(BBC_6!T$10,Infor!$A$13:$A$30,0),0)&gt;0,"L",IF(WEEKDAY(T$10)=1,"","X")))</f>
        <v>X</v>
      </c>
      <c r="U58" s="61" t="str">
        <f>IF(OR($A58="",U$10=""),"",IF(IFERROR(MATCH(BBC_6!U$10,Infor!$A$13:$A$30,0),0)&gt;0,"L",IF(WEEKDAY(U$10)=1,"","X")))</f>
        <v>X</v>
      </c>
      <c r="V58" s="61" t="str">
        <f>IF(OR($A58="",V$10=""),"",IF(IFERROR(MATCH(BBC_6!V$10,Infor!$A$13:$A$30,0),0)&gt;0,"L",IF(WEEKDAY(V$10)=1,"","X")))</f>
        <v/>
      </c>
      <c r="W58" s="61" t="str">
        <f>IF(OR($A58="",W$10=""),"",IF(IFERROR(MATCH(BBC_6!W$10,Infor!$A$13:$A$30,0),0)&gt;0,"L",IF(WEEKDAY(W$10)=1,"","X")))</f>
        <v>X</v>
      </c>
      <c r="X58" s="61" t="str">
        <f>IF(OR($A58="",X$10=""),"",IF(IFERROR(MATCH(BBC_6!X$10,Infor!$A$13:$A$30,0),0)&gt;0,"L",IF(WEEKDAY(X$10)=1,"","X")))</f>
        <v>X</v>
      </c>
      <c r="Y58" s="61" t="str">
        <f>IF(OR($A58="",Y$10=""),"",IF(IFERROR(MATCH(BBC_6!Y$10,Infor!$A$13:$A$30,0),0)&gt;0,"L",IF(WEEKDAY(Y$10)=1,"","X")))</f>
        <v>X</v>
      </c>
      <c r="Z58" s="61" t="str">
        <f>IF(OR($A58="",Z$10=""),"",IF(IFERROR(MATCH(BBC_6!Z$10,Infor!$A$13:$A$30,0),0)&gt;0,"L",IF(WEEKDAY(Z$10)=1,"","X")))</f>
        <v>X</v>
      </c>
      <c r="AA58" s="61" t="str">
        <f>IF(OR($A58="",AA$10=""),"",IF(IFERROR(MATCH(BBC_6!AA$10,Infor!$A$13:$A$30,0),0)&gt;0,"L",IF(WEEKDAY(AA$10)=1,"","X")))</f>
        <v>X</v>
      </c>
      <c r="AB58" s="61" t="str">
        <f>IF(OR($A58="",AB$10=""),"",IF(IFERROR(MATCH(BBC_6!AB$10,Infor!$A$13:$A$30,0),0)&gt;0,"L",IF(WEEKDAY(AB$10)=1,"","X")))</f>
        <v>X</v>
      </c>
      <c r="AC58" s="61" t="str">
        <f>IF(OR($A58="",AC$10=""),"",IF(IFERROR(MATCH(BBC_6!AC$10,Infor!$A$13:$A$30,0),0)&gt;0,"L",IF(WEEKDAY(AC$10)=1,"","X")))</f>
        <v/>
      </c>
      <c r="AD58" s="61" t="str">
        <f>IF(OR($A58="",AD$10=""),"",IF(IFERROR(MATCH(BBC_6!AD$10,Infor!$A$13:$A$30,0),0)&gt;0,"L",IF(WEEKDAY(AD$10)=1,"","X")))</f>
        <v>X</v>
      </c>
      <c r="AE58" s="61" t="str">
        <f>IF(OR($A58="",AE$10=""),"",IF(IFERROR(MATCH(BBC_6!AE$10,Infor!$A$13:$A$30,0),0)&gt;0,"L",IF(WEEKDAY(AE$10)=1,"","X")))</f>
        <v>X</v>
      </c>
      <c r="AF58" s="61" t="str">
        <f>IF(OR($A58="",AF$10=""),"",IF(IFERROR(MATCH(BBC_6!AF$10,Infor!$A$13:$A$30,0),0)&gt;0,"L",IF(WEEKDAY(AF$10)=1,"","X")))</f>
        <v>X</v>
      </c>
      <c r="AG58" s="61" t="str">
        <f>IF(OR($A58="",AG$10=""),"",IF(IFERROR(MATCH(BBC_6!AG$10,Infor!$A$13:$A$30,0),0)&gt;0,"L",IF(WEEKDAY(AG$10)=1,"","X")))</f>
        <v>X</v>
      </c>
      <c r="AH58" s="61" t="str">
        <f>IF(OR($A58="",AH$10=""),"",IF(IFERROR(MATCH(BBC_6!AH$10,Infor!$A$13:$A$30,0),0)&gt;0,"L",IF(WEEKDAY(AH$10)=1,"","X")))</f>
        <v>X</v>
      </c>
      <c r="AI58" s="61" t="str">
        <f>IF(OR($A58="",AI$10=""),"",IF(IFERROR(MATCH(BBC_6!AI$10,Infor!$A$13:$A$30,0),0)&gt;0,"L",IF(WEEKDAY(AI$10)=1,"","X")))</f>
        <v/>
      </c>
      <c r="AJ58" s="62"/>
      <c r="AK58" s="62">
        <f t="shared" si="6"/>
        <v>26</v>
      </c>
      <c r="AL58" s="62">
        <f t="shared" si="7"/>
        <v>0</v>
      </c>
      <c r="AM58" s="62"/>
      <c r="AN58" s="63"/>
      <c r="AO58" s="44">
        <f t="shared" si="0"/>
        <v>6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IF(OR($A59="",E$10=""),"",IF(IFERROR(MATCH(BBC_6!E$10,Infor!$A$13:$A$30,0),0)&gt;0,"L",IF(WEEKDAY(E$10)=1,"","X")))</f>
        <v>X</v>
      </c>
      <c r="F59" s="61" t="str">
        <f>IF(OR($A59="",F$10=""),"",IF(IFERROR(MATCH(BBC_6!F$10,Infor!$A$13:$A$30,0),0)&gt;0,"L",IF(WEEKDAY(F$10)=1,"","X")))</f>
        <v>X</v>
      </c>
      <c r="G59" s="61" t="str">
        <f>IF(OR($A59="",G$10=""),"",IF(IFERROR(MATCH(BBC_6!G$10,Infor!$A$13:$A$30,0),0)&gt;0,"L",IF(WEEKDAY(G$10)=1,"","X")))</f>
        <v>X</v>
      </c>
      <c r="H59" s="61" t="str">
        <f>IF(OR($A59="",H$10=""),"",IF(IFERROR(MATCH(BBC_6!H$10,Infor!$A$13:$A$30,0),0)&gt;0,"L",IF(WEEKDAY(H$10)=1,"","X")))</f>
        <v/>
      </c>
      <c r="I59" s="61" t="str">
        <f>IF(OR($A59="",I$10=""),"",IF(IFERROR(MATCH(BBC_6!I$10,Infor!$A$13:$A$30,0),0)&gt;0,"L",IF(WEEKDAY(I$10)=1,"","X")))</f>
        <v>X</v>
      </c>
      <c r="J59" s="61" t="str">
        <f>IF(OR($A59="",J$10=""),"",IF(IFERROR(MATCH(BBC_6!J$10,Infor!$A$13:$A$30,0),0)&gt;0,"L",IF(WEEKDAY(J$10)=1,"","X")))</f>
        <v>X</v>
      </c>
      <c r="K59" s="61" t="str">
        <f>IF(OR($A59="",K$10=""),"",IF(IFERROR(MATCH(BBC_6!K$10,Infor!$A$13:$A$30,0),0)&gt;0,"L",IF(WEEKDAY(K$10)=1,"","X")))</f>
        <v>X</v>
      </c>
      <c r="L59" s="61" t="str">
        <f>IF(OR($A59="",L$10=""),"",IF(IFERROR(MATCH(BBC_6!L$10,Infor!$A$13:$A$30,0),0)&gt;0,"L",IF(WEEKDAY(L$10)=1,"","X")))</f>
        <v>X</v>
      </c>
      <c r="M59" s="61" t="str">
        <f>IF(OR($A59="",M$10=""),"",IF(IFERROR(MATCH(BBC_6!M$10,Infor!$A$13:$A$30,0),0)&gt;0,"L",IF(WEEKDAY(M$10)=1,"","X")))</f>
        <v>X</v>
      </c>
      <c r="N59" s="61" t="str">
        <f>IF(OR($A59="",N$10=""),"",IF(IFERROR(MATCH(BBC_6!N$10,Infor!$A$13:$A$30,0),0)&gt;0,"L",IF(WEEKDAY(N$10)=1,"","X")))</f>
        <v>X</v>
      </c>
      <c r="O59" s="61" t="str">
        <f>IF(OR($A59="",O$10=""),"",IF(IFERROR(MATCH(BBC_6!O$10,Infor!$A$13:$A$30,0),0)&gt;0,"L",IF(WEEKDAY(O$10)=1,"","X")))</f>
        <v/>
      </c>
      <c r="P59" s="61" t="str">
        <f>IF(OR($A59="",P$10=""),"",IF(IFERROR(MATCH(BBC_6!P$10,Infor!$A$13:$A$30,0),0)&gt;0,"L",IF(WEEKDAY(P$10)=1,"","X")))</f>
        <v>X</v>
      </c>
      <c r="Q59" s="61" t="str">
        <f>IF(OR($A59="",Q$10=""),"",IF(IFERROR(MATCH(BBC_6!Q$10,Infor!$A$13:$A$30,0),0)&gt;0,"L",IF(WEEKDAY(Q$10)=1,"","X")))</f>
        <v>X</v>
      </c>
      <c r="R59" s="61" t="str">
        <f>IF(OR($A59="",R$10=""),"",IF(IFERROR(MATCH(BBC_6!R$10,Infor!$A$13:$A$30,0),0)&gt;0,"L",IF(WEEKDAY(R$10)=1,"","X")))</f>
        <v>X</v>
      </c>
      <c r="S59" s="61" t="str">
        <f>IF(OR($A59="",S$10=""),"",IF(IFERROR(MATCH(BBC_6!S$10,Infor!$A$13:$A$30,0),0)&gt;0,"L",IF(WEEKDAY(S$10)=1,"","X")))</f>
        <v>X</v>
      </c>
      <c r="T59" s="61" t="str">
        <f>IF(OR($A59="",T$10=""),"",IF(IFERROR(MATCH(BBC_6!T$10,Infor!$A$13:$A$30,0),0)&gt;0,"L",IF(WEEKDAY(T$10)=1,"","X")))</f>
        <v>X</v>
      </c>
      <c r="U59" s="61" t="str">
        <f>IF(OR($A59="",U$10=""),"",IF(IFERROR(MATCH(BBC_6!U$10,Infor!$A$13:$A$30,0),0)&gt;0,"L",IF(WEEKDAY(U$10)=1,"","X")))</f>
        <v>X</v>
      </c>
      <c r="V59" s="61" t="str">
        <f>IF(OR($A59="",V$10=""),"",IF(IFERROR(MATCH(BBC_6!V$10,Infor!$A$13:$A$30,0),0)&gt;0,"L",IF(WEEKDAY(V$10)=1,"","X")))</f>
        <v/>
      </c>
      <c r="W59" s="61" t="str">
        <f>IF(OR($A59="",W$10=""),"",IF(IFERROR(MATCH(BBC_6!W$10,Infor!$A$13:$A$30,0),0)&gt;0,"L",IF(WEEKDAY(W$10)=1,"","X")))</f>
        <v>X</v>
      </c>
      <c r="X59" s="61" t="str">
        <f>IF(OR($A59="",X$10=""),"",IF(IFERROR(MATCH(BBC_6!X$10,Infor!$A$13:$A$30,0),0)&gt;0,"L",IF(WEEKDAY(X$10)=1,"","X")))</f>
        <v>X</v>
      </c>
      <c r="Y59" s="61" t="str">
        <f>IF(OR($A59="",Y$10=""),"",IF(IFERROR(MATCH(BBC_6!Y$10,Infor!$A$13:$A$30,0),0)&gt;0,"L",IF(WEEKDAY(Y$10)=1,"","X")))</f>
        <v>X</v>
      </c>
      <c r="Z59" s="61" t="str">
        <f>IF(OR($A59="",Z$10=""),"",IF(IFERROR(MATCH(BBC_6!Z$10,Infor!$A$13:$A$30,0),0)&gt;0,"L",IF(WEEKDAY(Z$10)=1,"","X")))</f>
        <v>X</v>
      </c>
      <c r="AA59" s="61" t="str">
        <f>IF(OR($A59="",AA$10=""),"",IF(IFERROR(MATCH(BBC_6!AA$10,Infor!$A$13:$A$30,0),0)&gt;0,"L",IF(WEEKDAY(AA$10)=1,"","X")))</f>
        <v>X</v>
      </c>
      <c r="AB59" s="61" t="str">
        <f>IF(OR($A59="",AB$10=""),"",IF(IFERROR(MATCH(BBC_6!AB$10,Infor!$A$13:$A$30,0),0)&gt;0,"L",IF(WEEKDAY(AB$10)=1,"","X")))</f>
        <v>X</v>
      </c>
      <c r="AC59" s="61" t="str">
        <f>IF(OR($A59="",AC$10=""),"",IF(IFERROR(MATCH(BBC_6!AC$10,Infor!$A$13:$A$30,0),0)&gt;0,"L",IF(WEEKDAY(AC$10)=1,"","X")))</f>
        <v/>
      </c>
      <c r="AD59" s="61" t="str">
        <f>IF(OR($A59="",AD$10=""),"",IF(IFERROR(MATCH(BBC_6!AD$10,Infor!$A$13:$A$30,0),0)&gt;0,"L",IF(WEEKDAY(AD$10)=1,"","X")))</f>
        <v>X</v>
      </c>
      <c r="AE59" s="61" t="str">
        <f>IF(OR($A59="",AE$10=""),"",IF(IFERROR(MATCH(BBC_6!AE$10,Infor!$A$13:$A$30,0),0)&gt;0,"L",IF(WEEKDAY(AE$10)=1,"","X")))</f>
        <v>X</v>
      </c>
      <c r="AF59" s="61" t="str">
        <f>IF(OR($A59="",AF$10=""),"",IF(IFERROR(MATCH(BBC_6!AF$10,Infor!$A$13:$A$30,0),0)&gt;0,"L",IF(WEEKDAY(AF$10)=1,"","X")))</f>
        <v>X</v>
      </c>
      <c r="AG59" s="61" t="str">
        <f>IF(OR($A59="",AG$10=""),"",IF(IFERROR(MATCH(BBC_6!AG$10,Infor!$A$13:$A$30,0),0)&gt;0,"L",IF(WEEKDAY(AG$10)=1,"","X")))</f>
        <v>X</v>
      </c>
      <c r="AH59" s="61" t="str">
        <f>IF(OR($A59="",AH$10=""),"",IF(IFERROR(MATCH(BBC_6!AH$10,Infor!$A$13:$A$30,0),0)&gt;0,"L",IF(WEEKDAY(AH$10)=1,"","X")))</f>
        <v>X</v>
      </c>
      <c r="AI59" s="61" t="str">
        <f>IF(OR($A59="",AI$10=""),"",IF(IFERROR(MATCH(BBC_6!AI$10,Infor!$A$13:$A$30,0),0)&gt;0,"L",IF(WEEKDAY(AI$10)=1,"","X")))</f>
        <v/>
      </c>
      <c r="AJ59" s="62"/>
      <c r="AK59" s="62">
        <f t="shared" si="6"/>
        <v>26</v>
      </c>
      <c r="AL59" s="62">
        <f t="shared" si="7"/>
        <v>0</v>
      </c>
      <c r="AM59" s="62"/>
      <c r="AN59" s="63"/>
      <c r="AO59" s="44">
        <f t="shared" si="0"/>
        <v>6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IF(OR($A60="",E$10=""),"",IF(IFERROR(MATCH(BBC_6!E$10,Infor!$A$13:$A$30,0),0)&gt;0,"L",IF(WEEKDAY(E$10)=1,"","X")))</f>
        <v>X</v>
      </c>
      <c r="F60" s="61" t="str">
        <f>IF(OR($A60="",F$10=""),"",IF(IFERROR(MATCH(BBC_6!F$10,Infor!$A$13:$A$30,0),0)&gt;0,"L",IF(WEEKDAY(F$10)=1,"","X")))</f>
        <v>X</v>
      </c>
      <c r="G60" s="61" t="str">
        <f>IF(OR($A60="",G$10=""),"",IF(IFERROR(MATCH(BBC_6!G$10,Infor!$A$13:$A$30,0),0)&gt;0,"L",IF(WEEKDAY(G$10)=1,"","X")))</f>
        <v>X</v>
      </c>
      <c r="H60" s="61" t="str">
        <f>IF(OR($A60="",H$10=""),"",IF(IFERROR(MATCH(BBC_6!H$10,Infor!$A$13:$A$30,0),0)&gt;0,"L",IF(WEEKDAY(H$10)=1,"","X")))</f>
        <v/>
      </c>
      <c r="I60" s="61" t="str">
        <f>IF(OR($A60="",I$10=""),"",IF(IFERROR(MATCH(BBC_6!I$10,Infor!$A$13:$A$30,0),0)&gt;0,"L",IF(WEEKDAY(I$10)=1,"","X")))</f>
        <v>X</v>
      </c>
      <c r="J60" s="61" t="str">
        <f>IF(OR($A60="",J$10=""),"",IF(IFERROR(MATCH(BBC_6!J$10,Infor!$A$13:$A$30,0),0)&gt;0,"L",IF(WEEKDAY(J$10)=1,"","X")))</f>
        <v>X</v>
      </c>
      <c r="K60" s="61" t="str">
        <f>IF(OR($A60="",K$10=""),"",IF(IFERROR(MATCH(BBC_6!K$10,Infor!$A$13:$A$30,0),0)&gt;0,"L",IF(WEEKDAY(K$10)=1,"","X")))</f>
        <v>X</v>
      </c>
      <c r="L60" s="61" t="str">
        <f>IF(OR($A60="",L$10=""),"",IF(IFERROR(MATCH(BBC_6!L$10,Infor!$A$13:$A$30,0),0)&gt;0,"L",IF(WEEKDAY(L$10)=1,"","X")))</f>
        <v>X</v>
      </c>
      <c r="M60" s="61" t="str">
        <f>IF(OR($A60="",M$10=""),"",IF(IFERROR(MATCH(BBC_6!M$10,Infor!$A$13:$A$30,0),0)&gt;0,"L",IF(WEEKDAY(M$10)=1,"","X")))</f>
        <v>X</v>
      </c>
      <c r="N60" s="61" t="str">
        <f>IF(OR($A60="",N$10=""),"",IF(IFERROR(MATCH(BBC_6!N$10,Infor!$A$13:$A$30,0),0)&gt;0,"L",IF(WEEKDAY(N$10)=1,"","X")))</f>
        <v>X</v>
      </c>
      <c r="O60" s="61" t="str">
        <f>IF(OR($A60="",O$10=""),"",IF(IFERROR(MATCH(BBC_6!O$10,Infor!$A$13:$A$30,0),0)&gt;0,"L",IF(WEEKDAY(O$10)=1,"","X")))</f>
        <v/>
      </c>
      <c r="P60" s="61" t="str">
        <f>IF(OR($A60="",P$10=""),"",IF(IFERROR(MATCH(BBC_6!P$10,Infor!$A$13:$A$30,0),0)&gt;0,"L",IF(WEEKDAY(P$10)=1,"","X")))</f>
        <v>X</v>
      </c>
      <c r="Q60" s="61" t="str">
        <f>IF(OR($A60="",Q$10=""),"",IF(IFERROR(MATCH(BBC_6!Q$10,Infor!$A$13:$A$30,0),0)&gt;0,"L",IF(WEEKDAY(Q$10)=1,"","X")))</f>
        <v>X</v>
      </c>
      <c r="R60" s="61" t="str">
        <f>IF(OR($A60="",R$10=""),"",IF(IFERROR(MATCH(BBC_6!R$10,Infor!$A$13:$A$30,0),0)&gt;0,"L",IF(WEEKDAY(R$10)=1,"","X")))</f>
        <v>X</v>
      </c>
      <c r="S60" s="61" t="str">
        <f>IF(OR($A60="",S$10=""),"",IF(IFERROR(MATCH(BBC_6!S$10,Infor!$A$13:$A$30,0),0)&gt;0,"L",IF(WEEKDAY(S$10)=1,"","X")))</f>
        <v>X</v>
      </c>
      <c r="T60" s="61" t="str">
        <f>IF(OR($A60="",T$10=""),"",IF(IFERROR(MATCH(BBC_6!T$10,Infor!$A$13:$A$30,0),0)&gt;0,"L",IF(WEEKDAY(T$10)=1,"","X")))</f>
        <v>X</v>
      </c>
      <c r="U60" s="61" t="str">
        <f>IF(OR($A60="",U$10=""),"",IF(IFERROR(MATCH(BBC_6!U$10,Infor!$A$13:$A$30,0),0)&gt;0,"L",IF(WEEKDAY(U$10)=1,"","X")))</f>
        <v>X</v>
      </c>
      <c r="V60" s="61" t="str">
        <f>IF(OR($A60="",V$10=""),"",IF(IFERROR(MATCH(BBC_6!V$10,Infor!$A$13:$A$30,0),0)&gt;0,"L",IF(WEEKDAY(V$10)=1,"","X")))</f>
        <v/>
      </c>
      <c r="W60" s="61" t="str">
        <f>IF(OR($A60="",W$10=""),"",IF(IFERROR(MATCH(BBC_6!W$10,Infor!$A$13:$A$30,0),0)&gt;0,"L",IF(WEEKDAY(W$10)=1,"","X")))</f>
        <v>X</v>
      </c>
      <c r="X60" s="61" t="str">
        <f>IF(OR($A60="",X$10=""),"",IF(IFERROR(MATCH(BBC_6!X$10,Infor!$A$13:$A$30,0),0)&gt;0,"L",IF(WEEKDAY(X$10)=1,"","X")))</f>
        <v>X</v>
      </c>
      <c r="Y60" s="61" t="str">
        <f>IF(OR($A60="",Y$10=""),"",IF(IFERROR(MATCH(BBC_6!Y$10,Infor!$A$13:$A$30,0),0)&gt;0,"L",IF(WEEKDAY(Y$10)=1,"","X")))</f>
        <v>X</v>
      </c>
      <c r="Z60" s="61" t="str">
        <f>IF(OR($A60="",Z$10=""),"",IF(IFERROR(MATCH(BBC_6!Z$10,Infor!$A$13:$A$30,0),0)&gt;0,"L",IF(WEEKDAY(Z$10)=1,"","X")))</f>
        <v>X</v>
      </c>
      <c r="AA60" s="61" t="str">
        <f>IF(OR($A60="",AA$10=""),"",IF(IFERROR(MATCH(BBC_6!AA$10,Infor!$A$13:$A$30,0),0)&gt;0,"L",IF(WEEKDAY(AA$10)=1,"","X")))</f>
        <v>X</v>
      </c>
      <c r="AB60" s="61" t="str">
        <f>IF(OR($A60="",AB$10=""),"",IF(IFERROR(MATCH(BBC_6!AB$10,Infor!$A$13:$A$30,0),0)&gt;0,"L",IF(WEEKDAY(AB$10)=1,"","X")))</f>
        <v>X</v>
      </c>
      <c r="AC60" s="61" t="str">
        <f>IF(OR($A60="",AC$10=""),"",IF(IFERROR(MATCH(BBC_6!AC$10,Infor!$A$13:$A$30,0),0)&gt;0,"L",IF(WEEKDAY(AC$10)=1,"","X")))</f>
        <v/>
      </c>
      <c r="AD60" s="61" t="str">
        <f>IF(OR($A60="",AD$10=""),"",IF(IFERROR(MATCH(BBC_6!AD$10,Infor!$A$13:$A$30,0),0)&gt;0,"L",IF(WEEKDAY(AD$10)=1,"","X")))</f>
        <v>X</v>
      </c>
      <c r="AE60" s="61" t="str">
        <f>IF(OR($A60="",AE$10=""),"",IF(IFERROR(MATCH(BBC_6!AE$10,Infor!$A$13:$A$30,0),0)&gt;0,"L",IF(WEEKDAY(AE$10)=1,"","X")))</f>
        <v>X</v>
      </c>
      <c r="AF60" s="61" t="str">
        <f>IF(OR($A60="",AF$10=""),"",IF(IFERROR(MATCH(BBC_6!AF$10,Infor!$A$13:$A$30,0),0)&gt;0,"L",IF(WEEKDAY(AF$10)=1,"","X")))</f>
        <v>X</v>
      </c>
      <c r="AG60" s="61" t="str">
        <f>IF(OR($A60="",AG$10=""),"",IF(IFERROR(MATCH(BBC_6!AG$10,Infor!$A$13:$A$30,0),0)&gt;0,"L",IF(WEEKDAY(AG$10)=1,"","X")))</f>
        <v>X</v>
      </c>
      <c r="AH60" s="61" t="str">
        <f>IF(OR($A60="",AH$10=""),"",IF(IFERROR(MATCH(BBC_6!AH$10,Infor!$A$13:$A$30,0),0)&gt;0,"L",IF(WEEKDAY(AH$10)=1,"","X")))</f>
        <v>X</v>
      </c>
      <c r="AI60" s="61" t="str">
        <f>IF(OR($A60="",AI$10=""),"",IF(IFERROR(MATCH(BBC_6!AI$10,Infor!$A$13:$A$30,0),0)&gt;0,"L",IF(WEEKDAY(AI$10)=1,"","X")))</f>
        <v/>
      </c>
      <c r="AJ60" s="62"/>
      <c r="AK60" s="62">
        <f t="shared" si="6"/>
        <v>26</v>
      </c>
      <c r="AL60" s="62">
        <f t="shared" si="7"/>
        <v>0</v>
      </c>
      <c r="AM60" s="62"/>
      <c r="AN60" s="63"/>
      <c r="AO60" s="44">
        <f t="shared" si="0"/>
        <v>6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IF(OR($A61="",E$10=""),"",IF(IFERROR(MATCH(BBC_6!E$10,Infor!$A$13:$A$30,0),0)&gt;0,"L",IF(WEEKDAY(E$10)=1,"","X")))</f>
        <v>X</v>
      </c>
      <c r="F61" s="61" t="str">
        <f>IF(OR($A61="",F$10=""),"",IF(IFERROR(MATCH(BBC_6!F$10,Infor!$A$13:$A$30,0),0)&gt;0,"L",IF(WEEKDAY(F$10)=1,"","X")))</f>
        <v>X</v>
      </c>
      <c r="G61" s="61" t="str">
        <f>IF(OR($A61="",G$10=""),"",IF(IFERROR(MATCH(BBC_6!G$10,Infor!$A$13:$A$30,0),0)&gt;0,"L",IF(WEEKDAY(G$10)=1,"","X")))</f>
        <v>X</v>
      </c>
      <c r="H61" s="61" t="str">
        <f>IF(OR($A61="",H$10=""),"",IF(IFERROR(MATCH(BBC_6!H$10,Infor!$A$13:$A$30,0),0)&gt;0,"L",IF(WEEKDAY(H$10)=1,"","X")))</f>
        <v/>
      </c>
      <c r="I61" s="61" t="str">
        <f>IF(OR($A61="",I$10=""),"",IF(IFERROR(MATCH(BBC_6!I$10,Infor!$A$13:$A$30,0),0)&gt;0,"L",IF(WEEKDAY(I$10)=1,"","X")))</f>
        <v>X</v>
      </c>
      <c r="J61" s="61" t="str">
        <f>IF(OR($A61="",J$10=""),"",IF(IFERROR(MATCH(BBC_6!J$10,Infor!$A$13:$A$30,0),0)&gt;0,"L",IF(WEEKDAY(J$10)=1,"","X")))</f>
        <v>X</v>
      </c>
      <c r="K61" s="61" t="str">
        <f>IF(OR($A61="",K$10=""),"",IF(IFERROR(MATCH(BBC_6!K$10,Infor!$A$13:$A$30,0),0)&gt;0,"L",IF(WEEKDAY(K$10)=1,"","X")))</f>
        <v>X</v>
      </c>
      <c r="L61" s="61" t="str">
        <f>IF(OR($A61="",L$10=""),"",IF(IFERROR(MATCH(BBC_6!L$10,Infor!$A$13:$A$30,0),0)&gt;0,"L",IF(WEEKDAY(L$10)=1,"","X")))</f>
        <v>X</v>
      </c>
      <c r="M61" s="61" t="str">
        <f>IF(OR($A61="",M$10=""),"",IF(IFERROR(MATCH(BBC_6!M$10,Infor!$A$13:$A$30,0),0)&gt;0,"L",IF(WEEKDAY(M$10)=1,"","X")))</f>
        <v>X</v>
      </c>
      <c r="N61" s="61" t="str">
        <f>IF(OR($A61="",N$10=""),"",IF(IFERROR(MATCH(BBC_6!N$10,Infor!$A$13:$A$30,0),0)&gt;0,"L",IF(WEEKDAY(N$10)=1,"","X")))</f>
        <v>X</v>
      </c>
      <c r="O61" s="61" t="str">
        <f>IF(OR($A61="",O$10=""),"",IF(IFERROR(MATCH(BBC_6!O$10,Infor!$A$13:$A$30,0),0)&gt;0,"L",IF(WEEKDAY(O$10)=1,"","X")))</f>
        <v/>
      </c>
      <c r="P61" s="61" t="str">
        <f>IF(OR($A61="",P$10=""),"",IF(IFERROR(MATCH(BBC_6!P$10,Infor!$A$13:$A$30,0),0)&gt;0,"L",IF(WEEKDAY(P$10)=1,"","X")))</f>
        <v>X</v>
      </c>
      <c r="Q61" s="61" t="str">
        <f>IF(OR($A61="",Q$10=""),"",IF(IFERROR(MATCH(BBC_6!Q$10,Infor!$A$13:$A$30,0),0)&gt;0,"L",IF(WEEKDAY(Q$10)=1,"","X")))</f>
        <v>X</v>
      </c>
      <c r="R61" s="61" t="str">
        <f>IF(OR($A61="",R$10=""),"",IF(IFERROR(MATCH(BBC_6!R$10,Infor!$A$13:$A$30,0),0)&gt;0,"L",IF(WEEKDAY(R$10)=1,"","X")))</f>
        <v>X</v>
      </c>
      <c r="S61" s="61" t="str">
        <f>IF(OR($A61="",S$10=""),"",IF(IFERROR(MATCH(BBC_6!S$10,Infor!$A$13:$A$30,0),0)&gt;0,"L",IF(WEEKDAY(S$10)=1,"","X")))</f>
        <v>X</v>
      </c>
      <c r="T61" s="61" t="str">
        <f>IF(OR($A61="",T$10=""),"",IF(IFERROR(MATCH(BBC_6!T$10,Infor!$A$13:$A$30,0),0)&gt;0,"L",IF(WEEKDAY(T$10)=1,"","X")))</f>
        <v>X</v>
      </c>
      <c r="U61" s="61" t="str">
        <f>IF(OR($A61="",U$10=""),"",IF(IFERROR(MATCH(BBC_6!U$10,Infor!$A$13:$A$30,0),0)&gt;0,"L",IF(WEEKDAY(U$10)=1,"","X")))</f>
        <v>X</v>
      </c>
      <c r="V61" s="61" t="str">
        <f>IF(OR($A61="",V$10=""),"",IF(IFERROR(MATCH(BBC_6!V$10,Infor!$A$13:$A$30,0),0)&gt;0,"L",IF(WEEKDAY(V$10)=1,"","X")))</f>
        <v/>
      </c>
      <c r="W61" s="61" t="str">
        <f>IF(OR($A61="",W$10=""),"",IF(IFERROR(MATCH(BBC_6!W$10,Infor!$A$13:$A$30,0),0)&gt;0,"L",IF(WEEKDAY(W$10)=1,"","X")))</f>
        <v>X</v>
      </c>
      <c r="X61" s="61" t="str">
        <f>IF(OR($A61="",X$10=""),"",IF(IFERROR(MATCH(BBC_6!X$10,Infor!$A$13:$A$30,0),0)&gt;0,"L",IF(WEEKDAY(X$10)=1,"","X")))</f>
        <v>X</v>
      </c>
      <c r="Y61" s="61" t="str">
        <f>IF(OR($A61="",Y$10=""),"",IF(IFERROR(MATCH(BBC_6!Y$10,Infor!$A$13:$A$30,0),0)&gt;0,"L",IF(WEEKDAY(Y$10)=1,"","X")))</f>
        <v>X</v>
      </c>
      <c r="Z61" s="61" t="str">
        <f>IF(OR($A61="",Z$10=""),"",IF(IFERROR(MATCH(BBC_6!Z$10,Infor!$A$13:$A$30,0),0)&gt;0,"L",IF(WEEKDAY(Z$10)=1,"","X")))</f>
        <v>X</v>
      </c>
      <c r="AA61" s="61" t="str">
        <f>IF(OR($A61="",AA$10=""),"",IF(IFERROR(MATCH(BBC_6!AA$10,Infor!$A$13:$A$30,0),0)&gt;0,"L",IF(WEEKDAY(AA$10)=1,"","X")))</f>
        <v>X</v>
      </c>
      <c r="AB61" s="61" t="str">
        <f>IF(OR($A61="",AB$10=""),"",IF(IFERROR(MATCH(BBC_6!AB$10,Infor!$A$13:$A$30,0),0)&gt;0,"L",IF(WEEKDAY(AB$10)=1,"","X")))</f>
        <v>X</v>
      </c>
      <c r="AC61" s="61" t="str">
        <f>IF(OR($A61="",AC$10=""),"",IF(IFERROR(MATCH(BBC_6!AC$10,Infor!$A$13:$A$30,0),0)&gt;0,"L",IF(WEEKDAY(AC$10)=1,"","X")))</f>
        <v/>
      </c>
      <c r="AD61" s="61" t="str">
        <f>IF(OR($A61="",AD$10=""),"",IF(IFERROR(MATCH(BBC_6!AD$10,Infor!$A$13:$A$30,0),0)&gt;0,"L",IF(WEEKDAY(AD$10)=1,"","X")))</f>
        <v>X</v>
      </c>
      <c r="AE61" s="61" t="str">
        <f>IF(OR($A61="",AE$10=""),"",IF(IFERROR(MATCH(BBC_6!AE$10,Infor!$A$13:$A$30,0),0)&gt;0,"L",IF(WEEKDAY(AE$10)=1,"","X")))</f>
        <v>X</v>
      </c>
      <c r="AF61" s="61" t="str">
        <f>IF(OR($A61="",AF$10=""),"",IF(IFERROR(MATCH(BBC_6!AF$10,Infor!$A$13:$A$30,0),0)&gt;0,"L",IF(WEEKDAY(AF$10)=1,"","X")))</f>
        <v>X</v>
      </c>
      <c r="AG61" s="61" t="str">
        <f>IF(OR($A61="",AG$10=""),"",IF(IFERROR(MATCH(BBC_6!AG$10,Infor!$A$13:$A$30,0),0)&gt;0,"L",IF(WEEKDAY(AG$10)=1,"","X")))</f>
        <v>X</v>
      </c>
      <c r="AH61" s="61" t="str">
        <f>IF(OR($A61="",AH$10=""),"",IF(IFERROR(MATCH(BBC_6!AH$10,Infor!$A$13:$A$30,0),0)&gt;0,"L",IF(WEEKDAY(AH$10)=1,"","X")))</f>
        <v>X</v>
      </c>
      <c r="AI61" s="61" t="str">
        <f>IF(OR($A61="",AI$10=""),"",IF(IFERROR(MATCH(BBC_6!AI$10,Infor!$A$13:$A$30,0),0)&gt;0,"L",IF(WEEKDAY(AI$10)=1,"","X")))</f>
        <v/>
      </c>
      <c r="AJ61" s="62"/>
      <c r="AK61" s="62">
        <f t="shared" si="6"/>
        <v>26</v>
      </c>
      <c r="AL61" s="62">
        <f t="shared" si="7"/>
        <v>0</v>
      </c>
      <c r="AM61" s="62"/>
      <c r="AN61" s="63"/>
      <c r="AO61" s="44">
        <f t="shared" si="0"/>
        <v>6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6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50</v>
      </c>
      <c r="G63" s="52">
        <f t="shared" ref="G63:AI63" si="9">COUNTIF(G12:G62,"L")+COUNTIF(G12:G62,"X")+COUNTIF(G12:G62,"\")/2</f>
        <v>50</v>
      </c>
      <c r="H63" s="52">
        <f t="shared" si="9"/>
        <v>0</v>
      </c>
      <c r="I63" s="52">
        <f t="shared" si="9"/>
        <v>50</v>
      </c>
      <c r="J63" s="52">
        <f t="shared" si="9"/>
        <v>50</v>
      </c>
      <c r="K63" s="52">
        <f t="shared" si="9"/>
        <v>50</v>
      </c>
      <c r="L63" s="52">
        <f t="shared" si="9"/>
        <v>50</v>
      </c>
      <c r="M63" s="52">
        <f t="shared" si="9"/>
        <v>50</v>
      </c>
      <c r="N63" s="52">
        <f t="shared" si="9"/>
        <v>50</v>
      </c>
      <c r="O63" s="52">
        <f t="shared" si="9"/>
        <v>0</v>
      </c>
      <c r="P63" s="52">
        <f t="shared" si="9"/>
        <v>50</v>
      </c>
      <c r="Q63" s="52">
        <f t="shared" si="9"/>
        <v>50</v>
      </c>
      <c r="R63" s="52">
        <f t="shared" si="9"/>
        <v>50</v>
      </c>
      <c r="S63" s="52">
        <f t="shared" si="9"/>
        <v>50</v>
      </c>
      <c r="T63" s="52">
        <f t="shared" si="9"/>
        <v>50</v>
      </c>
      <c r="U63" s="52">
        <f t="shared" si="9"/>
        <v>50</v>
      </c>
      <c r="V63" s="52">
        <f t="shared" si="9"/>
        <v>0</v>
      </c>
      <c r="W63" s="52">
        <f t="shared" si="9"/>
        <v>50</v>
      </c>
      <c r="X63" s="52">
        <f t="shared" si="9"/>
        <v>50</v>
      </c>
      <c r="Y63" s="52">
        <f t="shared" si="9"/>
        <v>50</v>
      </c>
      <c r="Z63" s="52">
        <f t="shared" si="9"/>
        <v>50</v>
      </c>
      <c r="AA63" s="52">
        <f t="shared" si="9"/>
        <v>50</v>
      </c>
      <c r="AB63" s="52">
        <f t="shared" si="9"/>
        <v>50</v>
      </c>
      <c r="AC63" s="52">
        <f t="shared" si="9"/>
        <v>0</v>
      </c>
      <c r="AD63" s="52">
        <f t="shared" si="9"/>
        <v>50</v>
      </c>
      <c r="AE63" s="52">
        <f t="shared" si="9"/>
        <v>50</v>
      </c>
      <c r="AF63" s="52">
        <f t="shared" si="9"/>
        <v>50</v>
      </c>
      <c r="AG63" s="52">
        <f t="shared" si="9"/>
        <v>50</v>
      </c>
      <c r="AH63" s="52">
        <f t="shared" si="9"/>
        <v>50</v>
      </c>
      <c r="AI63" s="52">
        <f t="shared" si="9"/>
        <v>0</v>
      </c>
      <c r="AJ63" s="52">
        <f>SUM(AJ12:AJ62)</f>
        <v>0</v>
      </c>
      <c r="AK63" s="52">
        <f t="shared" ref="AK63:AN63" si="10">SUM(AK12:AK62)</f>
        <v>1300</v>
      </c>
      <c r="AL63" s="52">
        <f t="shared" si="10"/>
        <v>0</v>
      </c>
      <c r="AM63" s="52">
        <f t="shared" si="10"/>
        <v>0</v>
      </c>
      <c r="AN63" s="53">
        <f t="shared" si="10"/>
        <v>0</v>
      </c>
      <c r="AO63" s="44">
        <f t="shared" si="0"/>
        <v>6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42916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27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52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6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6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205800000</v>
      </c>
      <c r="AJ3" s="90" t="s">
        <v>174</v>
      </c>
      <c r="AK3" s="91">
        <v>334</v>
      </c>
      <c r="AL3" s="86">
        <f>SUM(AL4:AL8)</f>
        <v>12585625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6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92960000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6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68290000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42887</v>
      </c>
      <c r="S6" s="92"/>
      <c r="V6" s="79">
        <f t="shared" si="0"/>
        <v>6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367050000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248125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6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248125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BBC_6!B7</f>
        <v>42887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6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6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6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6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6</v>
      </c>
      <c r="W12" s="79">
        <v>15</v>
      </c>
      <c r="X12" s="44" t="s">
        <v>143</v>
      </c>
    </row>
    <row r="13" spans="1:49" ht="15" customHeight="1" x14ac:dyDescent="0.3">
      <c r="A13" s="44">
        <f>IF(BBC_6!A12="","",BBC_6!A12)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IF(A13="","",VLOOKUP(A13,BCC_6,37,0)+VLOOKUP(A13,BCC_6,38,0))</f>
        <v>26</v>
      </c>
      <c r="I13" s="119">
        <f>IF(A13="","",ROUND(D13*E13*H13/26,0))</f>
        <v>15000000</v>
      </c>
      <c r="J13" s="118"/>
      <c r="K13" s="118"/>
      <c r="L13" s="119">
        <f>IF(A13="","",VLOOKUP(A13,BCC_6,37,0)*Infor!$E$16)</f>
        <v>1040000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19840000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119250</v>
      </c>
      <c r="T13" s="119">
        <f>IF(A13="","",SUM(P13:S13))</f>
        <v>644250</v>
      </c>
      <c r="U13" s="121">
        <f>IF(A13="","",N13-O13-T13)</f>
        <v>19195750</v>
      </c>
      <c r="V13" s="79">
        <f t="shared" si="0"/>
        <v>6</v>
      </c>
      <c r="W13" s="79">
        <v>15</v>
      </c>
      <c r="X13" s="79" t="str">
        <f>IF(A13="","","Print")</f>
        <v>Print</v>
      </c>
      <c r="Y13" s="78">
        <f>IF(A13="","",N13-IF(L13&gt;Infor!$E$15,Infor!$E$15,TTL_6!L13))</f>
        <v>19110000</v>
      </c>
      <c r="Z13" s="78">
        <f t="shared" ref="Z13:Z62" si="8">IF(A13="","",VLOOKUP(A13,DANH_SACH,11,0))</f>
        <v>2</v>
      </c>
      <c r="AA13" s="78">
        <f>IF(A13="","",Infor!$E$13+Infor!$E$14*TTL_6!Z13)</f>
        <v>16200000</v>
      </c>
      <c r="AB13" s="78">
        <f>SUM(P13:R13)</f>
        <v>525000</v>
      </c>
      <c r="AC13" s="78">
        <f>IF(A13="","",IF(Y13-AA13-AB13&gt;0,Y13-AA13-AB13,0))</f>
        <v>2385000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IF(BBC_6!A13="","",BBC_6!A13)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26</v>
      </c>
      <c r="I14" s="124">
        <f t="shared" ref="I14:I62" si="11">IF(A14="","",ROUND(D14*E14*H14/26,0))</f>
        <v>11250000</v>
      </c>
      <c r="J14" s="123"/>
      <c r="K14" s="123"/>
      <c r="L14" s="124">
        <f>IF(A14="","",VLOOKUP(A14,BCC_6,37,0)*Infor!$E$16)</f>
        <v>1040000</v>
      </c>
      <c r="M14" s="124">
        <f t="shared" si="7"/>
        <v>3000000</v>
      </c>
      <c r="N14" s="124">
        <f t="shared" ref="N14:N62" si="12">IF(A14="","",G14+I14+K14+L14+M14)</f>
        <v>15290000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74375</v>
      </c>
      <c r="T14" s="124">
        <f t="shared" ref="T14:T62" si="13">IF(A14="","",SUM(P14:S14))</f>
        <v>546875</v>
      </c>
      <c r="U14" s="126">
        <f t="shared" ref="U14:U62" si="14">IF(A14="","",N14-O14-T14)</f>
        <v>14743125</v>
      </c>
      <c r="V14" s="79">
        <f t="shared" si="0"/>
        <v>6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IF(A14="","",N14-IF(L14&gt;Infor!$E$15,Infor!$E$15,TTL_6!L14))</f>
        <v>14560000</v>
      </c>
      <c r="Z14" s="78">
        <f t="shared" si="8"/>
        <v>1</v>
      </c>
      <c r="AA14" s="78">
        <f>IF(A14="","",Infor!$E$13+Infor!$E$14*TTL_6!Z14)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1487500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IF(BBC_6!A14="","",BBC_6!A14)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26</v>
      </c>
      <c r="I15" s="124">
        <f t="shared" si="11"/>
        <v>8000000</v>
      </c>
      <c r="J15" s="123"/>
      <c r="K15" s="123"/>
      <c r="L15" s="124">
        <f>IF(A15="","",VLOOKUP(A15,BCC_6,37,0)*Infor!$E$16)</f>
        <v>1040000</v>
      </c>
      <c r="M15" s="124">
        <f t="shared" si="7"/>
        <v>2200000</v>
      </c>
      <c r="N15" s="124">
        <f t="shared" si="12"/>
        <v>11240000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54500</v>
      </c>
      <c r="T15" s="124">
        <f t="shared" si="13"/>
        <v>474500</v>
      </c>
      <c r="U15" s="126">
        <f t="shared" si="14"/>
        <v>10765500</v>
      </c>
      <c r="V15" s="79">
        <f t="shared" si="0"/>
        <v>6</v>
      </c>
      <c r="W15" s="79">
        <v>15</v>
      </c>
      <c r="X15" s="79" t="str">
        <f t="shared" si="15"/>
        <v>Print</v>
      </c>
      <c r="Y15" s="78">
        <f>IF(A15="","",N15-IF(L15&gt;Infor!$E$15,Infor!$E$15,TTL_6!L15))</f>
        <v>10510000</v>
      </c>
      <c r="Z15" s="78">
        <f t="shared" si="8"/>
        <v>0</v>
      </c>
      <c r="AA15" s="78">
        <f>IF(A15="","",Infor!$E$13+Infor!$E$14*TTL_6!Z15)</f>
        <v>9000000</v>
      </c>
      <c r="AB15" s="78">
        <f t="shared" si="16"/>
        <v>420000</v>
      </c>
      <c r="AC15" s="78">
        <f t="shared" si="17"/>
        <v>1090000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IF(BBC_6!A15="","",BBC_6!A15)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26</v>
      </c>
      <c r="I16" s="124">
        <f t="shared" si="11"/>
        <v>8000000</v>
      </c>
      <c r="J16" s="123"/>
      <c r="K16" s="123"/>
      <c r="L16" s="124">
        <f>IF(A16="","",VLOOKUP(A16,BCC_6,37,0)*Infor!$E$16)</f>
        <v>1040000</v>
      </c>
      <c r="M16" s="124">
        <f t="shared" si="7"/>
        <v>2200000</v>
      </c>
      <c r="N16" s="124">
        <f t="shared" si="12"/>
        <v>11240000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10820000</v>
      </c>
      <c r="V16" s="79">
        <f t="shared" si="0"/>
        <v>6</v>
      </c>
      <c r="W16" s="79">
        <v>15</v>
      </c>
      <c r="X16" s="79" t="str">
        <f t="shared" si="15"/>
        <v>Print</v>
      </c>
      <c r="Y16" s="78">
        <f>IF(A16="","",N16-IF(L16&gt;Infor!$E$15,Infor!$E$15,TTL_6!L16))</f>
        <v>10510000</v>
      </c>
      <c r="Z16" s="78">
        <f t="shared" si="8"/>
        <v>2</v>
      </c>
      <c r="AA16" s="78">
        <f>IF(A16="","",Infor!$E$13+Infor!$E$14*TTL_6!Z16)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IF(BBC_6!A16="","",BBC_6!A16)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26</v>
      </c>
      <c r="I17" s="124">
        <f t="shared" si="11"/>
        <v>6000000</v>
      </c>
      <c r="J17" s="123"/>
      <c r="K17" s="123"/>
      <c r="L17" s="124">
        <f>IF(A17="","",VLOOKUP(A17,BCC_6,37,0)*Infor!$E$16)</f>
        <v>1040000</v>
      </c>
      <c r="M17" s="124">
        <f t="shared" si="7"/>
        <v>1600000</v>
      </c>
      <c r="N17" s="124">
        <f t="shared" si="12"/>
        <v>8640000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8220000</v>
      </c>
      <c r="V17" s="79">
        <f t="shared" si="0"/>
        <v>6</v>
      </c>
      <c r="W17" s="79">
        <v>15</v>
      </c>
      <c r="X17" s="79" t="str">
        <f t="shared" si="15"/>
        <v>Print</v>
      </c>
      <c r="Y17" s="78">
        <f>IF(A17="","",N17-IF(L17&gt;Infor!$E$15,Infor!$E$15,TTL_6!L17))</f>
        <v>7910000</v>
      </c>
      <c r="Z17" s="78">
        <f t="shared" si="8"/>
        <v>1</v>
      </c>
      <c r="AA17" s="78">
        <f>IF(A17="","",Infor!$E$13+Infor!$E$14*TTL_6!Z17)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IF(BBC_6!A17="","",BBC_6!A17)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26</v>
      </c>
      <c r="I18" s="124">
        <f t="shared" si="11"/>
        <v>6000000</v>
      </c>
      <c r="J18" s="123"/>
      <c r="K18" s="123"/>
      <c r="L18" s="124">
        <f>IF(A18="","",VLOOKUP(A18,BCC_6,37,0)*Infor!$E$16)</f>
        <v>1040000</v>
      </c>
      <c r="M18" s="124">
        <f t="shared" si="7"/>
        <v>1600000</v>
      </c>
      <c r="N18" s="124">
        <f t="shared" si="12"/>
        <v>8640000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8640000</v>
      </c>
      <c r="V18" s="79">
        <f t="shared" si="0"/>
        <v>6</v>
      </c>
      <c r="W18" s="79">
        <v>15</v>
      </c>
      <c r="X18" s="79" t="str">
        <f t="shared" si="15"/>
        <v>Print</v>
      </c>
      <c r="Y18" s="78">
        <f>IF(A18="","",N18-IF(L18&gt;Infor!$E$15,Infor!$E$15,TTL_6!L18))</f>
        <v>7910000</v>
      </c>
      <c r="Z18" s="78">
        <f t="shared" si="8"/>
        <v>1</v>
      </c>
      <c r="AA18" s="78">
        <f>IF(A18="","",Infor!$E$13+Infor!$E$14*TTL_6!Z18)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IF(BBC_6!A18="","",BBC_6!A18)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26</v>
      </c>
      <c r="I19" s="124">
        <f t="shared" si="11"/>
        <v>4000000</v>
      </c>
      <c r="J19" s="123"/>
      <c r="K19" s="123"/>
      <c r="L19" s="124">
        <f>IF(A19="","",VLOOKUP(A19,BCC_6,37,0)*Infor!$E$16)</f>
        <v>1040000</v>
      </c>
      <c r="M19" s="124">
        <f t="shared" si="7"/>
        <v>1600000</v>
      </c>
      <c r="N19" s="124">
        <f t="shared" si="12"/>
        <v>6640000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6640000</v>
      </c>
      <c r="V19" s="79">
        <f t="shared" si="0"/>
        <v>6</v>
      </c>
      <c r="W19" s="79">
        <v>15</v>
      </c>
      <c r="X19" s="79" t="str">
        <f t="shared" si="15"/>
        <v>Print</v>
      </c>
      <c r="Y19" s="78">
        <f>IF(A19="","",N19-IF(L19&gt;Infor!$E$15,Infor!$E$15,TTL_6!L19))</f>
        <v>5910000</v>
      </c>
      <c r="Z19" s="78">
        <f t="shared" si="8"/>
        <v>2</v>
      </c>
      <c r="AA19" s="78">
        <f>IF(A19="","",Infor!$E$13+Infor!$E$14*TTL_6!Z19)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IF(BBC_6!A19="","",BBC_6!A19)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26</v>
      </c>
      <c r="I20" s="124">
        <f t="shared" si="11"/>
        <v>4000000</v>
      </c>
      <c r="J20" s="123"/>
      <c r="K20" s="123"/>
      <c r="L20" s="124">
        <f>IF(A20="","",VLOOKUP(A20,BCC_6,37,0)*Infor!$E$16)</f>
        <v>1040000</v>
      </c>
      <c r="M20" s="124">
        <f t="shared" si="7"/>
        <v>1600000</v>
      </c>
      <c r="N20" s="124">
        <f t="shared" si="12"/>
        <v>6640000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6640000</v>
      </c>
      <c r="V20" s="79">
        <f t="shared" si="0"/>
        <v>6</v>
      </c>
      <c r="W20" s="79">
        <v>15</v>
      </c>
      <c r="X20" s="79" t="str">
        <f t="shared" si="15"/>
        <v>Print</v>
      </c>
      <c r="Y20" s="78">
        <f>IF(A20="","",N20-IF(L20&gt;Infor!$E$15,Infor!$E$15,TTL_6!L20))</f>
        <v>5910000</v>
      </c>
      <c r="Z20" s="78">
        <f t="shared" si="8"/>
        <v>0</v>
      </c>
      <c r="AA20" s="78">
        <f>IF(A20="","",Infor!$E$13+Infor!$E$14*TTL_6!Z20)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IF(BBC_6!A20="","",BBC_6!A20)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26</v>
      </c>
      <c r="I21" s="124">
        <f t="shared" si="11"/>
        <v>4000000</v>
      </c>
      <c r="J21" s="123"/>
      <c r="K21" s="123"/>
      <c r="L21" s="124">
        <f>IF(A21="","",VLOOKUP(A21,BCC_6,37,0)*Infor!$E$16)</f>
        <v>1040000</v>
      </c>
      <c r="M21" s="124">
        <f t="shared" si="7"/>
        <v>1600000</v>
      </c>
      <c r="N21" s="124">
        <f t="shared" si="12"/>
        <v>6640000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6640000</v>
      </c>
      <c r="V21" s="79">
        <f t="shared" si="0"/>
        <v>6</v>
      </c>
      <c r="W21" s="79">
        <v>15</v>
      </c>
      <c r="X21" s="79" t="str">
        <f t="shared" si="15"/>
        <v>Print</v>
      </c>
      <c r="Y21" s="78">
        <f>IF(A21="","",N21-IF(L21&gt;Infor!$E$15,Infor!$E$15,TTL_6!L21))</f>
        <v>5910000</v>
      </c>
      <c r="Z21" s="78">
        <f t="shared" si="8"/>
        <v>2</v>
      </c>
      <c r="AA21" s="78">
        <f>IF(A21="","",Infor!$E$13+Infor!$E$14*TTL_6!Z21)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IF(BBC_6!A21="","",BBC_6!A21)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26</v>
      </c>
      <c r="I22" s="124">
        <f t="shared" si="11"/>
        <v>4000000</v>
      </c>
      <c r="J22" s="123"/>
      <c r="K22" s="123"/>
      <c r="L22" s="124">
        <f>IF(A22="","",VLOOKUP(A22,BCC_6,37,0)*Infor!$E$16)</f>
        <v>1040000</v>
      </c>
      <c r="M22" s="124">
        <f t="shared" si="7"/>
        <v>1600000</v>
      </c>
      <c r="N22" s="124">
        <f t="shared" si="12"/>
        <v>6640000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6640000</v>
      </c>
      <c r="V22" s="79">
        <f t="shared" si="0"/>
        <v>6</v>
      </c>
      <c r="W22" s="79">
        <v>15</v>
      </c>
      <c r="X22" s="79" t="str">
        <f t="shared" si="15"/>
        <v>Print</v>
      </c>
      <c r="Y22" s="78">
        <f>IF(A22="","",N22-IF(L22&gt;Infor!$E$15,Infor!$E$15,TTL_6!L22))</f>
        <v>5910000</v>
      </c>
      <c r="Z22" s="78">
        <f t="shared" si="8"/>
        <v>1</v>
      </c>
      <c r="AA22" s="78">
        <f>IF(A22="","",Infor!$E$13+Infor!$E$14*TTL_6!Z22)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IF(BBC_6!A22="","",BBC_6!A22)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26</v>
      </c>
      <c r="I23" s="124">
        <f t="shared" si="11"/>
        <v>4000000</v>
      </c>
      <c r="J23" s="123"/>
      <c r="K23" s="123"/>
      <c r="L23" s="124">
        <f>IF(A23="","",VLOOKUP(A23,BCC_6,37,0)*Infor!$E$16)</f>
        <v>1040000</v>
      </c>
      <c r="M23" s="124">
        <f t="shared" si="7"/>
        <v>1600000</v>
      </c>
      <c r="N23" s="124">
        <f t="shared" si="12"/>
        <v>6640000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6640000</v>
      </c>
      <c r="V23" s="79">
        <f t="shared" si="0"/>
        <v>6</v>
      </c>
      <c r="W23" s="79">
        <v>15</v>
      </c>
      <c r="X23" s="79" t="str">
        <f t="shared" si="15"/>
        <v>Print</v>
      </c>
      <c r="Y23" s="78">
        <f>IF(A23="","",N23-IF(L23&gt;Infor!$E$15,Infor!$E$15,TTL_6!L23))</f>
        <v>5910000</v>
      </c>
      <c r="Z23" s="78">
        <f t="shared" si="8"/>
        <v>0</v>
      </c>
      <c r="AA23" s="78">
        <f>IF(A23="","",Infor!$E$13+Infor!$E$14*TTL_6!Z23)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IF(BBC_6!A23="","",BBC_6!A23)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26</v>
      </c>
      <c r="I24" s="124">
        <f t="shared" si="11"/>
        <v>4000000</v>
      </c>
      <c r="J24" s="123"/>
      <c r="K24" s="123"/>
      <c r="L24" s="124">
        <f>IF(A24="","",VLOOKUP(A24,BCC_6,37,0)*Infor!$E$16)</f>
        <v>1040000</v>
      </c>
      <c r="M24" s="124">
        <f t="shared" si="7"/>
        <v>1600000</v>
      </c>
      <c r="N24" s="124">
        <f t="shared" si="12"/>
        <v>6640000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6220000</v>
      </c>
      <c r="V24" s="79">
        <f t="shared" si="0"/>
        <v>6</v>
      </c>
      <c r="W24" s="79">
        <v>15</v>
      </c>
      <c r="X24" s="79" t="str">
        <f t="shared" si="15"/>
        <v>Print</v>
      </c>
      <c r="Y24" s="78">
        <f>IF(A24="","",N24-IF(L24&gt;Infor!$E$15,Infor!$E$15,TTL_6!L24))</f>
        <v>5910000</v>
      </c>
      <c r="Z24" s="78">
        <f t="shared" si="8"/>
        <v>2</v>
      </c>
      <c r="AA24" s="78">
        <f>IF(A24="","",Infor!$E$13+Infor!$E$14*TTL_6!Z24)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IF(BBC_6!A24="","",BBC_6!A24)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26</v>
      </c>
      <c r="I25" s="124">
        <f t="shared" si="11"/>
        <v>4000000</v>
      </c>
      <c r="J25" s="123"/>
      <c r="K25" s="123"/>
      <c r="L25" s="124">
        <f>IF(A25="","",VLOOKUP(A25,BCC_6,37,0)*Infor!$E$16)</f>
        <v>1040000</v>
      </c>
      <c r="M25" s="124">
        <f t="shared" si="7"/>
        <v>1600000</v>
      </c>
      <c r="N25" s="124">
        <f t="shared" si="12"/>
        <v>6640000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6640000</v>
      </c>
      <c r="V25" s="79">
        <f t="shared" si="0"/>
        <v>6</v>
      </c>
      <c r="W25" s="79">
        <v>15</v>
      </c>
      <c r="X25" s="79" t="str">
        <f t="shared" si="15"/>
        <v>Print</v>
      </c>
      <c r="Y25" s="78">
        <f>IF(A25="","",N25-IF(L25&gt;Infor!$E$15,Infor!$E$15,TTL_6!L25))</f>
        <v>5910000</v>
      </c>
      <c r="Z25" s="78">
        <f t="shared" si="8"/>
        <v>1</v>
      </c>
      <c r="AA25" s="78">
        <f>IF(A25="","",Infor!$E$13+Infor!$E$14*TTL_6!Z25)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IF(BBC_6!A25="","",BBC_6!A25)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26</v>
      </c>
      <c r="I26" s="124">
        <f t="shared" si="11"/>
        <v>4000000</v>
      </c>
      <c r="J26" s="123"/>
      <c r="K26" s="123"/>
      <c r="L26" s="124">
        <f>IF(A26="","",VLOOKUP(A26,BCC_6,37,0)*Infor!$E$16)</f>
        <v>1040000</v>
      </c>
      <c r="M26" s="124">
        <f t="shared" si="7"/>
        <v>1600000</v>
      </c>
      <c r="N26" s="124">
        <f t="shared" si="12"/>
        <v>6640000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6640000</v>
      </c>
      <c r="V26" s="79">
        <f t="shared" si="0"/>
        <v>6</v>
      </c>
      <c r="W26" s="79">
        <v>15</v>
      </c>
      <c r="X26" s="79" t="str">
        <f t="shared" si="15"/>
        <v>Print</v>
      </c>
      <c r="Y26" s="78">
        <f>IF(A26="","",N26-IF(L26&gt;Infor!$E$15,Infor!$E$15,TTL_6!L26))</f>
        <v>5910000</v>
      </c>
      <c r="Z26" s="78">
        <f t="shared" si="8"/>
        <v>1</v>
      </c>
      <c r="AA26" s="78">
        <f>IF(A26="","",Infor!$E$13+Infor!$E$14*TTL_6!Z26)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IF(BBC_6!A26="","",BBC_6!A26)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26</v>
      </c>
      <c r="I27" s="124">
        <f t="shared" si="11"/>
        <v>4000000</v>
      </c>
      <c r="J27" s="123"/>
      <c r="K27" s="123"/>
      <c r="L27" s="124">
        <f>IF(A27="","",VLOOKUP(A27,BCC_6,37,0)*Infor!$E$16)</f>
        <v>1040000</v>
      </c>
      <c r="M27" s="124">
        <f t="shared" si="7"/>
        <v>1600000</v>
      </c>
      <c r="N27" s="124">
        <f t="shared" si="12"/>
        <v>6640000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6220000</v>
      </c>
      <c r="V27" s="79">
        <f t="shared" si="0"/>
        <v>6</v>
      </c>
      <c r="W27" s="79">
        <v>15</v>
      </c>
      <c r="X27" s="79" t="str">
        <f t="shared" si="15"/>
        <v>Print</v>
      </c>
      <c r="Y27" s="78">
        <f>IF(A27="","",N27-IF(L27&gt;Infor!$E$15,Infor!$E$15,TTL_6!L27))</f>
        <v>5910000</v>
      </c>
      <c r="Z27" s="78">
        <f t="shared" si="8"/>
        <v>2</v>
      </c>
      <c r="AA27" s="78">
        <f>IF(A27="","",Infor!$E$13+Infor!$E$14*TTL_6!Z27)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IF(BBC_6!A27="","",BBC_6!A27)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26</v>
      </c>
      <c r="I28" s="124">
        <f t="shared" si="11"/>
        <v>4000000</v>
      </c>
      <c r="J28" s="123"/>
      <c r="K28" s="123"/>
      <c r="L28" s="124">
        <f>IF(A28="","",VLOOKUP(A28,BCC_6,37,0)*Infor!$E$16)</f>
        <v>1040000</v>
      </c>
      <c r="M28" s="124">
        <f t="shared" si="7"/>
        <v>1600000</v>
      </c>
      <c r="N28" s="124">
        <f t="shared" si="12"/>
        <v>6640000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6220000</v>
      </c>
      <c r="V28" s="79">
        <f t="shared" si="0"/>
        <v>6</v>
      </c>
      <c r="W28" s="79">
        <v>15</v>
      </c>
      <c r="X28" s="79" t="str">
        <f t="shared" si="15"/>
        <v>Print</v>
      </c>
      <c r="Y28" s="78">
        <f>IF(A28="","",N28-IF(L28&gt;Infor!$E$15,Infor!$E$15,TTL_6!L28))</f>
        <v>5910000</v>
      </c>
      <c r="Z28" s="78">
        <f t="shared" si="8"/>
        <v>0</v>
      </c>
      <c r="AA28" s="78">
        <f>IF(A28="","",Infor!$E$13+Infor!$E$14*TTL_6!Z28)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IF(BBC_6!A28="","",BBC_6!A28)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26</v>
      </c>
      <c r="I29" s="124">
        <f t="shared" si="11"/>
        <v>4000000</v>
      </c>
      <c r="J29" s="123"/>
      <c r="K29" s="123"/>
      <c r="L29" s="124">
        <f>IF(A29="","",VLOOKUP(A29,BCC_6,37,0)*Infor!$E$16)</f>
        <v>1040000</v>
      </c>
      <c r="M29" s="124">
        <f t="shared" si="7"/>
        <v>1600000</v>
      </c>
      <c r="N29" s="124">
        <f t="shared" si="12"/>
        <v>6640000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6220000</v>
      </c>
      <c r="V29" s="79">
        <f t="shared" si="0"/>
        <v>6</v>
      </c>
      <c r="W29" s="79">
        <v>15</v>
      </c>
      <c r="X29" s="79" t="str">
        <f t="shared" si="15"/>
        <v>Print</v>
      </c>
      <c r="Y29" s="78">
        <f>IF(A29="","",N29-IF(L29&gt;Infor!$E$15,Infor!$E$15,TTL_6!L29))</f>
        <v>5910000</v>
      </c>
      <c r="Z29" s="78">
        <f t="shared" si="8"/>
        <v>2</v>
      </c>
      <c r="AA29" s="78">
        <f>IF(A29="","",Infor!$E$13+Infor!$E$14*TTL_6!Z29)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IF(BBC_6!A29="","",BBC_6!A29)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26</v>
      </c>
      <c r="I30" s="124">
        <f t="shared" si="11"/>
        <v>4000000</v>
      </c>
      <c r="J30" s="123"/>
      <c r="K30" s="123"/>
      <c r="L30" s="124">
        <f>IF(A30="","",VLOOKUP(A30,BCC_6,37,0)*Infor!$E$16)</f>
        <v>1040000</v>
      </c>
      <c r="M30" s="124">
        <f t="shared" si="7"/>
        <v>1600000</v>
      </c>
      <c r="N30" s="124">
        <f t="shared" si="12"/>
        <v>6640000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6220000</v>
      </c>
      <c r="V30" s="79">
        <f t="shared" si="0"/>
        <v>6</v>
      </c>
      <c r="W30" s="79">
        <v>15</v>
      </c>
      <c r="X30" s="79" t="str">
        <f t="shared" si="15"/>
        <v>Print</v>
      </c>
      <c r="Y30" s="78">
        <f>IF(A30="","",N30-IF(L30&gt;Infor!$E$15,Infor!$E$15,TTL_6!L30))</f>
        <v>5910000</v>
      </c>
      <c r="Z30" s="78">
        <f t="shared" si="8"/>
        <v>1</v>
      </c>
      <c r="AA30" s="78">
        <f>IF(A30="","",Infor!$E$13+Infor!$E$14*TTL_6!Z30)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IF(BBC_6!A30="","",BBC_6!A30)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26</v>
      </c>
      <c r="I31" s="124">
        <f t="shared" si="11"/>
        <v>4000000</v>
      </c>
      <c r="J31" s="123"/>
      <c r="K31" s="123"/>
      <c r="L31" s="124">
        <f>IF(A31="","",VLOOKUP(A31,BCC_6,37,0)*Infor!$E$16)</f>
        <v>1040000</v>
      </c>
      <c r="M31" s="124">
        <f t="shared" si="7"/>
        <v>1600000</v>
      </c>
      <c r="N31" s="124">
        <f t="shared" si="12"/>
        <v>6640000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6220000</v>
      </c>
      <c r="V31" s="79">
        <f t="shared" si="0"/>
        <v>6</v>
      </c>
      <c r="W31" s="79">
        <v>15</v>
      </c>
      <c r="X31" s="79" t="str">
        <f t="shared" si="15"/>
        <v>Print</v>
      </c>
      <c r="Y31" s="78">
        <f>IF(A31="","",N31-IF(L31&gt;Infor!$E$15,Infor!$E$15,TTL_6!L31))</f>
        <v>5910000</v>
      </c>
      <c r="Z31" s="78">
        <f t="shared" si="8"/>
        <v>0</v>
      </c>
      <c r="AA31" s="78">
        <f>IF(A31="","",Infor!$E$13+Infor!$E$14*TTL_6!Z31)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IF(BBC_6!A31="","",BBC_6!A31)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26</v>
      </c>
      <c r="I32" s="124">
        <f t="shared" si="11"/>
        <v>4000000</v>
      </c>
      <c r="J32" s="123"/>
      <c r="K32" s="123"/>
      <c r="L32" s="124">
        <f>IF(A32="","",VLOOKUP(A32,BCC_6,37,0)*Infor!$E$16)</f>
        <v>1040000</v>
      </c>
      <c r="M32" s="124">
        <f t="shared" si="7"/>
        <v>1600000</v>
      </c>
      <c r="N32" s="124">
        <f t="shared" si="12"/>
        <v>6640000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6220000</v>
      </c>
      <c r="V32" s="79">
        <f t="shared" si="0"/>
        <v>6</v>
      </c>
      <c r="W32" s="79">
        <v>15</v>
      </c>
      <c r="X32" s="79" t="str">
        <f t="shared" si="15"/>
        <v>Print</v>
      </c>
      <c r="Y32" s="78">
        <f>IF(A32="","",N32-IF(L32&gt;Infor!$E$15,Infor!$E$15,TTL_6!L32))</f>
        <v>5910000</v>
      </c>
      <c r="Z32" s="78">
        <f t="shared" si="8"/>
        <v>2</v>
      </c>
      <c r="AA32" s="78">
        <f>IF(A32="","",Infor!$E$13+Infor!$E$14*TTL_6!Z32)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IF(BBC_6!A32="","",BBC_6!A32)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26</v>
      </c>
      <c r="I33" s="124">
        <f t="shared" si="11"/>
        <v>4000000</v>
      </c>
      <c r="J33" s="123"/>
      <c r="K33" s="123"/>
      <c r="L33" s="124">
        <f>IF(A33="","",VLOOKUP(A33,BCC_6,37,0)*Infor!$E$16)</f>
        <v>1040000</v>
      </c>
      <c r="M33" s="124">
        <f t="shared" si="7"/>
        <v>1600000</v>
      </c>
      <c r="N33" s="124">
        <f t="shared" si="12"/>
        <v>6640000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6220000</v>
      </c>
      <c r="V33" s="79">
        <f t="shared" si="0"/>
        <v>6</v>
      </c>
      <c r="W33" s="79">
        <v>15</v>
      </c>
      <c r="X33" s="79" t="str">
        <f t="shared" si="15"/>
        <v>Print</v>
      </c>
      <c r="Y33" s="78">
        <f>IF(A33="","",N33-IF(L33&gt;Infor!$E$15,Infor!$E$15,TTL_6!L33))</f>
        <v>5910000</v>
      </c>
      <c r="Z33" s="78">
        <f t="shared" si="8"/>
        <v>1</v>
      </c>
      <c r="AA33" s="78">
        <f>IF(A33="","",Infor!$E$13+Infor!$E$14*TTL_6!Z33)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IF(BBC_6!A33="","",BBC_6!A33)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26</v>
      </c>
      <c r="I34" s="124">
        <f t="shared" si="11"/>
        <v>4000000</v>
      </c>
      <c r="J34" s="123"/>
      <c r="K34" s="123"/>
      <c r="L34" s="124">
        <f>IF(A34="","",VLOOKUP(A34,BCC_6,37,0)*Infor!$E$16)</f>
        <v>1040000</v>
      </c>
      <c r="M34" s="124">
        <f t="shared" si="7"/>
        <v>1600000</v>
      </c>
      <c r="N34" s="124">
        <f t="shared" si="12"/>
        <v>6640000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6220000</v>
      </c>
      <c r="V34" s="79">
        <f t="shared" si="0"/>
        <v>6</v>
      </c>
      <c r="W34" s="79">
        <v>15</v>
      </c>
      <c r="X34" s="79" t="str">
        <f t="shared" si="15"/>
        <v>Print</v>
      </c>
      <c r="Y34" s="78">
        <f>IF(A34="","",N34-IF(L34&gt;Infor!$E$15,Infor!$E$15,TTL_6!L34))</f>
        <v>5910000</v>
      </c>
      <c r="Z34" s="78">
        <f t="shared" si="8"/>
        <v>1</v>
      </c>
      <c r="AA34" s="78">
        <f>IF(A34="","",Infor!$E$13+Infor!$E$14*TTL_6!Z34)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IF(BBC_6!A34="","",BBC_6!A34)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26</v>
      </c>
      <c r="I35" s="124">
        <f t="shared" si="11"/>
        <v>4000000</v>
      </c>
      <c r="J35" s="123"/>
      <c r="K35" s="123"/>
      <c r="L35" s="124">
        <f>IF(A35="","",VLOOKUP(A35,BCC_6,37,0)*Infor!$E$16)</f>
        <v>1040000</v>
      </c>
      <c r="M35" s="124">
        <f t="shared" si="7"/>
        <v>1600000</v>
      </c>
      <c r="N35" s="124">
        <f t="shared" si="12"/>
        <v>6640000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6220000</v>
      </c>
      <c r="V35" s="79">
        <f t="shared" si="0"/>
        <v>6</v>
      </c>
      <c r="W35" s="79">
        <v>15</v>
      </c>
      <c r="X35" s="79" t="str">
        <f t="shared" si="15"/>
        <v>Print</v>
      </c>
      <c r="Y35" s="78">
        <f>IF(A35="","",N35-IF(L35&gt;Infor!$E$15,Infor!$E$15,TTL_6!L35))</f>
        <v>5910000</v>
      </c>
      <c r="Z35" s="78">
        <f t="shared" si="8"/>
        <v>2</v>
      </c>
      <c r="AA35" s="78">
        <f>IF(A35="","",Infor!$E$13+Infor!$E$14*TTL_6!Z35)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IF(BBC_6!A35="","",BBC_6!A35)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26</v>
      </c>
      <c r="I36" s="124">
        <f t="shared" si="11"/>
        <v>4000000</v>
      </c>
      <c r="J36" s="123"/>
      <c r="K36" s="123"/>
      <c r="L36" s="124">
        <f>IF(A36="","",VLOOKUP(A36,BCC_6,37,0)*Infor!$E$16)</f>
        <v>1040000</v>
      </c>
      <c r="M36" s="124">
        <f t="shared" si="7"/>
        <v>1600000</v>
      </c>
      <c r="N36" s="124">
        <f t="shared" si="12"/>
        <v>6640000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6220000</v>
      </c>
      <c r="V36" s="79">
        <f t="shared" si="0"/>
        <v>6</v>
      </c>
      <c r="W36" s="79">
        <v>15</v>
      </c>
      <c r="X36" s="79" t="str">
        <f t="shared" si="15"/>
        <v>Print</v>
      </c>
      <c r="Y36" s="78">
        <f>IF(A36="","",N36-IF(L36&gt;Infor!$E$15,Infor!$E$15,TTL_6!L36))</f>
        <v>5910000</v>
      </c>
      <c r="Z36" s="78">
        <f t="shared" si="8"/>
        <v>0</v>
      </c>
      <c r="AA36" s="78">
        <f>IF(A36="","",Infor!$E$13+Infor!$E$14*TTL_6!Z36)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IF(BBC_6!A36="","",BBC_6!A36)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26</v>
      </c>
      <c r="I37" s="124">
        <f t="shared" si="11"/>
        <v>4000000</v>
      </c>
      <c r="J37" s="123"/>
      <c r="K37" s="123"/>
      <c r="L37" s="124">
        <f>IF(A37="","",VLOOKUP(A37,BCC_6,37,0)*Infor!$E$16)</f>
        <v>1040000</v>
      </c>
      <c r="M37" s="124">
        <f t="shared" si="7"/>
        <v>1600000</v>
      </c>
      <c r="N37" s="124">
        <f t="shared" si="12"/>
        <v>6640000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6640000</v>
      </c>
      <c r="V37" s="79">
        <f t="shared" si="0"/>
        <v>6</v>
      </c>
      <c r="W37" s="79">
        <v>15</v>
      </c>
      <c r="X37" s="79" t="str">
        <f t="shared" si="15"/>
        <v>Print</v>
      </c>
      <c r="Y37" s="78">
        <f>IF(A37="","",N37-IF(L37&gt;Infor!$E$15,Infor!$E$15,TTL_6!L37))</f>
        <v>5910000</v>
      </c>
      <c r="Z37" s="78">
        <f t="shared" si="8"/>
        <v>2</v>
      </c>
      <c r="AA37" s="78">
        <f>IF(A37="","",Infor!$E$13+Infor!$E$14*TTL_6!Z37)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IF(BBC_6!A37="","",BBC_6!A37)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26</v>
      </c>
      <c r="I38" s="124">
        <f t="shared" si="11"/>
        <v>4000000</v>
      </c>
      <c r="J38" s="123"/>
      <c r="K38" s="123"/>
      <c r="L38" s="124">
        <f>IF(A38="","",VLOOKUP(A38,BCC_6,37,0)*Infor!$E$16)</f>
        <v>1040000</v>
      </c>
      <c r="M38" s="124">
        <f t="shared" si="7"/>
        <v>1600000</v>
      </c>
      <c r="N38" s="124">
        <f t="shared" si="12"/>
        <v>6640000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6640000</v>
      </c>
      <c r="V38" s="79">
        <f t="shared" si="0"/>
        <v>6</v>
      </c>
      <c r="W38" s="79">
        <v>15</v>
      </c>
      <c r="X38" s="79" t="str">
        <f t="shared" si="15"/>
        <v>Print</v>
      </c>
      <c r="Y38" s="78">
        <f>IF(A38="","",N38-IF(L38&gt;Infor!$E$15,Infor!$E$15,TTL_6!L38))</f>
        <v>5910000</v>
      </c>
      <c r="Z38" s="78">
        <f t="shared" si="8"/>
        <v>1</v>
      </c>
      <c r="AA38" s="78">
        <f>IF(A38="","",Infor!$E$13+Infor!$E$14*TTL_6!Z38)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IF(BBC_6!A38="","",BBC_6!A38)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26</v>
      </c>
      <c r="I39" s="124">
        <f t="shared" si="11"/>
        <v>4000000</v>
      </c>
      <c r="J39" s="123"/>
      <c r="K39" s="123"/>
      <c r="L39" s="124">
        <f>IF(A39="","",VLOOKUP(A39,BCC_6,37,0)*Infor!$E$16)</f>
        <v>1040000</v>
      </c>
      <c r="M39" s="124">
        <f t="shared" si="7"/>
        <v>1600000</v>
      </c>
      <c r="N39" s="124">
        <f t="shared" si="12"/>
        <v>6640000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6640000</v>
      </c>
      <c r="V39" s="79">
        <f t="shared" si="0"/>
        <v>6</v>
      </c>
      <c r="W39" s="79">
        <v>15</v>
      </c>
      <c r="X39" s="79" t="str">
        <f t="shared" si="15"/>
        <v>Print</v>
      </c>
      <c r="Y39" s="78">
        <f>IF(A39="","",N39-IF(L39&gt;Infor!$E$15,Infor!$E$15,TTL_6!L39))</f>
        <v>5910000</v>
      </c>
      <c r="Z39" s="78">
        <f t="shared" si="8"/>
        <v>0</v>
      </c>
      <c r="AA39" s="78">
        <f>IF(A39="","",Infor!$E$13+Infor!$E$14*TTL_6!Z39)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IF(BBC_6!A39="","",BBC_6!A39)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26</v>
      </c>
      <c r="I40" s="124">
        <f t="shared" si="11"/>
        <v>4000000</v>
      </c>
      <c r="J40" s="123"/>
      <c r="K40" s="123"/>
      <c r="L40" s="124">
        <f>IF(A40="","",VLOOKUP(A40,BCC_6,37,0)*Infor!$E$16)</f>
        <v>1040000</v>
      </c>
      <c r="M40" s="124">
        <f t="shared" si="7"/>
        <v>1600000</v>
      </c>
      <c r="N40" s="124">
        <f t="shared" si="12"/>
        <v>6640000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6640000</v>
      </c>
      <c r="V40" s="79">
        <f t="shared" si="0"/>
        <v>6</v>
      </c>
      <c r="W40" s="79">
        <v>15</v>
      </c>
      <c r="X40" s="79" t="str">
        <f t="shared" si="15"/>
        <v>Print</v>
      </c>
      <c r="Y40" s="78">
        <f>IF(A40="","",N40-IF(L40&gt;Infor!$E$15,Infor!$E$15,TTL_6!L40))</f>
        <v>5910000</v>
      </c>
      <c r="Z40" s="78">
        <f t="shared" si="8"/>
        <v>2</v>
      </c>
      <c r="AA40" s="78">
        <f>IF(A40="","",Infor!$E$13+Infor!$E$14*TTL_6!Z40)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IF(BBC_6!A40="","",BBC_6!A40)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26</v>
      </c>
      <c r="I41" s="124">
        <f t="shared" si="11"/>
        <v>4000000</v>
      </c>
      <c r="J41" s="123"/>
      <c r="K41" s="123"/>
      <c r="L41" s="124">
        <f>IF(A41="","",VLOOKUP(A41,BCC_6,37,0)*Infor!$E$16)</f>
        <v>1040000</v>
      </c>
      <c r="M41" s="124">
        <f t="shared" si="7"/>
        <v>1600000</v>
      </c>
      <c r="N41" s="124">
        <f t="shared" si="12"/>
        <v>6640000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6640000</v>
      </c>
      <c r="V41" s="79">
        <f t="shared" si="0"/>
        <v>6</v>
      </c>
      <c r="W41" s="79">
        <v>15</v>
      </c>
      <c r="X41" s="79" t="str">
        <f t="shared" si="15"/>
        <v>Print</v>
      </c>
      <c r="Y41" s="78">
        <f>IF(A41="","",N41-IF(L41&gt;Infor!$E$15,Infor!$E$15,TTL_6!L41))</f>
        <v>5910000</v>
      </c>
      <c r="Z41" s="78">
        <f t="shared" si="8"/>
        <v>1</v>
      </c>
      <c r="AA41" s="78">
        <f>IF(A41="","",Infor!$E$13+Infor!$E$14*TTL_6!Z41)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IF(BBC_6!A41="","",BBC_6!A41)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26</v>
      </c>
      <c r="I42" s="124">
        <f t="shared" si="11"/>
        <v>4000000</v>
      </c>
      <c r="J42" s="123"/>
      <c r="K42" s="123"/>
      <c r="L42" s="124">
        <f>IF(A42="","",VLOOKUP(A42,BCC_6,37,0)*Infor!$E$16)</f>
        <v>1040000</v>
      </c>
      <c r="M42" s="124">
        <f t="shared" si="7"/>
        <v>1600000</v>
      </c>
      <c r="N42" s="124">
        <f t="shared" si="12"/>
        <v>6640000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6640000</v>
      </c>
      <c r="V42" s="79">
        <f t="shared" si="0"/>
        <v>6</v>
      </c>
      <c r="W42" s="79">
        <v>15</v>
      </c>
      <c r="X42" s="79" t="str">
        <f t="shared" si="15"/>
        <v>Print</v>
      </c>
      <c r="Y42" s="78">
        <f>IF(A42="","",N42-IF(L42&gt;Infor!$E$15,Infor!$E$15,TTL_6!L42))</f>
        <v>5910000</v>
      </c>
      <c r="Z42" s="78">
        <f t="shared" si="8"/>
        <v>1</v>
      </c>
      <c r="AA42" s="78">
        <f>IF(A42="","",Infor!$E$13+Infor!$E$14*TTL_6!Z42)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IF(BBC_6!A42="","",BBC_6!A42)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26</v>
      </c>
      <c r="I43" s="124">
        <f t="shared" si="11"/>
        <v>4000000</v>
      </c>
      <c r="J43" s="123"/>
      <c r="K43" s="123"/>
      <c r="L43" s="124">
        <f>IF(A43="","",VLOOKUP(A43,BCC_6,37,0)*Infor!$E$16)</f>
        <v>1040000</v>
      </c>
      <c r="M43" s="124">
        <f t="shared" si="7"/>
        <v>1600000</v>
      </c>
      <c r="N43" s="124">
        <f t="shared" si="12"/>
        <v>6640000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6220000</v>
      </c>
      <c r="V43" s="79">
        <f t="shared" si="0"/>
        <v>6</v>
      </c>
      <c r="W43" s="79">
        <v>15</v>
      </c>
      <c r="X43" s="79" t="str">
        <f t="shared" si="15"/>
        <v>Print</v>
      </c>
      <c r="Y43" s="78">
        <f>IF(A43="","",N43-IF(L43&gt;Infor!$E$15,Infor!$E$15,TTL_6!L43))</f>
        <v>5910000</v>
      </c>
      <c r="Z43" s="78">
        <f t="shared" si="8"/>
        <v>2</v>
      </c>
      <c r="AA43" s="78">
        <f>IF(A43="","",Infor!$E$13+Infor!$E$14*TTL_6!Z43)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IF(BBC_6!A43="","",BBC_6!A43)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26</v>
      </c>
      <c r="I44" s="124">
        <f t="shared" si="11"/>
        <v>4000000</v>
      </c>
      <c r="J44" s="123"/>
      <c r="K44" s="123"/>
      <c r="L44" s="124">
        <f>IF(A44="","",VLOOKUP(A44,BCC_6,37,0)*Infor!$E$16)</f>
        <v>1040000</v>
      </c>
      <c r="M44" s="124">
        <f t="shared" si="7"/>
        <v>1600000</v>
      </c>
      <c r="N44" s="124">
        <f t="shared" si="12"/>
        <v>6640000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6640000</v>
      </c>
      <c r="V44" s="79">
        <f t="shared" si="0"/>
        <v>6</v>
      </c>
      <c r="W44" s="79">
        <v>15</v>
      </c>
      <c r="X44" s="79" t="str">
        <f t="shared" si="15"/>
        <v>Print</v>
      </c>
      <c r="Y44" s="78">
        <f>IF(A44="","",N44-IF(L44&gt;Infor!$E$15,Infor!$E$15,TTL_6!L44))</f>
        <v>5910000</v>
      </c>
      <c r="Z44" s="78">
        <f t="shared" si="8"/>
        <v>0</v>
      </c>
      <c r="AA44" s="78">
        <f>IF(A44="","",Infor!$E$13+Infor!$E$14*TTL_6!Z44)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IF(BBC_6!A44="","",BBC_6!A44)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IF(A45="","",VLOOKUP(A45,BCC_6,37,0)+VLOOKUP(A45,BCC_6,38,0))</f>
        <v>26</v>
      </c>
      <c r="I45" s="124">
        <f t="shared" si="11"/>
        <v>4000000</v>
      </c>
      <c r="J45" s="123"/>
      <c r="K45" s="123"/>
      <c r="L45" s="124">
        <f>IF(A45="","",VLOOKUP(A45,BCC_6,37,0)*Infor!$E$16)</f>
        <v>1040000</v>
      </c>
      <c r="M45" s="124">
        <f t="shared" si="7"/>
        <v>1600000</v>
      </c>
      <c r="N45" s="124">
        <f t="shared" si="12"/>
        <v>6640000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6640000</v>
      </c>
      <c r="V45" s="79">
        <f t="shared" si="0"/>
        <v>6</v>
      </c>
      <c r="W45" s="79">
        <v>15</v>
      </c>
      <c r="X45" s="79" t="str">
        <f t="shared" si="15"/>
        <v>Print</v>
      </c>
      <c r="Y45" s="78">
        <f>IF(A45="","",N45-IF(L45&gt;Infor!$E$15,Infor!$E$15,TTL_6!L45))</f>
        <v>5910000</v>
      </c>
      <c r="Z45" s="78">
        <f t="shared" si="8"/>
        <v>2</v>
      </c>
      <c r="AA45" s="78">
        <f>IF(A45="","",Infor!$E$13+Infor!$E$14*TTL_6!Z45)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IF(BBC_6!A45="","",BBC_6!A45)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26</v>
      </c>
      <c r="I46" s="124">
        <f t="shared" si="11"/>
        <v>4000000</v>
      </c>
      <c r="J46" s="123"/>
      <c r="K46" s="123"/>
      <c r="L46" s="124">
        <f>IF(A46="","",VLOOKUP(A46,BCC_6,37,0)*Infor!$E$16)</f>
        <v>1040000</v>
      </c>
      <c r="M46" s="124">
        <f t="shared" si="7"/>
        <v>1600000</v>
      </c>
      <c r="N46" s="124">
        <f t="shared" si="12"/>
        <v>6640000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6220000</v>
      </c>
      <c r="V46" s="79">
        <f t="shared" si="0"/>
        <v>6</v>
      </c>
      <c r="W46" s="79">
        <v>15</v>
      </c>
      <c r="X46" s="79" t="str">
        <f t="shared" si="15"/>
        <v>Print</v>
      </c>
      <c r="Y46" s="78">
        <f>IF(A46="","",N46-IF(L46&gt;Infor!$E$15,Infor!$E$15,TTL_6!L46))</f>
        <v>5910000</v>
      </c>
      <c r="Z46" s="78">
        <f t="shared" si="8"/>
        <v>1</v>
      </c>
      <c r="AA46" s="78">
        <f>IF(A46="","",Infor!$E$13+Infor!$E$14*TTL_6!Z46)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IF(BBC_6!A46="","",BBC_6!A46)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26</v>
      </c>
      <c r="I47" s="124">
        <f t="shared" si="11"/>
        <v>4000000</v>
      </c>
      <c r="J47" s="123"/>
      <c r="K47" s="123"/>
      <c r="L47" s="124">
        <f>IF(A47="","",VLOOKUP(A47,BCC_6,37,0)*Infor!$E$16)</f>
        <v>1040000</v>
      </c>
      <c r="M47" s="124">
        <f t="shared" si="7"/>
        <v>1600000</v>
      </c>
      <c r="N47" s="124">
        <f t="shared" si="12"/>
        <v>6640000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6220000</v>
      </c>
      <c r="V47" s="79">
        <f t="shared" si="0"/>
        <v>6</v>
      </c>
      <c r="W47" s="79">
        <v>15</v>
      </c>
      <c r="X47" s="79" t="str">
        <f t="shared" si="15"/>
        <v>Print</v>
      </c>
      <c r="Y47" s="78">
        <f>IF(A47="","",N47-IF(L47&gt;Infor!$E$15,Infor!$E$15,TTL_6!L47))</f>
        <v>5910000</v>
      </c>
      <c r="Z47" s="78">
        <f t="shared" si="8"/>
        <v>0</v>
      </c>
      <c r="AA47" s="78">
        <f>IF(A47="","",Infor!$E$13+Infor!$E$14*TTL_6!Z47)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IF(BBC_6!A47="","",BBC_6!A47)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26</v>
      </c>
      <c r="I48" s="124">
        <f t="shared" si="11"/>
        <v>4000000</v>
      </c>
      <c r="J48" s="123"/>
      <c r="K48" s="123"/>
      <c r="L48" s="124">
        <f>IF(A48="","",VLOOKUP(A48,BCC_6,37,0)*Infor!$E$16)</f>
        <v>1040000</v>
      </c>
      <c r="M48" s="124">
        <f t="shared" si="7"/>
        <v>1600000</v>
      </c>
      <c r="N48" s="124">
        <f t="shared" si="12"/>
        <v>6640000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6220000</v>
      </c>
      <c r="V48" s="79">
        <f t="shared" si="0"/>
        <v>6</v>
      </c>
      <c r="W48" s="79">
        <v>15</v>
      </c>
      <c r="X48" s="79" t="str">
        <f t="shared" si="15"/>
        <v>Print</v>
      </c>
      <c r="Y48" s="78">
        <f>IF(A48="","",N48-IF(L48&gt;Infor!$E$15,Infor!$E$15,TTL_6!L48))</f>
        <v>5910000</v>
      </c>
      <c r="Z48" s="78">
        <f t="shared" si="8"/>
        <v>2</v>
      </c>
      <c r="AA48" s="78">
        <f>IF(A48="","",Infor!$E$13+Infor!$E$14*TTL_6!Z48)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IF(BBC_6!A48="","",BBC_6!A48)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26</v>
      </c>
      <c r="I49" s="124">
        <f t="shared" si="11"/>
        <v>4000000</v>
      </c>
      <c r="J49" s="123"/>
      <c r="K49" s="123"/>
      <c r="L49" s="124">
        <f>IF(A49="","",VLOOKUP(A49,BCC_6,37,0)*Infor!$E$16)</f>
        <v>1040000</v>
      </c>
      <c r="M49" s="124">
        <f t="shared" si="7"/>
        <v>1600000</v>
      </c>
      <c r="N49" s="124">
        <f t="shared" si="12"/>
        <v>6640000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6220000</v>
      </c>
      <c r="V49" s="79">
        <f t="shared" si="0"/>
        <v>6</v>
      </c>
      <c r="W49" s="79">
        <v>15</v>
      </c>
      <c r="X49" s="79" t="str">
        <f t="shared" si="15"/>
        <v>Print</v>
      </c>
      <c r="Y49" s="78">
        <f>IF(A49="","",N49-IF(L49&gt;Infor!$E$15,Infor!$E$15,TTL_6!L49))</f>
        <v>5910000</v>
      </c>
      <c r="Z49" s="78">
        <f t="shared" si="8"/>
        <v>1</v>
      </c>
      <c r="AA49" s="78">
        <f>IF(A49="","",Infor!$E$13+Infor!$E$14*TTL_6!Z49)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IF(BBC_6!A49="","",BBC_6!A49)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26</v>
      </c>
      <c r="I50" s="124">
        <f t="shared" si="11"/>
        <v>4000000</v>
      </c>
      <c r="J50" s="123"/>
      <c r="K50" s="123"/>
      <c r="L50" s="124">
        <f>IF(A50="","",VLOOKUP(A50,BCC_6,37,0)*Infor!$E$16)</f>
        <v>1040000</v>
      </c>
      <c r="M50" s="124">
        <f t="shared" si="7"/>
        <v>1600000</v>
      </c>
      <c r="N50" s="124">
        <f t="shared" si="12"/>
        <v>6640000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6220000</v>
      </c>
      <c r="V50" s="79">
        <f t="shared" si="0"/>
        <v>6</v>
      </c>
      <c r="W50" s="79">
        <v>15</v>
      </c>
      <c r="X50" s="79" t="str">
        <f t="shared" si="15"/>
        <v>Print</v>
      </c>
      <c r="Y50" s="78">
        <f>IF(A50="","",N50-IF(L50&gt;Infor!$E$15,Infor!$E$15,TTL_6!L50))</f>
        <v>5910000</v>
      </c>
      <c r="Z50" s="78">
        <f t="shared" si="8"/>
        <v>1</v>
      </c>
      <c r="AA50" s="78">
        <f>IF(A50="","",Infor!$E$13+Infor!$E$14*TTL_6!Z50)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IF(BBC_6!A50="","",BBC_6!A50)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26</v>
      </c>
      <c r="I51" s="124">
        <f t="shared" si="11"/>
        <v>4000000</v>
      </c>
      <c r="J51" s="123"/>
      <c r="K51" s="123"/>
      <c r="L51" s="124">
        <f>IF(A51="","",VLOOKUP(A51,BCC_6,37,0)*Infor!$E$16)</f>
        <v>1040000</v>
      </c>
      <c r="M51" s="124">
        <f t="shared" si="7"/>
        <v>1600000</v>
      </c>
      <c r="N51" s="124">
        <f t="shared" si="12"/>
        <v>6640000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6640000</v>
      </c>
      <c r="V51" s="79">
        <f t="shared" si="0"/>
        <v>6</v>
      </c>
      <c r="W51" s="79">
        <v>15</v>
      </c>
      <c r="X51" s="79" t="str">
        <f t="shared" si="15"/>
        <v>Print</v>
      </c>
      <c r="Y51" s="78">
        <f>IF(A51="","",N51-IF(L51&gt;Infor!$E$15,Infor!$E$15,TTL_6!L51))</f>
        <v>5910000</v>
      </c>
      <c r="Z51" s="78">
        <f t="shared" si="8"/>
        <v>2</v>
      </c>
      <c r="AA51" s="78">
        <f>IF(A51="","",Infor!$E$13+Infor!$E$14*TTL_6!Z51)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IF(BBC_6!A51="","",BBC_6!A51)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26</v>
      </c>
      <c r="I52" s="124">
        <f t="shared" si="11"/>
        <v>4000000</v>
      </c>
      <c r="J52" s="123"/>
      <c r="K52" s="123"/>
      <c r="L52" s="124">
        <f>IF(A52="","",VLOOKUP(A52,BCC_6,37,0)*Infor!$E$16)</f>
        <v>1040000</v>
      </c>
      <c r="M52" s="124">
        <f t="shared" si="7"/>
        <v>1600000</v>
      </c>
      <c r="N52" s="124">
        <f t="shared" si="12"/>
        <v>6640000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6640000</v>
      </c>
      <c r="V52" s="79">
        <f t="shared" si="0"/>
        <v>6</v>
      </c>
      <c r="W52" s="79">
        <v>15</v>
      </c>
      <c r="X52" s="79" t="str">
        <f t="shared" si="15"/>
        <v>Print</v>
      </c>
      <c r="Y52" s="78">
        <f>IF(A52="","",N52-IF(L52&gt;Infor!$E$15,Infor!$E$15,TTL_6!L52))</f>
        <v>5910000</v>
      </c>
      <c r="Z52" s="78">
        <f t="shared" si="8"/>
        <v>0</v>
      </c>
      <c r="AA52" s="78">
        <f>IF(A52="","",Infor!$E$13+Infor!$E$14*TTL_6!Z52)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IF(BBC_6!A52="","",BBC_6!A52)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26</v>
      </c>
      <c r="I53" s="124">
        <f t="shared" si="11"/>
        <v>4000000</v>
      </c>
      <c r="J53" s="123"/>
      <c r="K53" s="123"/>
      <c r="L53" s="124">
        <f>IF(A53="","",VLOOKUP(A53,BCC_6,37,0)*Infor!$E$16)</f>
        <v>1040000</v>
      </c>
      <c r="M53" s="124">
        <f t="shared" si="7"/>
        <v>1600000</v>
      </c>
      <c r="N53" s="124">
        <f t="shared" si="12"/>
        <v>6640000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6220000</v>
      </c>
      <c r="V53" s="79">
        <f t="shared" si="0"/>
        <v>6</v>
      </c>
      <c r="W53" s="79">
        <v>15</v>
      </c>
      <c r="X53" s="79" t="str">
        <f t="shared" si="15"/>
        <v>Print</v>
      </c>
      <c r="Y53" s="78">
        <f>IF(A53="","",N53-IF(L53&gt;Infor!$E$15,Infor!$E$15,TTL_6!L53))</f>
        <v>5910000</v>
      </c>
      <c r="Z53" s="78">
        <f t="shared" si="8"/>
        <v>2</v>
      </c>
      <c r="AA53" s="78">
        <f>IF(A53="","",Infor!$E$13+Infor!$E$14*TTL_6!Z53)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IF(BBC_6!A53="","",BBC_6!A53)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26</v>
      </c>
      <c r="I54" s="124">
        <f t="shared" si="11"/>
        <v>4000000</v>
      </c>
      <c r="J54" s="123"/>
      <c r="K54" s="123"/>
      <c r="L54" s="124">
        <f>IF(A54="","",VLOOKUP(A54,BCC_6,37,0)*Infor!$E$16)</f>
        <v>1040000</v>
      </c>
      <c r="M54" s="124">
        <f t="shared" si="7"/>
        <v>1600000</v>
      </c>
      <c r="N54" s="124">
        <f t="shared" si="12"/>
        <v>6640000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6640000</v>
      </c>
      <c r="V54" s="79">
        <f t="shared" si="0"/>
        <v>6</v>
      </c>
      <c r="W54" s="79">
        <v>15</v>
      </c>
      <c r="X54" s="79" t="str">
        <f t="shared" si="15"/>
        <v>Print</v>
      </c>
      <c r="Y54" s="78">
        <f>IF(A54="","",N54-IF(L54&gt;Infor!$E$15,Infor!$E$15,TTL_6!L54))</f>
        <v>5910000</v>
      </c>
      <c r="Z54" s="78">
        <f t="shared" si="8"/>
        <v>1</v>
      </c>
      <c r="AA54" s="78">
        <f>IF(A54="","",Infor!$E$13+Infor!$E$14*TTL_6!Z54)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IF(BBC_6!A54="","",BBC_6!A54)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26</v>
      </c>
      <c r="I55" s="124">
        <f t="shared" si="11"/>
        <v>4000000</v>
      </c>
      <c r="J55" s="123"/>
      <c r="K55" s="123"/>
      <c r="L55" s="124">
        <f>IF(A55="","",VLOOKUP(A55,BCC_6,37,0)*Infor!$E$16)</f>
        <v>1040000</v>
      </c>
      <c r="M55" s="124">
        <f t="shared" si="7"/>
        <v>1600000</v>
      </c>
      <c r="N55" s="124">
        <f t="shared" si="12"/>
        <v>6640000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6640000</v>
      </c>
      <c r="V55" s="79">
        <f t="shared" si="0"/>
        <v>6</v>
      </c>
      <c r="W55" s="79">
        <v>15</v>
      </c>
      <c r="X55" s="79" t="str">
        <f t="shared" si="15"/>
        <v>Print</v>
      </c>
      <c r="Y55" s="78">
        <f>IF(A55="","",N55-IF(L55&gt;Infor!$E$15,Infor!$E$15,TTL_6!L55))</f>
        <v>5910000</v>
      </c>
      <c r="Z55" s="78">
        <f t="shared" si="8"/>
        <v>0</v>
      </c>
      <c r="AA55" s="78">
        <f>IF(A55="","",Infor!$E$13+Infor!$E$14*TTL_6!Z55)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IF(BBC_6!A55="","",BBC_6!A55)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26</v>
      </c>
      <c r="I56" s="124">
        <f t="shared" si="11"/>
        <v>4000000</v>
      </c>
      <c r="J56" s="123"/>
      <c r="K56" s="123"/>
      <c r="L56" s="124">
        <f>IF(A56="","",VLOOKUP(A56,BCC_6,37,0)*Infor!$E$16)</f>
        <v>1040000</v>
      </c>
      <c r="M56" s="124">
        <f t="shared" si="7"/>
        <v>1600000</v>
      </c>
      <c r="N56" s="124">
        <f t="shared" si="12"/>
        <v>6640000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6220000</v>
      </c>
      <c r="V56" s="79">
        <f t="shared" si="0"/>
        <v>6</v>
      </c>
      <c r="W56" s="79">
        <v>15</v>
      </c>
      <c r="X56" s="79" t="str">
        <f t="shared" si="15"/>
        <v>Print</v>
      </c>
      <c r="Y56" s="78">
        <f>IF(A56="","",N56-IF(L56&gt;Infor!$E$15,Infor!$E$15,TTL_6!L56))</f>
        <v>5910000</v>
      </c>
      <c r="Z56" s="78">
        <f t="shared" si="8"/>
        <v>2</v>
      </c>
      <c r="AA56" s="78">
        <f>IF(A56="","",Infor!$E$13+Infor!$E$14*TTL_6!Z56)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IF(BBC_6!A56="","",BBC_6!A56)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26</v>
      </c>
      <c r="I57" s="124">
        <f t="shared" si="11"/>
        <v>4000000</v>
      </c>
      <c r="J57" s="123"/>
      <c r="K57" s="123"/>
      <c r="L57" s="124">
        <f>IF(A57="","",VLOOKUP(A57,BCC_6,37,0)*Infor!$E$16)</f>
        <v>1040000</v>
      </c>
      <c r="M57" s="124">
        <f t="shared" si="7"/>
        <v>1600000</v>
      </c>
      <c r="N57" s="124">
        <f t="shared" si="12"/>
        <v>6640000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6220000</v>
      </c>
      <c r="V57" s="79">
        <f t="shared" si="0"/>
        <v>6</v>
      </c>
      <c r="W57" s="79">
        <v>15</v>
      </c>
      <c r="X57" s="79" t="str">
        <f t="shared" si="15"/>
        <v>Print</v>
      </c>
      <c r="Y57" s="78">
        <f>IF(A57="","",N57-IF(L57&gt;Infor!$E$15,Infor!$E$15,TTL_6!L57))</f>
        <v>5910000</v>
      </c>
      <c r="Z57" s="78">
        <f t="shared" si="8"/>
        <v>1</v>
      </c>
      <c r="AA57" s="78">
        <f>IF(A57="","",Infor!$E$13+Infor!$E$14*TTL_6!Z57)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IF(BBC_6!A57="","",BBC_6!A57)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26</v>
      </c>
      <c r="I58" s="124">
        <f t="shared" si="11"/>
        <v>4000000</v>
      </c>
      <c r="J58" s="123"/>
      <c r="K58" s="123"/>
      <c r="L58" s="124">
        <f>IF(A58="","",VLOOKUP(A58,BCC_6,37,0)*Infor!$E$16)</f>
        <v>1040000</v>
      </c>
      <c r="M58" s="124">
        <f t="shared" si="7"/>
        <v>1600000</v>
      </c>
      <c r="N58" s="124">
        <f t="shared" si="12"/>
        <v>6640000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6220000</v>
      </c>
      <c r="V58" s="79">
        <f t="shared" si="0"/>
        <v>6</v>
      </c>
      <c r="W58" s="79">
        <v>15</v>
      </c>
      <c r="X58" s="79" t="str">
        <f t="shared" si="15"/>
        <v>Print</v>
      </c>
      <c r="Y58" s="78">
        <f>IF(A58="","",N58-IF(L58&gt;Infor!$E$15,Infor!$E$15,TTL_6!L58))</f>
        <v>5910000</v>
      </c>
      <c r="Z58" s="78">
        <f t="shared" si="8"/>
        <v>1</v>
      </c>
      <c r="AA58" s="78">
        <f>IF(A58="","",Infor!$E$13+Infor!$E$14*TTL_6!Z58)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IF(BBC_6!A58="","",BBC_6!A58)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26</v>
      </c>
      <c r="I59" s="124">
        <f t="shared" si="11"/>
        <v>4000000</v>
      </c>
      <c r="J59" s="123"/>
      <c r="K59" s="123"/>
      <c r="L59" s="124">
        <f>IF(A59="","",VLOOKUP(A59,BCC_6,37,0)*Infor!$E$16)</f>
        <v>1040000</v>
      </c>
      <c r="M59" s="124">
        <f t="shared" si="7"/>
        <v>1600000</v>
      </c>
      <c r="N59" s="124">
        <f t="shared" si="12"/>
        <v>6640000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6220000</v>
      </c>
      <c r="V59" s="79">
        <f t="shared" si="0"/>
        <v>6</v>
      </c>
      <c r="W59" s="79">
        <v>15</v>
      </c>
      <c r="X59" s="79" t="str">
        <f t="shared" si="15"/>
        <v>Print</v>
      </c>
      <c r="Y59" s="78">
        <f>IF(A59="","",N59-IF(L59&gt;Infor!$E$15,Infor!$E$15,TTL_6!L59))</f>
        <v>5910000</v>
      </c>
      <c r="Z59" s="78">
        <f t="shared" si="8"/>
        <v>2</v>
      </c>
      <c r="AA59" s="78">
        <f>IF(A59="","",Infor!$E$13+Infor!$E$14*TTL_6!Z59)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IF(BBC_6!A59="","",BBC_6!A59)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26</v>
      </c>
      <c r="I60" s="124">
        <f t="shared" si="11"/>
        <v>4000000</v>
      </c>
      <c r="J60" s="123"/>
      <c r="K60" s="123"/>
      <c r="L60" s="124">
        <f>IF(A60="","",VLOOKUP(A60,BCC_6,37,0)*Infor!$E$16)</f>
        <v>1040000</v>
      </c>
      <c r="M60" s="124">
        <f t="shared" si="7"/>
        <v>1600000</v>
      </c>
      <c r="N60" s="124">
        <f t="shared" si="12"/>
        <v>6640000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6220000</v>
      </c>
      <c r="V60" s="79">
        <f t="shared" si="0"/>
        <v>6</v>
      </c>
      <c r="W60" s="79">
        <v>15</v>
      </c>
      <c r="X60" s="79" t="str">
        <f t="shared" si="15"/>
        <v>Print</v>
      </c>
      <c r="Y60" s="78">
        <f>IF(A60="","",N60-IF(L60&gt;Infor!$E$15,Infor!$E$15,TTL_6!L60))</f>
        <v>5910000</v>
      </c>
      <c r="Z60" s="78">
        <f t="shared" si="8"/>
        <v>0</v>
      </c>
      <c r="AA60" s="78">
        <f>IF(A60="","",Infor!$E$13+Infor!$E$14*TTL_6!Z60)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IF(BBC_6!A60="","",BBC_6!A60)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26</v>
      </c>
      <c r="I61" s="124">
        <f t="shared" si="11"/>
        <v>4000000</v>
      </c>
      <c r="J61" s="123"/>
      <c r="K61" s="123"/>
      <c r="L61" s="124">
        <f>IF(A61="","",VLOOKUP(A61,BCC_6,37,0)*Infor!$E$16)</f>
        <v>1040000</v>
      </c>
      <c r="M61" s="124">
        <f t="shared" si="7"/>
        <v>1600000</v>
      </c>
      <c r="N61" s="124">
        <f t="shared" si="12"/>
        <v>6640000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6640000</v>
      </c>
      <c r="V61" s="79">
        <f t="shared" si="0"/>
        <v>6</v>
      </c>
      <c r="W61" s="79">
        <v>15</v>
      </c>
      <c r="X61" s="79" t="str">
        <f t="shared" si="15"/>
        <v>Print</v>
      </c>
      <c r="Y61" s="78">
        <f>IF(A61="","",N61-IF(L61&gt;Infor!$E$15,Infor!$E$15,TTL_6!L61))</f>
        <v>5910000</v>
      </c>
      <c r="Z61" s="78">
        <f t="shared" si="8"/>
        <v>2</v>
      </c>
      <c r="AA61" s="78">
        <f>IF(A61="","",Infor!$E$13+Infor!$E$14*TTL_6!Z61)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IF(BBC_6!A61="","",BBC_6!A61)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26</v>
      </c>
      <c r="I62" s="124">
        <f t="shared" si="11"/>
        <v>4000000</v>
      </c>
      <c r="J62" s="123"/>
      <c r="K62" s="123"/>
      <c r="L62" s="124">
        <f>IF(A62="","",VLOOKUP(A62,BCC_6,37,0)*Infor!$E$16)</f>
        <v>1040000</v>
      </c>
      <c r="M62" s="124">
        <f t="shared" si="7"/>
        <v>1600000</v>
      </c>
      <c r="N62" s="124">
        <f t="shared" si="12"/>
        <v>6640000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6220000</v>
      </c>
      <c r="V62" s="79">
        <f t="shared" si="0"/>
        <v>6</v>
      </c>
      <c r="W62" s="79">
        <v>15</v>
      </c>
      <c r="X62" s="79" t="str">
        <f t="shared" si="15"/>
        <v>Print</v>
      </c>
      <c r="Y62" s="78">
        <f>IF(A62="","",N62-IF(L62&gt;Infor!$E$15,Infor!$E$15,TTL_6!L62))</f>
        <v>5910000</v>
      </c>
      <c r="Z62" s="78">
        <f t="shared" si="8"/>
        <v>1</v>
      </c>
      <c r="AA62" s="78">
        <f>IF(A62="","",Infor!$E$13+Infor!$E$14*TTL_6!Z62)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1300</v>
      </c>
      <c r="I64" s="114">
        <f>SUM(I13:I63)</f>
        <v>230250000</v>
      </c>
      <c r="J64" s="113"/>
      <c r="K64" s="113"/>
      <c r="L64" s="114">
        <f t="shared" ref="L64:U64" si="19">SUM(L13:L63)</f>
        <v>52000000</v>
      </c>
      <c r="M64" s="114">
        <f t="shared" si="19"/>
        <v>84800000</v>
      </c>
      <c r="N64" s="114">
        <f t="shared" si="19"/>
        <v>367050000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248125</v>
      </c>
      <c r="T64" s="114">
        <f t="shared" si="19"/>
        <v>12585625</v>
      </c>
      <c r="U64" s="116">
        <f t="shared" si="19"/>
        <v>354464375</v>
      </c>
      <c r="W64" s="79">
        <v>15</v>
      </c>
      <c r="X64" s="44" t="s">
        <v>143</v>
      </c>
      <c r="Y64" s="87">
        <f>SUM(Y13:Y63)</f>
        <v>330550000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4962500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năm mươi bốn triệu, bốn trăm sáu mươi bốn ngàn, ba trăm bảy mươi lăm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42916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26" priority="1" operator="notEqual">
      <formula>$N$64</formula>
    </cfRule>
    <cfRule type="cellIs" dxfId="25" priority="3" operator="notEqual">
      <formula>$N$64</formula>
    </cfRule>
  </conditionalFormatting>
  <conditionalFormatting sqref="AO6">
    <cfRule type="cellIs" dxfId="24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topLeftCell="A20" zoomScale="115" zoomScaleNormal="115" zoomScaleSheetLayoutView="115" workbookViewId="0">
      <selection activeCell="A30" sqref="A30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7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7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7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7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7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DATE(Infor!B11,7,1)</f>
        <v>42917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7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7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7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42917</v>
      </c>
      <c r="F10" s="51">
        <f>IF(E10="","",IF(DAY(E10+1)=DAY($E$10),"",E10+1))</f>
        <v>42918</v>
      </c>
      <c r="G10" s="51">
        <f t="shared" ref="G10:AI10" si="1">IF(F10="","",IF(DAY(F10+1)=DAY($E$10),"",F10+1))</f>
        <v>42919</v>
      </c>
      <c r="H10" s="51">
        <f t="shared" si="1"/>
        <v>42920</v>
      </c>
      <c r="I10" s="51">
        <f t="shared" si="1"/>
        <v>42921</v>
      </c>
      <c r="J10" s="51">
        <f t="shared" si="1"/>
        <v>42922</v>
      </c>
      <c r="K10" s="51">
        <f t="shared" si="1"/>
        <v>42923</v>
      </c>
      <c r="L10" s="51">
        <f t="shared" si="1"/>
        <v>42924</v>
      </c>
      <c r="M10" s="51">
        <f t="shared" si="1"/>
        <v>42925</v>
      </c>
      <c r="N10" s="51">
        <f t="shared" si="1"/>
        <v>42926</v>
      </c>
      <c r="O10" s="51">
        <f t="shared" si="1"/>
        <v>42927</v>
      </c>
      <c r="P10" s="51">
        <f t="shared" si="1"/>
        <v>42928</v>
      </c>
      <c r="Q10" s="51">
        <f t="shared" si="1"/>
        <v>42929</v>
      </c>
      <c r="R10" s="51">
        <f t="shared" si="1"/>
        <v>42930</v>
      </c>
      <c r="S10" s="51">
        <f t="shared" si="1"/>
        <v>42931</v>
      </c>
      <c r="T10" s="51">
        <f t="shared" si="1"/>
        <v>42932</v>
      </c>
      <c r="U10" s="51">
        <f t="shared" si="1"/>
        <v>42933</v>
      </c>
      <c r="V10" s="51">
        <f t="shared" si="1"/>
        <v>42934</v>
      </c>
      <c r="W10" s="51">
        <f t="shared" si="1"/>
        <v>42935</v>
      </c>
      <c r="X10" s="51">
        <f t="shared" si="1"/>
        <v>42936</v>
      </c>
      <c r="Y10" s="51">
        <f t="shared" si="1"/>
        <v>42937</v>
      </c>
      <c r="Z10" s="51">
        <f t="shared" si="1"/>
        <v>42938</v>
      </c>
      <c r="AA10" s="51">
        <f t="shared" si="1"/>
        <v>42939</v>
      </c>
      <c r="AB10" s="51">
        <f t="shared" si="1"/>
        <v>42940</v>
      </c>
      <c r="AC10" s="51">
        <f t="shared" si="1"/>
        <v>42941</v>
      </c>
      <c r="AD10" s="51">
        <f t="shared" si="1"/>
        <v>42942</v>
      </c>
      <c r="AE10" s="51">
        <f t="shared" si="1"/>
        <v>42943</v>
      </c>
      <c r="AF10" s="51">
        <f t="shared" si="1"/>
        <v>42944</v>
      </c>
      <c r="AG10" s="51">
        <f t="shared" si="1"/>
        <v>42945</v>
      </c>
      <c r="AH10" s="51">
        <f t="shared" si="1"/>
        <v>42946</v>
      </c>
      <c r="AI10" s="51">
        <f t="shared" si="1"/>
        <v>42947</v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7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bảy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Chủ nhật</v>
      </c>
      <c r="G11" s="50" t="str">
        <f t="shared" si="2"/>
        <v xml:space="preserve">          Thứ hai</v>
      </c>
      <c r="H11" s="50" t="str">
        <f t="shared" si="2"/>
        <v xml:space="preserve">          Thứ ba</v>
      </c>
      <c r="I11" s="50" t="str">
        <f t="shared" si="2"/>
        <v xml:space="preserve">          Thứ tư</v>
      </c>
      <c r="J11" s="50" t="str">
        <f t="shared" si="2"/>
        <v xml:space="preserve">          Thứ năm</v>
      </c>
      <c r="K11" s="50" t="str">
        <f t="shared" si="2"/>
        <v xml:space="preserve">          Thứ sáu</v>
      </c>
      <c r="L11" s="50" t="str">
        <f t="shared" si="2"/>
        <v xml:space="preserve">          Thứ bảy</v>
      </c>
      <c r="M11" s="50" t="str">
        <f t="shared" si="2"/>
        <v xml:space="preserve">          Chủ nhật</v>
      </c>
      <c r="N11" s="50" t="str">
        <f t="shared" si="2"/>
        <v xml:space="preserve">          Thứ hai</v>
      </c>
      <c r="O11" s="50" t="str">
        <f t="shared" si="2"/>
        <v xml:space="preserve">          Thứ ba</v>
      </c>
      <c r="P11" s="50" t="str">
        <f t="shared" si="2"/>
        <v xml:space="preserve">          Thứ tư</v>
      </c>
      <c r="Q11" s="50" t="str">
        <f t="shared" si="2"/>
        <v xml:space="preserve">          Thứ năm</v>
      </c>
      <c r="R11" s="50" t="str">
        <f t="shared" si="2"/>
        <v xml:space="preserve">          Thứ sáu</v>
      </c>
      <c r="S11" s="50" t="str">
        <f t="shared" si="2"/>
        <v xml:space="preserve">          Thứ bảy</v>
      </c>
      <c r="T11" s="50" t="str">
        <f t="shared" si="2"/>
        <v xml:space="preserve">          Chủ nhật</v>
      </c>
      <c r="U11" s="50" t="str">
        <f t="shared" si="2"/>
        <v xml:space="preserve">          Thứ hai</v>
      </c>
      <c r="V11" s="50" t="str">
        <f t="shared" si="2"/>
        <v xml:space="preserve">          Thứ ba</v>
      </c>
      <c r="W11" s="50" t="str">
        <f t="shared" si="2"/>
        <v xml:space="preserve">          Thứ tư</v>
      </c>
      <c r="X11" s="50" t="str">
        <f t="shared" si="2"/>
        <v xml:space="preserve">          Thứ năm</v>
      </c>
      <c r="Y11" s="50" t="str">
        <f t="shared" si="2"/>
        <v xml:space="preserve">          Thứ sáu</v>
      </c>
      <c r="Z11" s="50" t="str">
        <f t="shared" si="2"/>
        <v xml:space="preserve">          Thứ bảy</v>
      </c>
      <c r="AA11" s="50" t="str">
        <f t="shared" si="2"/>
        <v xml:space="preserve">          Chủ nhật</v>
      </c>
      <c r="AB11" s="50" t="str">
        <f t="shared" si="2"/>
        <v xml:space="preserve">          Thứ hai</v>
      </c>
      <c r="AC11" s="50" t="str">
        <f t="shared" si="2"/>
        <v xml:space="preserve">          Thứ ba</v>
      </c>
      <c r="AD11" s="50" t="str">
        <f t="shared" si="2"/>
        <v xml:space="preserve">          Thứ tư</v>
      </c>
      <c r="AE11" s="50" t="str">
        <f t="shared" si="2"/>
        <v xml:space="preserve">          Thứ năm</v>
      </c>
      <c r="AF11" s="50" t="str">
        <f t="shared" si="2"/>
        <v xml:space="preserve">          Thứ sáu</v>
      </c>
      <c r="AG11" s="50" t="str">
        <f t="shared" si="2"/>
        <v xml:space="preserve">          Thứ bảy</v>
      </c>
      <c r="AH11" s="50" t="str">
        <f t="shared" si="2"/>
        <v xml:space="preserve">          Chủ nhật</v>
      </c>
      <c r="AI11" s="50" t="str">
        <f t="shared" si="2"/>
        <v xml:space="preserve">          Thứ hai</v>
      </c>
      <c r="AJ11" s="276"/>
      <c r="AK11" s="269"/>
      <c r="AL11" s="269"/>
      <c r="AM11" s="269"/>
      <c r="AN11" s="270"/>
      <c r="AO11" s="44">
        <f t="shared" si="0"/>
        <v>7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IF(OR($A12="",E$10=""),"",IF(IFERROR(MATCH(BBC_7!E$10,Infor!$A$13:$A$30,0),0)&gt;0,"L",IF(WEEKDAY(E$10)=1,"","X")))</f>
        <v>X</v>
      </c>
      <c r="F12" s="56" t="str">
        <f>IF(OR($A12="",F$10=""),"",IF(IFERROR(MATCH(BBC_7!F$10,Infor!$A$13:$A$30,0),0)&gt;0,"L",IF(WEEKDAY(F$10)=1,"","X")))</f>
        <v/>
      </c>
      <c r="G12" s="56" t="str">
        <f>IF(OR($A12="",G$10=""),"",IF(IFERROR(MATCH(BBC_7!G$10,Infor!$A$13:$A$30,0),0)&gt;0,"L",IF(WEEKDAY(G$10)=1,"","X")))</f>
        <v>X</v>
      </c>
      <c r="H12" s="56" t="str">
        <f>IF(OR($A12="",H$10=""),"",IF(IFERROR(MATCH(BBC_7!H$10,Infor!$A$13:$A$30,0),0)&gt;0,"L",IF(WEEKDAY(H$10)=1,"","X")))</f>
        <v>X</v>
      </c>
      <c r="I12" s="56" t="str">
        <f>IF(OR($A12="",I$10=""),"",IF(IFERROR(MATCH(BBC_7!I$10,Infor!$A$13:$A$30,0),0)&gt;0,"L",IF(WEEKDAY(I$10)=1,"","X")))</f>
        <v>X</v>
      </c>
      <c r="J12" s="56" t="str">
        <f>IF(OR($A12="",J$10=""),"",IF(IFERROR(MATCH(BBC_7!J$10,Infor!$A$13:$A$30,0),0)&gt;0,"L",IF(WEEKDAY(J$10)=1,"","X")))</f>
        <v>X</v>
      </c>
      <c r="K12" s="56" t="str">
        <f>IF(OR($A12="",K$10=""),"",IF(IFERROR(MATCH(BBC_7!K$10,Infor!$A$13:$A$30,0),0)&gt;0,"L",IF(WEEKDAY(K$10)=1,"","X")))</f>
        <v>X</v>
      </c>
      <c r="L12" s="56" t="str">
        <f>IF(OR($A12="",L$10=""),"",IF(IFERROR(MATCH(BBC_7!L$10,Infor!$A$13:$A$30,0),0)&gt;0,"L",IF(WEEKDAY(L$10)=1,"","X")))</f>
        <v>X</v>
      </c>
      <c r="M12" s="56" t="str">
        <f>IF(OR($A12="",M$10=""),"",IF(IFERROR(MATCH(BBC_7!M$10,Infor!$A$13:$A$30,0),0)&gt;0,"L",IF(WEEKDAY(M$10)=1,"","X")))</f>
        <v/>
      </c>
      <c r="N12" s="56" t="str">
        <f>IF(OR($A12="",N$10=""),"",IF(IFERROR(MATCH(BBC_7!N$10,Infor!$A$13:$A$30,0),0)&gt;0,"L",IF(WEEKDAY(N$10)=1,"","X")))</f>
        <v>X</v>
      </c>
      <c r="O12" s="56" t="str">
        <f>IF(OR($A12="",O$10=""),"",IF(IFERROR(MATCH(BBC_7!O$10,Infor!$A$13:$A$30,0),0)&gt;0,"L",IF(WEEKDAY(O$10)=1,"","X")))</f>
        <v>X</v>
      </c>
      <c r="P12" s="56" t="str">
        <f>IF(OR($A12="",P$10=""),"",IF(IFERROR(MATCH(BBC_7!P$10,Infor!$A$13:$A$30,0),0)&gt;0,"L",IF(WEEKDAY(P$10)=1,"","X")))</f>
        <v>X</v>
      </c>
      <c r="Q12" s="56" t="str">
        <f>IF(OR($A12="",Q$10=""),"",IF(IFERROR(MATCH(BBC_7!Q$10,Infor!$A$13:$A$30,0),0)&gt;0,"L",IF(WEEKDAY(Q$10)=1,"","X")))</f>
        <v>X</v>
      </c>
      <c r="R12" s="56" t="str">
        <f>IF(OR($A12="",R$10=""),"",IF(IFERROR(MATCH(BBC_7!R$10,Infor!$A$13:$A$30,0),0)&gt;0,"L",IF(WEEKDAY(R$10)=1,"","X")))</f>
        <v>X</v>
      </c>
      <c r="S12" s="56" t="str">
        <f>IF(OR($A12="",S$10=""),"",IF(IFERROR(MATCH(BBC_7!S$10,Infor!$A$13:$A$30,0),0)&gt;0,"L",IF(WEEKDAY(S$10)=1,"","X")))</f>
        <v>X</v>
      </c>
      <c r="T12" s="56" t="str">
        <f>IF(OR($A12="",T$10=""),"",IF(IFERROR(MATCH(BBC_7!T$10,Infor!$A$13:$A$30,0),0)&gt;0,"L",IF(WEEKDAY(T$10)=1,"","X")))</f>
        <v/>
      </c>
      <c r="U12" s="56" t="str">
        <f>IF(OR($A12="",U$10=""),"",IF(IFERROR(MATCH(BBC_7!U$10,Infor!$A$13:$A$30,0),0)&gt;0,"L",IF(WEEKDAY(U$10)=1,"","X")))</f>
        <v>X</v>
      </c>
      <c r="V12" s="56" t="str">
        <f>IF(OR($A12="",V$10=""),"",IF(IFERROR(MATCH(BBC_7!V$10,Infor!$A$13:$A$30,0),0)&gt;0,"L",IF(WEEKDAY(V$10)=1,"","X")))</f>
        <v>X</v>
      </c>
      <c r="W12" s="56" t="str">
        <f>IF(OR($A12="",W$10=""),"",IF(IFERROR(MATCH(BBC_7!W$10,Infor!$A$13:$A$30,0),0)&gt;0,"L",IF(WEEKDAY(W$10)=1,"","X")))</f>
        <v>X</v>
      </c>
      <c r="X12" s="56" t="str">
        <f>IF(OR($A12="",X$10=""),"",IF(IFERROR(MATCH(BBC_7!X$10,Infor!$A$13:$A$30,0),0)&gt;0,"L",IF(WEEKDAY(X$10)=1,"","X")))</f>
        <v>X</v>
      </c>
      <c r="Y12" s="56" t="str">
        <f>IF(OR($A12="",Y$10=""),"",IF(IFERROR(MATCH(BBC_7!Y$10,Infor!$A$13:$A$30,0),0)&gt;0,"L",IF(WEEKDAY(Y$10)=1,"","X")))</f>
        <v>X</v>
      </c>
      <c r="Z12" s="56" t="str">
        <f>IF(OR($A12="",Z$10=""),"",IF(IFERROR(MATCH(BBC_7!Z$10,Infor!$A$13:$A$30,0),0)&gt;0,"L",IF(WEEKDAY(Z$10)=1,"","X")))</f>
        <v>X</v>
      </c>
      <c r="AA12" s="56" t="str">
        <f>IF(OR($A12="",AA$10=""),"",IF(IFERROR(MATCH(BBC_7!AA$10,Infor!$A$13:$A$30,0),0)&gt;0,"L",IF(WEEKDAY(AA$10)=1,"","X")))</f>
        <v/>
      </c>
      <c r="AB12" s="56" t="str">
        <f>IF(OR($A12="",AB$10=""),"",IF(IFERROR(MATCH(BBC_7!AB$10,Infor!$A$13:$A$30,0),0)&gt;0,"L",IF(WEEKDAY(AB$10)=1,"","X")))</f>
        <v>X</v>
      </c>
      <c r="AC12" s="56" t="str">
        <f>IF(OR($A12="",AC$10=""),"",IF(IFERROR(MATCH(BBC_7!AC$10,Infor!$A$13:$A$30,0),0)&gt;0,"L",IF(WEEKDAY(AC$10)=1,"","X")))</f>
        <v>X</v>
      </c>
      <c r="AD12" s="56" t="str">
        <f>IF(OR($A12="",AD$10=""),"",IF(IFERROR(MATCH(BBC_7!AD$10,Infor!$A$13:$A$30,0),0)&gt;0,"L",IF(WEEKDAY(AD$10)=1,"","X")))</f>
        <v>X</v>
      </c>
      <c r="AE12" s="56" t="str">
        <f>IF(OR($A12="",AE$10=""),"",IF(IFERROR(MATCH(BBC_7!AE$10,Infor!$A$13:$A$30,0),0)&gt;0,"L",IF(WEEKDAY(AE$10)=1,"","X")))</f>
        <v>X</v>
      </c>
      <c r="AF12" s="56" t="str">
        <f>IF(OR($A12="",AF$10=""),"",IF(IFERROR(MATCH(BBC_7!AF$10,Infor!$A$13:$A$30,0),0)&gt;0,"L",IF(WEEKDAY(AF$10)=1,"","X")))</f>
        <v>X</v>
      </c>
      <c r="AG12" s="56" t="str">
        <f>IF(OR($A12="",AG$10=""),"",IF(IFERROR(MATCH(BBC_7!AG$10,Infor!$A$13:$A$30,0),0)&gt;0,"L",IF(WEEKDAY(AG$10)=1,"","X")))</f>
        <v>X</v>
      </c>
      <c r="AH12" s="56" t="str">
        <f>IF(OR($A12="",AH$10=""),"",IF(IFERROR(MATCH(BBC_7!AH$10,Infor!$A$13:$A$30,0),0)&gt;0,"L",IF(WEEKDAY(AH$10)=1,"","X")))</f>
        <v/>
      </c>
      <c r="AI12" s="56" t="str">
        <f>IF(OR($A12="",AI$10=""),"",IF(IFERROR(MATCH(BBC_7!AI$10,Infor!$A$13:$A$30,0),0)&gt;0,"L",IF(WEEKDAY(AI$10)=1,"","X")))</f>
        <v>X</v>
      </c>
      <c r="AJ12" s="57"/>
      <c r="AK12" s="57">
        <f>COUNTIF(E12:AI12,"X")+COUNTIF(E12:AI12,"\")/2</f>
        <v>26</v>
      </c>
      <c r="AL12" s="57">
        <f>COUNTIF(E12:AI12,"L")</f>
        <v>0</v>
      </c>
      <c r="AM12" s="57"/>
      <c r="AN12" s="58"/>
      <c r="AO12" s="44">
        <f t="shared" si="0"/>
        <v>7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IF(OR($A13="",E$10=""),"",IF(IFERROR(MATCH(BBC_7!E$10,Infor!$A$13:$A$30,0),0)&gt;0,"L",IF(WEEKDAY(E$10)=1,"","X")))</f>
        <v>X</v>
      </c>
      <c r="F13" s="61" t="str">
        <f>IF(OR($A13="",F$10=""),"",IF(IFERROR(MATCH(BBC_7!F$10,Infor!$A$13:$A$30,0),0)&gt;0,"L",IF(WEEKDAY(F$10)=1,"","X")))</f>
        <v/>
      </c>
      <c r="G13" s="61" t="str">
        <f>IF(OR($A13="",G$10=""),"",IF(IFERROR(MATCH(BBC_7!G$10,Infor!$A$13:$A$30,0),0)&gt;0,"L",IF(WEEKDAY(G$10)=1,"","X")))</f>
        <v>X</v>
      </c>
      <c r="H13" s="61" t="str">
        <f>IF(OR($A13="",H$10=""),"",IF(IFERROR(MATCH(BBC_7!H$10,Infor!$A$13:$A$30,0),0)&gt;0,"L",IF(WEEKDAY(H$10)=1,"","X")))</f>
        <v>X</v>
      </c>
      <c r="I13" s="61" t="str">
        <f>IF(OR($A13="",I$10=""),"",IF(IFERROR(MATCH(BBC_7!I$10,Infor!$A$13:$A$30,0),0)&gt;0,"L",IF(WEEKDAY(I$10)=1,"","X")))</f>
        <v>X</v>
      </c>
      <c r="J13" s="61" t="str">
        <f>IF(OR($A13="",J$10=""),"",IF(IFERROR(MATCH(BBC_7!J$10,Infor!$A$13:$A$30,0),0)&gt;0,"L",IF(WEEKDAY(J$10)=1,"","X")))</f>
        <v>X</v>
      </c>
      <c r="K13" s="61" t="str">
        <f>IF(OR($A13="",K$10=""),"",IF(IFERROR(MATCH(BBC_7!K$10,Infor!$A$13:$A$30,0),0)&gt;0,"L",IF(WEEKDAY(K$10)=1,"","X")))</f>
        <v>X</v>
      </c>
      <c r="L13" s="61" t="str">
        <f>IF(OR($A13="",L$10=""),"",IF(IFERROR(MATCH(BBC_7!L$10,Infor!$A$13:$A$30,0),0)&gt;0,"L",IF(WEEKDAY(L$10)=1,"","X")))</f>
        <v>X</v>
      </c>
      <c r="M13" s="61" t="str">
        <f>IF(OR($A13="",M$10=""),"",IF(IFERROR(MATCH(BBC_7!M$10,Infor!$A$13:$A$30,0),0)&gt;0,"L",IF(WEEKDAY(M$10)=1,"","X")))</f>
        <v/>
      </c>
      <c r="N13" s="61" t="str">
        <f>IF(OR($A13="",N$10=""),"",IF(IFERROR(MATCH(BBC_7!N$10,Infor!$A$13:$A$30,0),0)&gt;0,"L",IF(WEEKDAY(N$10)=1,"","X")))</f>
        <v>X</v>
      </c>
      <c r="O13" s="61" t="str">
        <f>IF(OR($A13="",O$10=""),"",IF(IFERROR(MATCH(BBC_7!O$10,Infor!$A$13:$A$30,0),0)&gt;0,"L",IF(WEEKDAY(O$10)=1,"","X")))</f>
        <v>X</v>
      </c>
      <c r="P13" s="61" t="str">
        <f>IF(OR($A13="",P$10=""),"",IF(IFERROR(MATCH(BBC_7!P$10,Infor!$A$13:$A$30,0),0)&gt;0,"L",IF(WEEKDAY(P$10)=1,"","X")))</f>
        <v>X</v>
      </c>
      <c r="Q13" s="61" t="str">
        <f>IF(OR($A13="",Q$10=""),"",IF(IFERROR(MATCH(BBC_7!Q$10,Infor!$A$13:$A$30,0),0)&gt;0,"L",IF(WEEKDAY(Q$10)=1,"","X")))</f>
        <v>X</v>
      </c>
      <c r="R13" s="61" t="str">
        <f>IF(OR($A13="",R$10=""),"",IF(IFERROR(MATCH(BBC_7!R$10,Infor!$A$13:$A$30,0),0)&gt;0,"L",IF(WEEKDAY(R$10)=1,"","X")))</f>
        <v>X</v>
      </c>
      <c r="S13" s="61" t="str">
        <f>IF(OR($A13="",S$10=""),"",IF(IFERROR(MATCH(BBC_7!S$10,Infor!$A$13:$A$30,0),0)&gt;0,"L",IF(WEEKDAY(S$10)=1,"","X")))</f>
        <v>X</v>
      </c>
      <c r="T13" s="61" t="str">
        <f>IF(OR($A13="",T$10=""),"",IF(IFERROR(MATCH(BBC_7!T$10,Infor!$A$13:$A$30,0),0)&gt;0,"L",IF(WEEKDAY(T$10)=1,"","X")))</f>
        <v/>
      </c>
      <c r="U13" s="61" t="str">
        <f>IF(OR($A13="",U$10=""),"",IF(IFERROR(MATCH(BBC_7!U$10,Infor!$A$13:$A$30,0),0)&gt;0,"L",IF(WEEKDAY(U$10)=1,"","X")))</f>
        <v>X</v>
      </c>
      <c r="V13" s="61" t="str">
        <f>IF(OR($A13="",V$10=""),"",IF(IFERROR(MATCH(BBC_7!V$10,Infor!$A$13:$A$30,0),0)&gt;0,"L",IF(WEEKDAY(V$10)=1,"","X")))</f>
        <v>X</v>
      </c>
      <c r="W13" s="61" t="str">
        <f>IF(OR($A13="",W$10=""),"",IF(IFERROR(MATCH(BBC_7!W$10,Infor!$A$13:$A$30,0),0)&gt;0,"L",IF(WEEKDAY(W$10)=1,"","X")))</f>
        <v>X</v>
      </c>
      <c r="X13" s="61" t="str">
        <f>IF(OR($A13="",X$10=""),"",IF(IFERROR(MATCH(BBC_7!X$10,Infor!$A$13:$A$30,0),0)&gt;0,"L",IF(WEEKDAY(X$10)=1,"","X")))</f>
        <v>X</v>
      </c>
      <c r="Y13" s="61" t="str">
        <f>IF(OR($A13="",Y$10=""),"",IF(IFERROR(MATCH(BBC_7!Y$10,Infor!$A$13:$A$30,0),0)&gt;0,"L",IF(WEEKDAY(Y$10)=1,"","X")))</f>
        <v>X</v>
      </c>
      <c r="Z13" s="61" t="str">
        <f>IF(OR($A13="",Z$10=""),"",IF(IFERROR(MATCH(BBC_7!Z$10,Infor!$A$13:$A$30,0),0)&gt;0,"L",IF(WEEKDAY(Z$10)=1,"","X")))</f>
        <v>X</v>
      </c>
      <c r="AA13" s="61" t="str">
        <f>IF(OR($A13="",AA$10=""),"",IF(IFERROR(MATCH(BBC_7!AA$10,Infor!$A$13:$A$30,0),0)&gt;0,"L",IF(WEEKDAY(AA$10)=1,"","X")))</f>
        <v/>
      </c>
      <c r="AB13" s="61" t="str">
        <f>IF(OR($A13="",AB$10=""),"",IF(IFERROR(MATCH(BBC_7!AB$10,Infor!$A$13:$A$30,0),0)&gt;0,"L",IF(WEEKDAY(AB$10)=1,"","X")))</f>
        <v>X</v>
      </c>
      <c r="AC13" s="61" t="str">
        <f>IF(OR($A13="",AC$10=""),"",IF(IFERROR(MATCH(BBC_7!AC$10,Infor!$A$13:$A$30,0),0)&gt;0,"L",IF(WEEKDAY(AC$10)=1,"","X")))</f>
        <v>X</v>
      </c>
      <c r="AD13" s="61" t="str">
        <f>IF(OR($A13="",AD$10=""),"",IF(IFERROR(MATCH(BBC_7!AD$10,Infor!$A$13:$A$30,0),0)&gt;0,"L",IF(WEEKDAY(AD$10)=1,"","X")))</f>
        <v>X</v>
      </c>
      <c r="AE13" s="61" t="str">
        <f>IF(OR($A13="",AE$10=""),"",IF(IFERROR(MATCH(BBC_7!AE$10,Infor!$A$13:$A$30,0),0)&gt;0,"L",IF(WEEKDAY(AE$10)=1,"","X")))</f>
        <v>X</v>
      </c>
      <c r="AF13" s="61" t="str">
        <f>IF(OR($A13="",AF$10=""),"",IF(IFERROR(MATCH(BBC_7!AF$10,Infor!$A$13:$A$30,0),0)&gt;0,"L",IF(WEEKDAY(AF$10)=1,"","X")))</f>
        <v>X</v>
      </c>
      <c r="AG13" s="61" t="str">
        <f>IF(OR($A13="",AG$10=""),"",IF(IFERROR(MATCH(BBC_7!AG$10,Infor!$A$13:$A$30,0),0)&gt;0,"L",IF(WEEKDAY(AG$10)=1,"","X")))</f>
        <v>X</v>
      </c>
      <c r="AH13" s="61" t="str">
        <f>IF(OR($A13="",AH$10=""),"",IF(IFERROR(MATCH(BBC_7!AH$10,Infor!$A$13:$A$30,0),0)&gt;0,"L",IF(WEEKDAY(AH$10)=1,"","X")))</f>
        <v/>
      </c>
      <c r="AI13" s="61" t="str">
        <f>IF(OR($A13="",AI$10=""),"",IF(IFERROR(MATCH(BBC_7!AI$10,Infor!$A$13:$A$30,0),0)&gt;0,"L",IF(WEEKDAY(AI$10)=1,"","X")))</f>
        <v>X</v>
      </c>
      <c r="AJ13" s="62"/>
      <c r="AK13" s="62">
        <f t="shared" ref="AK13:AK61" si="6">COUNTIF(E13:AI13,"X")+COUNTIF(E13:AI13,"\")/2</f>
        <v>26</v>
      </c>
      <c r="AL13" s="62">
        <f t="shared" ref="AL13:AL61" si="7">COUNTIF(E13:AI13,"L")</f>
        <v>0</v>
      </c>
      <c r="AM13" s="62"/>
      <c r="AN13" s="63"/>
      <c r="AO13" s="44">
        <f t="shared" si="0"/>
        <v>7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IF(OR($A14="",E$10=""),"",IF(IFERROR(MATCH(BBC_7!E$10,Infor!$A$13:$A$30,0),0)&gt;0,"L",IF(WEEKDAY(E$10)=1,"","X")))</f>
        <v>X</v>
      </c>
      <c r="F14" s="61" t="str">
        <f>IF(OR($A14="",F$10=""),"",IF(IFERROR(MATCH(BBC_7!F$10,Infor!$A$13:$A$30,0),0)&gt;0,"L",IF(WEEKDAY(F$10)=1,"","X")))</f>
        <v/>
      </c>
      <c r="G14" s="61" t="str">
        <f>IF(OR($A14="",G$10=""),"",IF(IFERROR(MATCH(BBC_7!G$10,Infor!$A$13:$A$30,0),0)&gt;0,"L",IF(WEEKDAY(G$10)=1,"","X")))</f>
        <v>X</v>
      </c>
      <c r="H14" s="61" t="str">
        <f>IF(OR($A14="",H$10=""),"",IF(IFERROR(MATCH(BBC_7!H$10,Infor!$A$13:$A$30,0),0)&gt;0,"L",IF(WEEKDAY(H$10)=1,"","X")))</f>
        <v>X</v>
      </c>
      <c r="I14" s="61" t="str">
        <f>IF(OR($A14="",I$10=""),"",IF(IFERROR(MATCH(BBC_7!I$10,Infor!$A$13:$A$30,0),0)&gt;0,"L",IF(WEEKDAY(I$10)=1,"","X")))</f>
        <v>X</v>
      </c>
      <c r="J14" s="61" t="str">
        <f>IF(OR($A14="",J$10=""),"",IF(IFERROR(MATCH(BBC_7!J$10,Infor!$A$13:$A$30,0),0)&gt;0,"L",IF(WEEKDAY(J$10)=1,"","X")))</f>
        <v>X</v>
      </c>
      <c r="K14" s="61" t="str">
        <f>IF(OR($A14="",K$10=""),"",IF(IFERROR(MATCH(BBC_7!K$10,Infor!$A$13:$A$30,0),0)&gt;0,"L",IF(WEEKDAY(K$10)=1,"","X")))</f>
        <v>X</v>
      </c>
      <c r="L14" s="61" t="str">
        <f>IF(OR($A14="",L$10=""),"",IF(IFERROR(MATCH(BBC_7!L$10,Infor!$A$13:$A$30,0),0)&gt;0,"L",IF(WEEKDAY(L$10)=1,"","X")))</f>
        <v>X</v>
      </c>
      <c r="M14" s="61" t="str">
        <f>IF(OR($A14="",M$10=""),"",IF(IFERROR(MATCH(BBC_7!M$10,Infor!$A$13:$A$30,0),0)&gt;0,"L",IF(WEEKDAY(M$10)=1,"","X")))</f>
        <v/>
      </c>
      <c r="N14" s="61" t="str">
        <f>IF(OR($A14="",N$10=""),"",IF(IFERROR(MATCH(BBC_7!N$10,Infor!$A$13:$A$30,0),0)&gt;0,"L",IF(WEEKDAY(N$10)=1,"","X")))</f>
        <v>X</v>
      </c>
      <c r="O14" s="61" t="str">
        <f>IF(OR($A14="",O$10=""),"",IF(IFERROR(MATCH(BBC_7!O$10,Infor!$A$13:$A$30,0),0)&gt;0,"L",IF(WEEKDAY(O$10)=1,"","X")))</f>
        <v>X</v>
      </c>
      <c r="P14" s="61" t="str">
        <f>IF(OR($A14="",P$10=""),"",IF(IFERROR(MATCH(BBC_7!P$10,Infor!$A$13:$A$30,0),0)&gt;0,"L",IF(WEEKDAY(P$10)=1,"","X")))</f>
        <v>X</v>
      </c>
      <c r="Q14" s="61" t="str">
        <f>IF(OR($A14="",Q$10=""),"",IF(IFERROR(MATCH(BBC_7!Q$10,Infor!$A$13:$A$30,0),0)&gt;0,"L",IF(WEEKDAY(Q$10)=1,"","X")))</f>
        <v>X</v>
      </c>
      <c r="R14" s="61" t="str">
        <f>IF(OR($A14="",R$10=""),"",IF(IFERROR(MATCH(BBC_7!R$10,Infor!$A$13:$A$30,0),0)&gt;0,"L",IF(WEEKDAY(R$10)=1,"","X")))</f>
        <v>X</v>
      </c>
      <c r="S14" s="61" t="str">
        <f>IF(OR($A14="",S$10=""),"",IF(IFERROR(MATCH(BBC_7!S$10,Infor!$A$13:$A$30,0),0)&gt;0,"L",IF(WEEKDAY(S$10)=1,"","X")))</f>
        <v>X</v>
      </c>
      <c r="T14" s="61" t="str">
        <f>IF(OR($A14="",T$10=""),"",IF(IFERROR(MATCH(BBC_7!T$10,Infor!$A$13:$A$30,0),0)&gt;0,"L",IF(WEEKDAY(T$10)=1,"","X")))</f>
        <v/>
      </c>
      <c r="U14" s="61" t="str">
        <f>IF(OR($A14="",U$10=""),"",IF(IFERROR(MATCH(BBC_7!U$10,Infor!$A$13:$A$30,0),0)&gt;0,"L",IF(WEEKDAY(U$10)=1,"","X")))</f>
        <v>X</v>
      </c>
      <c r="V14" s="61" t="str">
        <f>IF(OR($A14="",V$10=""),"",IF(IFERROR(MATCH(BBC_7!V$10,Infor!$A$13:$A$30,0),0)&gt;0,"L",IF(WEEKDAY(V$10)=1,"","X")))</f>
        <v>X</v>
      </c>
      <c r="W14" s="61" t="str">
        <f>IF(OR($A14="",W$10=""),"",IF(IFERROR(MATCH(BBC_7!W$10,Infor!$A$13:$A$30,0),0)&gt;0,"L",IF(WEEKDAY(W$10)=1,"","X")))</f>
        <v>X</v>
      </c>
      <c r="X14" s="61" t="str">
        <f>IF(OR($A14="",X$10=""),"",IF(IFERROR(MATCH(BBC_7!X$10,Infor!$A$13:$A$30,0),0)&gt;0,"L",IF(WEEKDAY(X$10)=1,"","X")))</f>
        <v>X</v>
      </c>
      <c r="Y14" s="61" t="str">
        <f>IF(OR($A14="",Y$10=""),"",IF(IFERROR(MATCH(BBC_7!Y$10,Infor!$A$13:$A$30,0),0)&gt;0,"L",IF(WEEKDAY(Y$10)=1,"","X")))</f>
        <v>X</v>
      </c>
      <c r="Z14" s="61" t="str">
        <f>IF(OR($A14="",Z$10=""),"",IF(IFERROR(MATCH(BBC_7!Z$10,Infor!$A$13:$A$30,0),0)&gt;0,"L",IF(WEEKDAY(Z$10)=1,"","X")))</f>
        <v>X</v>
      </c>
      <c r="AA14" s="61" t="str">
        <f>IF(OR($A14="",AA$10=""),"",IF(IFERROR(MATCH(BBC_7!AA$10,Infor!$A$13:$A$30,0),0)&gt;0,"L",IF(WEEKDAY(AA$10)=1,"","X")))</f>
        <v/>
      </c>
      <c r="AB14" s="61" t="str">
        <f>IF(OR($A14="",AB$10=""),"",IF(IFERROR(MATCH(BBC_7!AB$10,Infor!$A$13:$A$30,0),0)&gt;0,"L",IF(WEEKDAY(AB$10)=1,"","X")))</f>
        <v>X</v>
      </c>
      <c r="AC14" s="61" t="str">
        <f>IF(OR($A14="",AC$10=""),"",IF(IFERROR(MATCH(BBC_7!AC$10,Infor!$A$13:$A$30,0),0)&gt;0,"L",IF(WEEKDAY(AC$10)=1,"","X")))</f>
        <v>X</v>
      </c>
      <c r="AD14" s="61" t="str">
        <f>IF(OR($A14="",AD$10=""),"",IF(IFERROR(MATCH(BBC_7!AD$10,Infor!$A$13:$A$30,0),0)&gt;0,"L",IF(WEEKDAY(AD$10)=1,"","X")))</f>
        <v>X</v>
      </c>
      <c r="AE14" s="61" t="str">
        <f>IF(OR($A14="",AE$10=""),"",IF(IFERROR(MATCH(BBC_7!AE$10,Infor!$A$13:$A$30,0),0)&gt;0,"L",IF(WEEKDAY(AE$10)=1,"","X")))</f>
        <v>X</v>
      </c>
      <c r="AF14" s="61" t="str">
        <f>IF(OR($A14="",AF$10=""),"",IF(IFERROR(MATCH(BBC_7!AF$10,Infor!$A$13:$A$30,0),0)&gt;0,"L",IF(WEEKDAY(AF$10)=1,"","X")))</f>
        <v>X</v>
      </c>
      <c r="AG14" s="61" t="str">
        <f>IF(OR($A14="",AG$10=""),"",IF(IFERROR(MATCH(BBC_7!AG$10,Infor!$A$13:$A$30,0),0)&gt;0,"L",IF(WEEKDAY(AG$10)=1,"","X")))</f>
        <v>X</v>
      </c>
      <c r="AH14" s="61" t="str">
        <f>IF(OR($A14="",AH$10=""),"",IF(IFERROR(MATCH(BBC_7!AH$10,Infor!$A$13:$A$30,0),0)&gt;0,"L",IF(WEEKDAY(AH$10)=1,"","X")))</f>
        <v/>
      </c>
      <c r="AI14" s="61" t="str">
        <f>IF(OR($A14="",AI$10=""),"",IF(IFERROR(MATCH(BBC_7!AI$10,Infor!$A$13:$A$30,0),0)&gt;0,"L",IF(WEEKDAY(AI$10)=1,"","X")))</f>
        <v>X</v>
      </c>
      <c r="AJ14" s="62"/>
      <c r="AK14" s="62">
        <f t="shared" si="6"/>
        <v>26</v>
      </c>
      <c r="AL14" s="62">
        <f t="shared" si="7"/>
        <v>0</v>
      </c>
      <c r="AM14" s="62"/>
      <c r="AN14" s="63"/>
      <c r="AO14" s="44">
        <f t="shared" si="0"/>
        <v>7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IF(OR($A15="",E$10=""),"",IF(IFERROR(MATCH(BBC_7!E$10,Infor!$A$13:$A$30,0),0)&gt;0,"L",IF(WEEKDAY(E$10)=1,"","X")))</f>
        <v>X</v>
      </c>
      <c r="F15" s="61" t="str">
        <f>IF(OR($A15="",F$10=""),"",IF(IFERROR(MATCH(BBC_7!F$10,Infor!$A$13:$A$30,0),0)&gt;0,"L",IF(WEEKDAY(F$10)=1,"","X")))</f>
        <v/>
      </c>
      <c r="G15" s="61" t="str">
        <f>IF(OR($A15="",G$10=""),"",IF(IFERROR(MATCH(BBC_7!G$10,Infor!$A$13:$A$30,0),0)&gt;0,"L",IF(WEEKDAY(G$10)=1,"","X")))</f>
        <v>X</v>
      </c>
      <c r="H15" s="61" t="str">
        <f>IF(OR($A15="",H$10=""),"",IF(IFERROR(MATCH(BBC_7!H$10,Infor!$A$13:$A$30,0),0)&gt;0,"L",IF(WEEKDAY(H$10)=1,"","X")))</f>
        <v>X</v>
      </c>
      <c r="I15" s="61" t="str">
        <f>IF(OR($A15="",I$10=""),"",IF(IFERROR(MATCH(BBC_7!I$10,Infor!$A$13:$A$30,0),0)&gt;0,"L",IF(WEEKDAY(I$10)=1,"","X")))</f>
        <v>X</v>
      </c>
      <c r="J15" s="61" t="str">
        <f>IF(OR($A15="",J$10=""),"",IF(IFERROR(MATCH(BBC_7!J$10,Infor!$A$13:$A$30,0),0)&gt;0,"L",IF(WEEKDAY(J$10)=1,"","X")))</f>
        <v>X</v>
      </c>
      <c r="K15" s="61" t="str">
        <f>IF(OR($A15="",K$10=""),"",IF(IFERROR(MATCH(BBC_7!K$10,Infor!$A$13:$A$30,0),0)&gt;0,"L",IF(WEEKDAY(K$10)=1,"","X")))</f>
        <v>X</v>
      </c>
      <c r="L15" s="61" t="str">
        <f>IF(OR($A15="",L$10=""),"",IF(IFERROR(MATCH(BBC_7!L$10,Infor!$A$13:$A$30,0),0)&gt;0,"L",IF(WEEKDAY(L$10)=1,"","X")))</f>
        <v>X</v>
      </c>
      <c r="M15" s="61" t="str">
        <f>IF(OR($A15="",M$10=""),"",IF(IFERROR(MATCH(BBC_7!M$10,Infor!$A$13:$A$30,0),0)&gt;0,"L",IF(WEEKDAY(M$10)=1,"","X")))</f>
        <v/>
      </c>
      <c r="N15" s="61" t="str">
        <f>IF(OR($A15="",N$10=""),"",IF(IFERROR(MATCH(BBC_7!N$10,Infor!$A$13:$A$30,0),0)&gt;0,"L",IF(WEEKDAY(N$10)=1,"","X")))</f>
        <v>X</v>
      </c>
      <c r="O15" s="61" t="str">
        <f>IF(OR($A15="",O$10=""),"",IF(IFERROR(MATCH(BBC_7!O$10,Infor!$A$13:$A$30,0),0)&gt;0,"L",IF(WEEKDAY(O$10)=1,"","X")))</f>
        <v>X</v>
      </c>
      <c r="P15" s="61" t="str">
        <f>IF(OR($A15="",P$10=""),"",IF(IFERROR(MATCH(BBC_7!P$10,Infor!$A$13:$A$30,0),0)&gt;0,"L",IF(WEEKDAY(P$10)=1,"","X")))</f>
        <v>X</v>
      </c>
      <c r="Q15" s="61" t="str">
        <f>IF(OR($A15="",Q$10=""),"",IF(IFERROR(MATCH(BBC_7!Q$10,Infor!$A$13:$A$30,0),0)&gt;0,"L",IF(WEEKDAY(Q$10)=1,"","X")))</f>
        <v>X</v>
      </c>
      <c r="R15" s="61" t="str">
        <f>IF(OR($A15="",R$10=""),"",IF(IFERROR(MATCH(BBC_7!R$10,Infor!$A$13:$A$30,0),0)&gt;0,"L",IF(WEEKDAY(R$10)=1,"","X")))</f>
        <v>X</v>
      </c>
      <c r="S15" s="61" t="str">
        <f>IF(OR($A15="",S$10=""),"",IF(IFERROR(MATCH(BBC_7!S$10,Infor!$A$13:$A$30,0),0)&gt;0,"L",IF(WEEKDAY(S$10)=1,"","X")))</f>
        <v>X</v>
      </c>
      <c r="T15" s="61" t="str">
        <f>IF(OR($A15="",T$10=""),"",IF(IFERROR(MATCH(BBC_7!T$10,Infor!$A$13:$A$30,0),0)&gt;0,"L",IF(WEEKDAY(T$10)=1,"","X")))</f>
        <v/>
      </c>
      <c r="U15" s="61" t="str">
        <f>IF(OR($A15="",U$10=""),"",IF(IFERROR(MATCH(BBC_7!U$10,Infor!$A$13:$A$30,0),0)&gt;0,"L",IF(WEEKDAY(U$10)=1,"","X")))</f>
        <v>X</v>
      </c>
      <c r="V15" s="61" t="str">
        <f>IF(OR($A15="",V$10=""),"",IF(IFERROR(MATCH(BBC_7!V$10,Infor!$A$13:$A$30,0),0)&gt;0,"L",IF(WEEKDAY(V$10)=1,"","X")))</f>
        <v>X</v>
      </c>
      <c r="W15" s="61" t="str">
        <f>IF(OR($A15="",W$10=""),"",IF(IFERROR(MATCH(BBC_7!W$10,Infor!$A$13:$A$30,0),0)&gt;0,"L",IF(WEEKDAY(W$10)=1,"","X")))</f>
        <v>X</v>
      </c>
      <c r="X15" s="61" t="str">
        <f>IF(OR($A15="",X$10=""),"",IF(IFERROR(MATCH(BBC_7!X$10,Infor!$A$13:$A$30,0),0)&gt;0,"L",IF(WEEKDAY(X$10)=1,"","X")))</f>
        <v>X</v>
      </c>
      <c r="Y15" s="61" t="str">
        <f>IF(OR($A15="",Y$10=""),"",IF(IFERROR(MATCH(BBC_7!Y$10,Infor!$A$13:$A$30,0),0)&gt;0,"L",IF(WEEKDAY(Y$10)=1,"","X")))</f>
        <v>X</v>
      </c>
      <c r="Z15" s="61" t="str">
        <f>IF(OR($A15="",Z$10=""),"",IF(IFERROR(MATCH(BBC_7!Z$10,Infor!$A$13:$A$30,0),0)&gt;0,"L",IF(WEEKDAY(Z$10)=1,"","X")))</f>
        <v>X</v>
      </c>
      <c r="AA15" s="61" t="str">
        <f>IF(OR($A15="",AA$10=""),"",IF(IFERROR(MATCH(BBC_7!AA$10,Infor!$A$13:$A$30,0),0)&gt;0,"L",IF(WEEKDAY(AA$10)=1,"","X")))</f>
        <v/>
      </c>
      <c r="AB15" s="61" t="str">
        <f>IF(OR($A15="",AB$10=""),"",IF(IFERROR(MATCH(BBC_7!AB$10,Infor!$A$13:$A$30,0),0)&gt;0,"L",IF(WEEKDAY(AB$10)=1,"","X")))</f>
        <v>X</v>
      </c>
      <c r="AC15" s="61" t="str">
        <f>IF(OR($A15="",AC$10=""),"",IF(IFERROR(MATCH(BBC_7!AC$10,Infor!$A$13:$A$30,0),0)&gt;0,"L",IF(WEEKDAY(AC$10)=1,"","X")))</f>
        <v>X</v>
      </c>
      <c r="AD15" s="61" t="str">
        <f>IF(OR($A15="",AD$10=""),"",IF(IFERROR(MATCH(BBC_7!AD$10,Infor!$A$13:$A$30,0),0)&gt;0,"L",IF(WEEKDAY(AD$10)=1,"","X")))</f>
        <v>X</v>
      </c>
      <c r="AE15" s="61" t="str">
        <f>IF(OR($A15="",AE$10=""),"",IF(IFERROR(MATCH(BBC_7!AE$10,Infor!$A$13:$A$30,0),0)&gt;0,"L",IF(WEEKDAY(AE$10)=1,"","X")))</f>
        <v>X</v>
      </c>
      <c r="AF15" s="61" t="str">
        <f>IF(OR($A15="",AF$10=""),"",IF(IFERROR(MATCH(BBC_7!AF$10,Infor!$A$13:$A$30,0),0)&gt;0,"L",IF(WEEKDAY(AF$10)=1,"","X")))</f>
        <v>X</v>
      </c>
      <c r="AG15" s="61" t="str">
        <f>IF(OR($A15="",AG$10=""),"",IF(IFERROR(MATCH(BBC_7!AG$10,Infor!$A$13:$A$30,0),0)&gt;0,"L",IF(WEEKDAY(AG$10)=1,"","X")))</f>
        <v>X</v>
      </c>
      <c r="AH15" s="61" t="str">
        <f>IF(OR($A15="",AH$10=""),"",IF(IFERROR(MATCH(BBC_7!AH$10,Infor!$A$13:$A$30,0),0)&gt;0,"L",IF(WEEKDAY(AH$10)=1,"","X")))</f>
        <v/>
      </c>
      <c r="AI15" s="61" t="str">
        <f>IF(OR($A15="",AI$10=""),"",IF(IFERROR(MATCH(BBC_7!AI$10,Infor!$A$13:$A$30,0),0)&gt;0,"L",IF(WEEKDAY(AI$10)=1,"","X")))</f>
        <v>X</v>
      </c>
      <c r="AJ15" s="62"/>
      <c r="AK15" s="62">
        <f t="shared" si="6"/>
        <v>26</v>
      </c>
      <c r="AL15" s="62">
        <f t="shared" si="7"/>
        <v>0</v>
      </c>
      <c r="AM15" s="62"/>
      <c r="AN15" s="63"/>
      <c r="AO15" s="44">
        <f t="shared" si="0"/>
        <v>7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IF(OR($A16="",E$10=""),"",IF(IFERROR(MATCH(BBC_7!E$10,Infor!$A$13:$A$30,0),0)&gt;0,"L",IF(WEEKDAY(E$10)=1,"","X")))</f>
        <v>X</v>
      </c>
      <c r="F16" s="61" t="str">
        <f>IF(OR($A16="",F$10=""),"",IF(IFERROR(MATCH(BBC_7!F$10,Infor!$A$13:$A$30,0),0)&gt;0,"L",IF(WEEKDAY(F$10)=1,"","X")))</f>
        <v/>
      </c>
      <c r="G16" s="61" t="str">
        <f>IF(OR($A16="",G$10=""),"",IF(IFERROR(MATCH(BBC_7!G$10,Infor!$A$13:$A$30,0),0)&gt;0,"L",IF(WEEKDAY(G$10)=1,"","X")))</f>
        <v>X</v>
      </c>
      <c r="H16" s="61" t="str">
        <f>IF(OR($A16="",H$10=""),"",IF(IFERROR(MATCH(BBC_7!H$10,Infor!$A$13:$A$30,0),0)&gt;0,"L",IF(WEEKDAY(H$10)=1,"","X")))</f>
        <v>X</v>
      </c>
      <c r="I16" s="61" t="str">
        <f>IF(OR($A16="",I$10=""),"",IF(IFERROR(MATCH(BBC_7!I$10,Infor!$A$13:$A$30,0),0)&gt;0,"L",IF(WEEKDAY(I$10)=1,"","X")))</f>
        <v>X</v>
      </c>
      <c r="J16" s="61" t="str">
        <f>IF(OR($A16="",J$10=""),"",IF(IFERROR(MATCH(BBC_7!J$10,Infor!$A$13:$A$30,0),0)&gt;0,"L",IF(WEEKDAY(J$10)=1,"","X")))</f>
        <v>X</v>
      </c>
      <c r="K16" s="61" t="str">
        <f>IF(OR($A16="",K$10=""),"",IF(IFERROR(MATCH(BBC_7!K$10,Infor!$A$13:$A$30,0),0)&gt;0,"L",IF(WEEKDAY(K$10)=1,"","X")))</f>
        <v>X</v>
      </c>
      <c r="L16" s="61" t="str">
        <f>IF(OR($A16="",L$10=""),"",IF(IFERROR(MATCH(BBC_7!L$10,Infor!$A$13:$A$30,0),0)&gt;0,"L",IF(WEEKDAY(L$10)=1,"","X")))</f>
        <v>X</v>
      </c>
      <c r="M16" s="61" t="str">
        <f>IF(OR($A16="",M$10=""),"",IF(IFERROR(MATCH(BBC_7!M$10,Infor!$A$13:$A$30,0),0)&gt;0,"L",IF(WEEKDAY(M$10)=1,"","X")))</f>
        <v/>
      </c>
      <c r="N16" s="61" t="str">
        <f>IF(OR($A16="",N$10=""),"",IF(IFERROR(MATCH(BBC_7!N$10,Infor!$A$13:$A$30,0),0)&gt;0,"L",IF(WEEKDAY(N$10)=1,"","X")))</f>
        <v>X</v>
      </c>
      <c r="O16" s="61" t="str">
        <f>IF(OR($A16="",O$10=""),"",IF(IFERROR(MATCH(BBC_7!O$10,Infor!$A$13:$A$30,0),0)&gt;0,"L",IF(WEEKDAY(O$10)=1,"","X")))</f>
        <v>X</v>
      </c>
      <c r="P16" s="61" t="str">
        <f>IF(OR($A16="",P$10=""),"",IF(IFERROR(MATCH(BBC_7!P$10,Infor!$A$13:$A$30,0),0)&gt;0,"L",IF(WEEKDAY(P$10)=1,"","X")))</f>
        <v>X</v>
      </c>
      <c r="Q16" s="61" t="str">
        <f>IF(OR($A16="",Q$10=""),"",IF(IFERROR(MATCH(BBC_7!Q$10,Infor!$A$13:$A$30,0),0)&gt;0,"L",IF(WEEKDAY(Q$10)=1,"","X")))</f>
        <v>X</v>
      </c>
      <c r="R16" s="61" t="str">
        <f>IF(OR($A16="",R$10=""),"",IF(IFERROR(MATCH(BBC_7!R$10,Infor!$A$13:$A$30,0),0)&gt;0,"L",IF(WEEKDAY(R$10)=1,"","X")))</f>
        <v>X</v>
      </c>
      <c r="S16" s="61" t="str">
        <f>IF(OR($A16="",S$10=""),"",IF(IFERROR(MATCH(BBC_7!S$10,Infor!$A$13:$A$30,0),0)&gt;0,"L",IF(WEEKDAY(S$10)=1,"","X")))</f>
        <v>X</v>
      </c>
      <c r="T16" s="61" t="str">
        <f>IF(OR($A16="",T$10=""),"",IF(IFERROR(MATCH(BBC_7!T$10,Infor!$A$13:$A$30,0),0)&gt;0,"L",IF(WEEKDAY(T$10)=1,"","X")))</f>
        <v/>
      </c>
      <c r="U16" s="61" t="str">
        <f>IF(OR($A16="",U$10=""),"",IF(IFERROR(MATCH(BBC_7!U$10,Infor!$A$13:$A$30,0),0)&gt;0,"L",IF(WEEKDAY(U$10)=1,"","X")))</f>
        <v>X</v>
      </c>
      <c r="V16" s="61" t="str">
        <f>IF(OR($A16="",V$10=""),"",IF(IFERROR(MATCH(BBC_7!V$10,Infor!$A$13:$A$30,0),0)&gt;0,"L",IF(WEEKDAY(V$10)=1,"","X")))</f>
        <v>X</v>
      </c>
      <c r="W16" s="61" t="str">
        <f>IF(OR($A16="",W$10=""),"",IF(IFERROR(MATCH(BBC_7!W$10,Infor!$A$13:$A$30,0),0)&gt;0,"L",IF(WEEKDAY(W$10)=1,"","X")))</f>
        <v>X</v>
      </c>
      <c r="X16" s="61" t="str">
        <f>IF(OR($A16="",X$10=""),"",IF(IFERROR(MATCH(BBC_7!X$10,Infor!$A$13:$A$30,0),0)&gt;0,"L",IF(WEEKDAY(X$10)=1,"","X")))</f>
        <v>X</v>
      </c>
      <c r="Y16" s="61" t="str">
        <f>IF(OR($A16="",Y$10=""),"",IF(IFERROR(MATCH(BBC_7!Y$10,Infor!$A$13:$A$30,0),0)&gt;0,"L",IF(WEEKDAY(Y$10)=1,"","X")))</f>
        <v>X</v>
      </c>
      <c r="Z16" s="61" t="str">
        <f>IF(OR($A16="",Z$10=""),"",IF(IFERROR(MATCH(BBC_7!Z$10,Infor!$A$13:$A$30,0),0)&gt;0,"L",IF(WEEKDAY(Z$10)=1,"","X")))</f>
        <v>X</v>
      </c>
      <c r="AA16" s="61" t="str">
        <f>IF(OR($A16="",AA$10=""),"",IF(IFERROR(MATCH(BBC_7!AA$10,Infor!$A$13:$A$30,0),0)&gt;0,"L",IF(WEEKDAY(AA$10)=1,"","X")))</f>
        <v/>
      </c>
      <c r="AB16" s="61" t="str">
        <f>IF(OR($A16="",AB$10=""),"",IF(IFERROR(MATCH(BBC_7!AB$10,Infor!$A$13:$A$30,0),0)&gt;0,"L",IF(WEEKDAY(AB$10)=1,"","X")))</f>
        <v>X</v>
      </c>
      <c r="AC16" s="61" t="str">
        <f>IF(OR($A16="",AC$10=""),"",IF(IFERROR(MATCH(BBC_7!AC$10,Infor!$A$13:$A$30,0),0)&gt;0,"L",IF(WEEKDAY(AC$10)=1,"","X")))</f>
        <v>X</v>
      </c>
      <c r="AD16" s="61" t="str">
        <f>IF(OR($A16="",AD$10=""),"",IF(IFERROR(MATCH(BBC_7!AD$10,Infor!$A$13:$A$30,0),0)&gt;0,"L",IF(WEEKDAY(AD$10)=1,"","X")))</f>
        <v>X</v>
      </c>
      <c r="AE16" s="61" t="str">
        <f>IF(OR($A16="",AE$10=""),"",IF(IFERROR(MATCH(BBC_7!AE$10,Infor!$A$13:$A$30,0),0)&gt;0,"L",IF(WEEKDAY(AE$10)=1,"","X")))</f>
        <v>X</v>
      </c>
      <c r="AF16" s="61" t="str">
        <f>IF(OR($A16="",AF$10=""),"",IF(IFERROR(MATCH(BBC_7!AF$10,Infor!$A$13:$A$30,0),0)&gt;0,"L",IF(WEEKDAY(AF$10)=1,"","X")))</f>
        <v>X</v>
      </c>
      <c r="AG16" s="61" t="str">
        <f>IF(OR($A16="",AG$10=""),"",IF(IFERROR(MATCH(BBC_7!AG$10,Infor!$A$13:$A$30,0),0)&gt;0,"L",IF(WEEKDAY(AG$10)=1,"","X")))</f>
        <v>X</v>
      </c>
      <c r="AH16" s="61" t="str">
        <f>IF(OR($A16="",AH$10=""),"",IF(IFERROR(MATCH(BBC_7!AH$10,Infor!$A$13:$A$30,0),0)&gt;0,"L",IF(WEEKDAY(AH$10)=1,"","X")))</f>
        <v/>
      </c>
      <c r="AI16" s="61" t="str">
        <f>IF(OR($A16="",AI$10=""),"",IF(IFERROR(MATCH(BBC_7!AI$10,Infor!$A$13:$A$30,0),0)&gt;0,"L",IF(WEEKDAY(AI$10)=1,"","X")))</f>
        <v>X</v>
      </c>
      <c r="AJ16" s="62"/>
      <c r="AK16" s="62">
        <f t="shared" si="6"/>
        <v>26</v>
      </c>
      <c r="AL16" s="62">
        <f t="shared" si="7"/>
        <v>0</v>
      </c>
      <c r="AM16" s="62"/>
      <c r="AN16" s="63"/>
      <c r="AO16" s="44">
        <f t="shared" si="0"/>
        <v>7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IF(OR($A17="",E$10=""),"",IF(IFERROR(MATCH(BBC_7!E$10,Infor!$A$13:$A$30,0),0)&gt;0,"L",IF(WEEKDAY(E$10)=1,"","X")))</f>
        <v>X</v>
      </c>
      <c r="F17" s="61" t="str">
        <f>IF(OR($A17="",F$10=""),"",IF(IFERROR(MATCH(BBC_7!F$10,Infor!$A$13:$A$30,0),0)&gt;0,"L",IF(WEEKDAY(F$10)=1,"","X")))</f>
        <v/>
      </c>
      <c r="G17" s="61" t="str">
        <f>IF(OR($A17="",G$10=""),"",IF(IFERROR(MATCH(BBC_7!G$10,Infor!$A$13:$A$30,0),0)&gt;0,"L",IF(WEEKDAY(G$10)=1,"","X")))</f>
        <v>X</v>
      </c>
      <c r="H17" s="61" t="str">
        <f>IF(OR($A17="",H$10=""),"",IF(IFERROR(MATCH(BBC_7!H$10,Infor!$A$13:$A$30,0),0)&gt;0,"L",IF(WEEKDAY(H$10)=1,"","X")))</f>
        <v>X</v>
      </c>
      <c r="I17" s="61" t="str">
        <f>IF(OR($A17="",I$10=""),"",IF(IFERROR(MATCH(BBC_7!I$10,Infor!$A$13:$A$30,0),0)&gt;0,"L",IF(WEEKDAY(I$10)=1,"","X")))</f>
        <v>X</v>
      </c>
      <c r="J17" s="61" t="str">
        <f>IF(OR($A17="",J$10=""),"",IF(IFERROR(MATCH(BBC_7!J$10,Infor!$A$13:$A$30,0),0)&gt;0,"L",IF(WEEKDAY(J$10)=1,"","X")))</f>
        <v>X</v>
      </c>
      <c r="K17" s="61" t="str">
        <f>IF(OR($A17="",K$10=""),"",IF(IFERROR(MATCH(BBC_7!K$10,Infor!$A$13:$A$30,0),0)&gt;0,"L",IF(WEEKDAY(K$10)=1,"","X")))</f>
        <v>X</v>
      </c>
      <c r="L17" s="61" t="str">
        <f>IF(OR($A17="",L$10=""),"",IF(IFERROR(MATCH(BBC_7!L$10,Infor!$A$13:$A$30,0),0)&gt;0,"L",IF(WEEKDAY(L$10)=1,"","X")))</f>
        <v>X</v>
      </c>
      <c r="M17" s="61" t="str">
        <f>IF(OR($A17="",M$10=""),"",IF(IFERROR(MATCH(BBC_7!M$10,Infor!$A$13:$A$30,0),0)&gt;0,"L",IF(WEEKDAY(M$10)=1,"","X")))</f>
        <v/>
      </c>
      <c r="N17" s="61" t="str">
        <f>IF(OR($A17="",N$10=""),"",IF(IFERROR(MATCH(BBC_7!N$10,Infor!$A$13:$A$30,0),0)&gt;0,"L",IF(WEEKDAY(N$10)=1,"","X")))</f>
        <v>X</v>
      </c>
      <c r="O17" s="61" t="str">
        <f>IF(OR($A17="",O$10=""),"",IF(IFERROR(MATCH(BBC_7!O$10,Infor!$A$13:$A$30,0),0)&gt;0,"L",IF(WEEKDAY(O$10)=1,"","X")))</f>
        <v>X</v>
      </c>
      <c r="P17" s="61" t="str">
        <f>IF(OR($A17="",P$10=""),"",IF(IFERROR(MATCH(BBC_7!P$10,Infor!$A$13:$A$30,0),0)&gt;0,"L",IF(WEEKDAY(P$10)=1,"","X")))</f>
        <v>X</v>
      </c>
      <c r="Q17" s="61" t="str">
        <f>IF(OR($A17="",Q$10=""),"",IF(IFERROR(MATCH(BBC_7!Q$10,Infor!$A$13:$A$30,0),0)&gt;0,"L",IF(WEEKDAY(Q$10)=1,"","X")))</f>
        <v>X</v>
      </c>
      <c r="R17" s="61" t="str">
        <f>IF(OR($A17="",R$10=""),"",IF(IFERROR(MATCH(BBC_7!R$10,Infor!$A$13:$A$30,0),0)&gt;0,"L",IF(WEEKDAY(R$10)=1,"","X")))</f>
        <v>X</v>
      </c>
      <c r="S17" s="61" t="str">
        <f>IF(OR($A17="",S$10=""),"",IF(IFERROR(MATCH(BBC_7!S$10,Infor!$A$13:$A$30,0),0)&gt;0,"L",IF(WEEKDAY(S$10)=1,"","X")))</f>
        <v>X</v>
      </c>
      <c r="T17" s="61" t="str">
        <f>IF(OR($A17="",T$10=""),"",IF(IFERROR(MATCH(BBC_7!T$10,Infor!$A$13:$A$30,0),0)&gt;0,"L",IF(WEEKDAY(T$10)=1,"","X")))</f>
        <v/>
      </c>
      <c r="U17" s="61" t="str">
        <f>IF(OR($A17="",U$10=""),"",IF(IFERROR(MATCH(BBC_7!U$10,Infor!$A$13:$A$30,0),0)&gt;0,"L",IF(WEEKDAY(U$10)=1,"","X")))</f>
        <v>X</v>
      </c>
      <c r="V17" s="61" t="str">
        <f>IF(OR($A17="",V$10=""),"",IF(IFERROR(MATCH(BBC_7!V$10,Infor!$A$13:$A$30,0),0)&gt;0,"L",IF(WEEKDAY(V$10)=1,"","X")))</f>
        <v>X</v>
      </c>
      <c r="W17" s="61" t="str">
        <f>IF(OR($A17="",W$10=""),"",IF(IFERROR(MATCH(BBC_7!W$10,Infor!$A$13:$A$30,0),0)&gt;0,"L",IF(WEEKDAY(W$10)=1,"","X")))</f>
        <v>X</v>
      </c>
      <c r="X17" s="61" t="str">
        <f>IF(OR($A17="",X$10=""),"",IF(IFERROR(MATCH(BBC_7!X$10,Infor!$A$13:$A$30,0),0)&gt;0,"L",IF(WEEKDAY(X$10)=1,"","X")))</f>
        <v>X</v>
      </c>
      <c r="Y17" s="61" t="str">
        <f>IF(OR($A17="",Y$10=""),"",IF(IFERROR(MATCH(BBC_7!Y$10,Infor!$A$13:$A$30,0),0)&gt;0,"L",IF(WEEKDAY(Y$10)=1,"","X")))</f>
        <v>X</v>
      </c>
      <c r="Z17" s="61" t="str">
        <f>IF(OR($A17="",Z$10=""),"",IF(IFERROR(MATCH(BBC_7!Z$10,Infor!$A$13:$A$30,0),0)&gt;0,"L",IF(WEEKDAY(Z$10)=1,"","X")))</f>
        <v>X</v>
      </c>
      <c r="AA17" s="61" t="str">
        <f>IF(OR($A17="",AA$10=""),"",IF(IFERROR(MATCH(BBC_7!AA$10,Infor!$A$13:$A$30,0),0)&gt;0,"L",IF(WEEKDAY(AA$10)=1,"","X")))</f>
        <v/>
      </c>
      <c r="AB17" s="61" t="str">
        <f>IF(OR($A17="",AB$10=""),"",IF(IFERROR(MATCH(BBC_7!AB$10,Infor!$A$13:$A$30,0),0)&gt;0,"L",IF(WEEKDAY(AB$10)=1,"","X")))</f>
        <v>X</v>
      </c>
      <c r="AC17" s="61" t="str">
        <f>IF(OR($A17="",AC$10=""),"",IF(IFERROR(MATCH(BBC_7!AC$10,Infor!$A$13:$A$30,0),0)&gt;0,"L",IF(WEEKDAY(AC$10)=1,"","X")))</f>
        <v>X</v>
      </c>
      <c r="AD17" s="61" t="str">
        <f>IF(OR($A17="",AD$10=""),"",IF(IFERROR(MATCH(BBC_7!AD$10,Infor!$A$13:$A$30,0),0)&gt;0,"L",IF(WEEKDAY(AD$10)=1,"","X")))</f>
        <v>X</v>
      </c>
      <c r="AE17" s="61" t="str">
        <f>IF(OR($A17="",AE$10=""),"",IF(IFERROR(MATCH(BBC_7!AE$10,Infor!$A$13:$A$30,0),0)&gt;0,"L",IF(WEEKDAY(AE$10)=1,"","X")))</f>
        <v>X</v>
      </c>
      <c r="AF17" s="61" t="str">
        <f>IF(OR($A17="",AF$10=""),"",IF(IFERROR(MATCH(BBC_7!AF$10,Infor!$A$13:$A$30,0),0)&gt;0,"L",IF(WEEKDAY(AF$10)=1,"","X")))</f>
        <v>X</v>
      </c>
      <c r="AG17" s="61" t="str">
        <f>IF(OR($A17="",AG$10=""),"",IF(IFERROR(MATCH(BBC_7!AG$10,Infor!$A$13:$A$30,0),0)&gt;0,"L",IF(WEEKDAY(AG$10)=1,"","X")))</f>
        <v>X</v>
      </c>
      <c r="AH17" s="61" t="str">
        <f>IF(OR($A17="",AH$10=""),"",IF(IFERROR(MATCH(BBC_7!AH$10,Infor!$A$13:$A$30,0),0)&gt;0,"L",IF(WEEKDAY(AH$10)=1,"","X")))</f>
        <v/>
      </c>
      <c r="AI17" s="61" t="str">
        <f>IF(OR($A17="",AI$10=""),"",IF(IFERROR(MATCH(BBC_7!AI$10,Infor!$A$13:$A$30,0),0)&gt;0,"L",IF(WEEKDAY(AI$10)=1,"","X")))</f>
        <v>X</v>
      </c>
      <c r="AJ17" s="62"/>
      <c r="AK17" s="62">
        <f t="shared" si="6"/>
        <v>26</v>
      </c>
      <c r="AL17" s="62">
        <f t="shared" si="7"/>
        <v>0</v>
      </c>
      <c r="AM17" s="62"/>
      <c r="AN17" s="63"/>
      <c r="AO17" s="44">
        <f t="shared" si="0"/>
        <v>7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IF(OR($A18="",E$10=""),"",IF(IFERROR(MATCH(BBC_7!E$10,Infor!$A$13:$A$30,0),0)&gt;0,"L",IF(WEEKDAY(E$10)=1,"","X")))</f>
        <v>X</v>
      </c>
      <c r="F18" s="61" t="str">
        <f>IF(OR($A18="",F$10=""),"",IF(IFERROR(MATCH(BBC_7!F$10,Infor!$A$13:$A$30,0),0)&gt;0,"L",IF(WEEKDAY(F$10)=1,"","X")))</f>
        <v/>
      </c>
      <c r="G18" s="61" t="str">
        <f>IF(OR($A18="",G$10=""),"",IF(IFERROR(MATCH(BBC_7!G$10,Infor!$A$13:$A$30,0),0)&gt;0,"L",IF(WEEKDAY(G$10)=1,"","X")))</f>
        <v>X</v>
      </c>
      <c r="H18" s="61" t="str">
        <f>IF(OR($A18="",H$10=""),"",IF(IFERROR(MATCH(BBC_7!H$10,Infor!$A$13:$A$30,0),0)&gt;0,"L",IF(WEEKDAY(H$10)=1,"","X")))</f>
        <v>X</v>
      </c>
      <c r="I18" s="61" t="str">
        <f>IF(OR($A18="",I$10=""),"",IF(IFERROR(MATCH(BBC_7!I$10,Infor!$A$13:$A$30,0),0)&gt;0,"L",IF(WEEKDAY(I$10)=1,"","X")))</f>
        <v>X</v>
      </c>
      <c r="J18" s="61" t="str">
        <f>IF(OR($A18="",J$10=""),"",IF(IFERROR(MATCH(BBC_7!J$10,Infor!$A$13:$A$30,0),0)&gt;0,"L",IF(WEEKDAY(J$10)=1,"","X")))</f>
        <v>X</v>
      </c>
      <c r="K18" s="61" t="str">
        <f>IF(OR($A18="",K$10=""),"",IF(IFERROR(MATCH(BBC_7!K$10,Infor!$A$13:$A$30,0),0)&gt;0,"L",IF(WEEKDAY(K$10)=1,"","X")))</f>
        <v>X</v>
      </c>
      <c r="L18" s="61" t="str">
        <f>IF(OR($A18="",L$10=""),"",IF(IFERROR(MATCH(BBC_7!L$10,Infor!$A$13:$A$30,0),0)&gt;0,"L",IF(WEEKDAY(L$10)=1,"","X")))</f>
        <v>X</v>
      </c>
      <c r="M18" s="61" t="str">
        <f>IF(OR($A18="",M$10=""),"",IF(IFERROR(MATCH(BBC_7!M$10,Infor!$A$13:$A$30,0),0)&gt;0,"L",IF(WEEKDAY(M$10)=1,"","X")))</f>
        <v/>
      </c>
      <c r="N18" s="61" t="str">
        <f>IF(OR($A18="",N$10=""),"",IF(IFERROR(MATCH(BBC_7!N$10,Infor!$A$13:$A$30,0),0)&gt;0,"L",IF(WEEKDAY(N$10)=1,"","X")))</f>
        <v>X</v>
      </c>
      <c r="O18" s="61" t="str">
        <f>IF(OR($A18="",O$10=""),"",IF(IFERROR(MATCH(BBC_7!O$10,Infor!$A$13:$A$30,0),0)&gt;0,"L",IF(WEEKDAY(O$10)=1,"","X")))</f>
        <v>X</v>
      </c>
      <c r="P18" s="61" t="str">
        <f>IF(OR($A18="",P$10=""),"",IF(IFERROR(MATCH(BBC_7!P$10,Infor!$A$13:$A$30,0),0)&gt;0,"L",IF(WEEKDAY(P$10)=1,"","X")))</f>
        <v>X</v>
      </c>
      <c r="Q18" s="61" t="str">
        <f>IF(OR($A18="",Q$10=""),"",IF(IFERROR(MATCH(BBC_7!Q$10,Infor!$A$13:$A$30,0),0)&gt;0,"L",IF(WEEKDAY(Q$10)=1,"","X")))</f>
        <v>X</v>
      </c>
      <c r="R18" s="61" t="str">
        <f>IF(OR($A18="",R$10=""),"",IF(IFERROR(MATCH(BBC_7!R$10,Infor!$A$13:$A$30,0),0)&gt;0,"L",IF(WEEKDAY(R$10)=1,"","X")))</f>
        <v>X</v>
      </c>
      <c r="S18" s="61" t="str">
        <f>IF(OR($A18="",S$10=""),"",IF(IFERROR(MATCH(BBC_7!S$10,Infor!$A$13:$A$30,0),0)&gt;0,"L",IF(WEEKDAY(S$10)=1,"","X")))</f>
        <v>X</v>
      </c>
      <c r="T18" s="61" t="str">
        <f>IF(OR($A18="",T$10=""),"",IF(IFERROR(MATCH(BBC_7!T$10,Infor!$A$13:$A$30,0),0)&gt;0,"L",IF(WEEKDAY(T$10)=1,"","X")))</f>
        <v/>
      </c>
      <c r="U18" s="61" t="str">
        <f>IF(OR($A18="",U$10=""),"",IF(IFERROR(MATCH(BBC_7!U$10,Infor!$A$13:$A$30,0),0)&gt;0,"L",IF(WEEKDAY(U$10)=1,"","X")))</f>
        <v>X</v>
      </c>
      <c r="V18" s="61" t="str">
        <f>IF(OR($A18="",V$10=""),"",IF(IFERROR(MATCH(BBC_7!V$10,Infor!$A$13:$A$30,0),0)&gt;0,"L",IF(WEEKDAY(V$10)=1,"","X")))</f>
        <v>X</v>
      </c>
      <c r="W18" s="61" t="str">
        <f>IF(OR($A18="",W$10=""),"",IF(IFERROR(MATCH(BBC_7!W$10,Infor!$A$13:$A$30,0),0)&gt;0,"L",IF(WEEKDAY(W$10)=1,"","X")))</f>
        <v>X</v>
      </c>
      <c r="X18" s="61" t="str">
        <f>IF(OR($A18="",X$10=""),"",IF(IFERROR(MATCH(BBC_7!X$10,Infor!$A$13:$A$30,0),0)&gt;0,"L",IF(WEEKDAY(X$10)=1,"","X")))</f>
        <v>X</v>
      </c>
      <c r="Y18" s="61" t="str">
        <f>IF(OR($A18="",Y$10=""),"",IF(IFERROR(MATCH(BBC_7!Y$10,Infor!$A$13:$A$30,0),0)&gt;0,"L",IF(WEEKDAY(Y$10)=1,"","X")))</f>
        <v>X</v>
      </c>
      <c r="Z18" s="61" t="str">
        <f>IF(OR($A18="",Z$10=""),"",IF(IFERROR(MATCH(BBC_7!Z$10,Infor!$A$13:$A$30,0),0)&gt;0,"L",IF(WEEKDAY(Z$10)=1,"","X")))</f>
        <v>X</v>
      </c>
      <c r="AA18" s="61" t="str">
        <f>IF(OR($A18="",AA$10=""),"",IF(IFERROR(MATCH(BBC_7!AA$10,Infor!$A$13:$A$30,0),0)&gt;0,"L",IF(WEEKDAY(AA$10)=1,"","X")))</f>
        <v/>
      </c>
      <c r="AB18" s="61" t="str">
        <f>IF(OR($A18="",AB$10=""),"",IF(IFERROR(MATCH(BBC_7!AB$10,Infor!$A$13:$A$30,0),0)&gt;0,"L",IF(WEEKDAY(AB$10)=1,"","X")))</f>
        <v>X</v>
      </c>
      <c r="AC18" s="61" t="str">
        <f>IF(OR($A18="",AC$10=""),"",IF(IFERROR(MATCH(BBC_7!AC$10,Infor!$A$13:$A$30,0),0)&gt;0,"L",IF(WEEKDAY(AC$10)=1,"","X")))</f>
        <v>X</v>
      </c>
      <c r="AD18" s="61" t="str">
        <f>IF(OR($A18="",AD$10=""),"",IF(IFERROR(MATCH(BBC_7!AD$10,Infor!$A$13:$A$30,0),0)&gt;0,"L",IF(WEEKDAY(AD$10)=1,"","X")))</f>
        <v>X</v>
      </c>
      <c r="AE18" s="61" t="str">
        <f>IF(OR($A18="",AE$10=""),"",IF(IFERROR(MATCH(BBC_7!AE$10,Infor!$A$13:$A$30,0),0)&gt;0,"L",IF(WEEKDAY(AE$10)=1,"","X")))</f>
        <v>X</v>
      </c>
      <c r="AF18" s="61" t="str">
        <f>IF(OR($A18="",AF$10=""),"",IF(IFERROR(MATCH(BBC_7!AF$10,Infor!$A$13:$A$30,0),0)&gt;0,"L",IF(WEEKDAY(AF$10)=1,"","X")))</f>
        <v>X</v>
      </c>
      <c r="AG18" s="61" t="str">
        <f>IF(OR($A18="",AG$10=""),"",IF(IFERROR(MATCH(BBC_7!AG$10,Infor!$A$13:$A$30,0),0)&gt;0,"L",IF(WEEKDAY(AG$10)=1,"","X")))</f>
        <v>X</v>
      </c>
      <c r="AH18" s="61" t="str">
        <f>IF(OR($A18="",AH$10=""),"",IF(IFERROR(MATCH(BBC_7!AH$10,Infor!$A$13:$A$30,0),0)&gt;0,"L",IF(WEEKDAY(AH$10)=1,"","X")))</f>
        <v/>
      </c>
      <c r="AI18" s="61" t="str">
        <f>IF(OR($A18="",AI$10=""),"",IF(IFERROR(MATCH(BBC_7!AI$10,Infor!$A$13:$A$30,0),0)&gt;0,"L",IF(WEEKDAY(AI$10)=1,"","X")))</f>
        <v>X</v>
      </c>
      <c r="AJ18" s="62"/>
      <c r="AK18" s="62">
        <f t="shared" si="6"/>
        <v>26</v>
      </c>
      <c r="AL18" s="62">
        <f t="shared" si="7"/>
        <v>0</v>
      </c>
      <c r="AM18" s="62"/>
      <c r="AN18" s="63"/>
      <c r="AO18" s="44">
        <f t="shared" si="0"/>
        <v>7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IF(OR($A19="",E$10=""),"",IF(IFERROR(MATCH(BBC_7!E$10,Infor!$A$13:$A$30,0),0)&gt;0,"L",IF(WEEKDAY(E$10)=1,"","X")))</f>
        <v>X</v>
      </c>
      <c r="F19" s="61" t="str">
        <f>IF(OR($A19="",F$10=""),"",IF(IFERROR(MATCH(BBC_7!F$10,Infor!$A$13:$A$30,0),0)&gt;0,"L",IF(WEEKDAY(F$10)=1,"","X")))</f>
        <v/>
      </c>
      <c r="G19" s="61" t="str">
        <f>IF(OR($A19="",G$10=""),"",IF(IFERROR(MATCH(BBC_7!G$10,Infor!$A$13:$A$30,0),0)&gt;0,"L",IF(WEEKDAY(G$10)=1,"","X")))</f>
        <v>X</v>
      </c>
      <c r="H19" s="61" t="str">
        <f>IF(OR($A19="",H$10=""),"",IF(IFERROR(MATCH(BBC_7!H$10,Infor!$A$13:$A$30,0),0)&gt;0,"L",IF(WEEKDAY(H$10)=1,"","X")))</f>
        <v>X</v>
      </c>
      <c r="I19" s="61" t="str">
        <f>IF(OR($A19="",I$10=""),"",IF(IFERROR(MATCH(BBC_7!I$10,Infor!$A$13:$A$30,0),0)&gt;0,"L",IF(WEEKDAY(I$10)=1,"","X")))</f>
        <v>X</v>
      </c>
      <c r="J19" s="61" t="str">
        <f>IF(OR($A19="",J$10=""),"",IF(IFERROR(MATCH(BBC_7!J$10,Infor!$A$13:$A$30,0),0)&gt;0,"L",IF(WEEKDAY(J$10)=1,"","X")))</f>
        <v>X</v>
      </c>
      <c r="K19" s="61" t="str">
        <f>IF(OR($A19="",K$10=""),"",IF(IFERROR(MATCH(BBC_7!K$10,Infor!$A$13:$A$30,0),0)&gt;0,"L",IF(WEEKDAY(K$10)=1,"","X")))</f>
        <v>X</v>
      </c>
      <c r="L19" s="61" t="str">
        <f>IF(OR($A19="",L$10=""),"",IF(IFERROR(MATCH(BBC_7!L$10,Infor!$A$13:$A$30,0),0)&gt;0,"L",IF(WEEKDAY(L$10)=1,"","X")))</f>
        <v>X</v>
      </c>
      <c r="M19" s="61" t="str">
        <f>IF(OR($A19="",M$10=""),"",IF(IFERROR(MATCH(BBC_7!M$10,Infor!$A$13:$A$30,0),0)&gt;0,"L",IF(WEEKDAY(M$10)=1,"","X")))</f>
        <v/>
      </c>
      <c r="N19" s="61" t="str">
        <f>IF(OR($A19="",N$10=""),"",IF(IFERROR(MATCH(BBC_7!N$10,Infor!$A$13:$A$30,0),0)&gt;0,"L",IF(WEEKDAY(N$10)=1,"","X")))</f>
        <v>X</v>
      </c>
      <c r="O19" s="61" t="str">
        <f>IF(OR($A19="",O$10=""),"",IF(IFERROR(MATCH(BBC_7!O$10,Infor!$A$13:$A$30,0),0)&gt;0,"L",IF(WEEKDAY(O$10)=1,"","X")))</f>
        <v>X</v>
      </c>
      <c r="P19" s="61" t="str">
        <f>IF(OR($A19="",P$10=""),"",IF(IFERROR(MATCH(BBC_7!P$10,Infor!$A$13:$A$30,0),0)&gt;0,"L",IF(WEEKDAY(P$10)=1,"","X")))</f>
        <v>X</v>
      </c>
      <c r="Q19" s="61" t="str">
        <f>IF(OR($A19="",Q$10=""),"",IF(IFERROR(MATCH(BBC_7!Q$10,Infor!$A$13:$A$30,0),0)&gt;0,"L",IF(WEEKDAY(Q$10)=1,"","X")))</f>
        <v>X</v>
      </c>
      <c r="R19" s="61" t="str">
        <f>IF(OR($A19="",R$10=""),"",IF(IFERROR(MATCH(BBC_7!R$10,Infor!$A$13:$A$30,0),0)&gt;0,"L",IF(WEEKDAY(R$10)=1,"","X")))</f>
        <v>X</v>
      </c>
      <c r="S19" s="61" t="str">
        <f>IF(OR($A19="",S$10=""),"",IF(IFERROR(MATCH(BBC_7!S$10,Infor!$A$13:$A$30,0),0)&gt;0,"L",IF(WEEKDAY(S$10)=1,"","X")))</f>
        <v>X</v>
      </c>
      <c r="T19" s="61" t="str">
        <f>IF(OR($A19="",T$10=""),"",IF(IFERROR(MATCH(BBC_7!T$10,Infor!$A$13:$A$30,0),0)&gt;0,"L",IF(WEEKDAY(T$10)=1,"","X")))</f>
        <v/>
      </c>
      <c r="U19" s="61" t="str">
        <f>IF(OR($A19="",U$10=""),"",IF(IFERROR(MATCH(BBC_7!U$10,Infor!$A$13:$A$30,0),0)&gt;0,"L",IF(WEEKDAY(U$10)=1,"","X")))</f>
        <v>X</v>
      </c>
      <c r="V19" s="61" t="str">
        <f>IF(OR($A19="",V$10=""),"",IF(IFERROR(MATCH(BBC_7!V$10,Infor!$A$13:$A$30,0),0)&gt;0,"L",IF(WEEKDAY(V$10)=1,"","X")))</f>
        <v>X</v>
      </c>
      <c r="W19" s="61" t="str">
        <f>IF(OR($A19="",W$10=""),"",IF(IFERROR(MATCH(BBC_7!W$10,Infor!$A$13:$A$30,0),0)&gt;0,"L",IF(WEEKDAY(W$10)=1,"","X")))</f>
        <v>X</v>
      </c>
      <c r="X19" s="61" t="str">
        <f>IF(OR($A19="",X$10=""),"",IF(IFERROR(MATCH(BBC_7!X$10,Infor!$A$13:$A$30,0),0)&gt;0,"L",IF(WEEKDAY(X$10)=1,"","X")))</f>
        <v>X</v>
      </c>
      <c r="Y19" s="61" t="str">
        <f>IF(OR($A19="",Y$10=""),"",IF(IFERROR(MATCH(BBC_7!Y$10,Infor!$A$13:$A$30,0),0)&gt;0,"L",IF(WEEKDAY(Y$10)=1,"","X")))</f>
        <v>X</v>
      </c>
      <c r="Z19" s="61" t="str">
        <f>IF(OR($A19="",Z$10=""),"",IF(IFERROR(MATCH(BBC_7!Z$10,Infor!$A$13:$A$30,0),0)&gt;0,"L",IF(WEEKDAY(Z$10)=1,"","X")))</f>
        <v>X</v>
      </c>
      <c r="AA19" s="61" t="str">
        <f>IF(OR($A19="",AA$10=""),"",IF(IFERROR(MATCH(BBC_7!AA$10,Infor!$A$13:$A$30,0),0)&gt;0,"L",IF(WEEKDAY(AA$10)=1,"","X")))</f>
        <v/>
      </c>
      <c r="AB19" s="61" t="str">
        <f>IF(OR($A19="",AB$10=""),"",IF(IFERROR(MATCH(BBC_7!AB$10,Infor!$A$13:$A$30,0),0)&gt;0,"L",IF(WEEKDAY(AB$10)=1,"","X")))</f>
        <v>X</v>
      </c>
      <c r="AC19" s="61" t="str">
        <f>IF(OR($A19="",AC$10=""),"",IF(IFERROR(MATCH(BBC_7!AC$10,Infor!$A$13:$A$30,0),0)&gt;0,"L",IF(WEEKDAY(AC$10)=1,"","X")))</f>
        <v>X</v>
      </c>
      <c r="AD19" s="61" t="str">
        <f>IF(OR($A19="",AD$10=""),"",IF(IFERROR(MATCH(BBC_7!AD$10,Infor!$A$13:$A$30,0),0)&gt;0,"L",IF(WEEKDAY(AD$10)=1,"","X")))</f>
        <v>X</v>
      </c>
      <c r="AE19" s="61" t="str">
        <f>IF(OR($A19="",AE$10=""),"",IF(IFERROR(MATCH(BBC_7!AE$10,Infor!$A$13:$A$30,0),0)&gt;0,"L",IF(WEEKDAY(AE$10)=1,"","X")))</f>
        <v>X</v>
      </c>
      <c r="AF19" s="61" t="str">
        <f>IF(OR($A19="",AF$10=""),"",IF(IFERROR(MATCH(BBC_7!AF$10,Infor!$A$13:$A$30,0),0)&gt;0,"L",IF(WEEKDAY(AF$10)=1,"","X")))</f>
        <v>X</v>
      </c>
      <c r="AG19" s="61" t="str">
        <f>IF(OR($A19="",AG$10=""),"",IF(IFERROR(MATCH(BBC_7!AG$10,Infor!$A$13:$A$30,0),0)&gt;0,"L",IF(WEEKDAY(AG$10)=1,"","X")))</f>
        <v>X</v>
      </c>
      <c r="AH19" s="61" t="str">
        <f>IF(OR($A19="",AH$10=""),"",IF(IFERROR(MATCH(BBC_7!AH$10,Infor!$A$13:$A$30,0),0)&gt;0,"L",IF(WEEKDAY(AH$10)=1,"","X")))</f>
        <v/>
      </c>
      <c r="AI19" s="61" t="str">
        <f>IF(OR($A19="",AI$10=""),"",IF(IFERROR(MATCH(BBC_7!AI$10,Infor!$A$13:$A$30,0),0)&gt;0,"L",IF(WEEKDAY(AI$10)=1,"","X")))</f>
        <v>X</v>
      </c>
      <c r="AJ19" s="62"/>
      <c r="AK19" s="62">
        <f t="shared" si="6"/>
        <v>26</v>
      </c>
      <c r="AL19" s="62">
        <f t="shared" si="7"/>
        <v>0</v>
      </c>
      <c r="AM19" s="62"/>
      <c r="AN19" s="63"/>
      <c r="AO19" s="44">
        <f t="shared" si="0"/>
        <v>7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IF(OR($A20="",E$10=""),"",IF(IFERROR(MATCH(BBC_7!E$10,Infor!$A$13:$A$30,0),0)&gt;0,"L",IF(WEEKDAY(E$10)=1,"","X")))</f>
        <v>X</v>
      </c>
      <c r="F20" s="61" t="str">
        <f>IF(OR($A20="",F$10=""),"",IF(IFERROR(MATCH(BBC_7!F$10,Infor!$A$13:$A$30,0),0)&gt;0,"L",IF(WEEKDAY(F$10)=1,"","X")))</f>
        <v/>
      </c>
      <c r="G20" s="61" t="str">
        <f>IF(OR($A20="",G$10=""),"",IF(IFERROR(MATCH(BBC_7!G$10,Infor!$A$13:$A$30,0),0)&gt;0,"L",IF(WEEKDAY(G$10)=1,"","X")))</f>
        <v>X</v>
      </c>
      <c r="H20" s="61" t="str">
        <f>IF(OR($A20="",H$10=""),"",IF(IFERROR(MATCH(BBC_7!H$10,Infor!$A$13:$A$30,0),0)&gt;0,"L",IF(WEEKDAY(H$10)=1,"","X")))</f>
        <v>X</v>
      </c>
      <c r="I20" s="61" t="str">
        <f>IF(OR($A20="",I$10=""),"",IF(IFERROR(MATCH(BBC_7!I$10,Infor!$A$13:$A$30,0),0)&gt;0,"L",IF(WEEKDAY(I$10)=1,"","X")))</f>
        <v>X</v>
      </c>
      <c r="J20" s="61" t="str">
        <f>IF(OR($A20="",J$10=""),"",IF(IFERROR(MATCH(BBC_7!J$10,Infor!$A$13:$A$30,0),0)&gt;0,"L",IF(WEEKDAY(J$10)=1,"","X")))</f>
        <v>X</v>
      </c>
      <c r="K20" s="61" t="str">
        <f>IF(OR($A20="",K$10=""),"",IF(IFERROR(MATCH(BBC_7!K$10,Infor!$A$13:$A$30,0),0)&gt;0,"L",IF(WEEKDAY(K$10)=1,"","X")))</f>
        <v>X</v>
      </c>
      <c r="L20" s="61" t="str">
        <f>IF(OR($A20="",L$10=""),"",IF(IFERROR(MATCH(BBC_7!L$10,Infor!$A$13:$A$30,0),0)&gt;0,"L",IF(WEEKDAY(L$10)=1,"","X")))</f>
        <v>X</v>
      </c>
      <c r="M20" s="61" t="str">
        <f>IF(OR($A20="",M$10=""),"",IF(IFERROR(MATCH(BBC_7!M$10,Infor!$A$13:$A$30,0),0)&gt;0,"L",IF(WEEKDAY(M$10)=1,"","X")))</f>
        <v/>
      </c>
      <c r="N20" s="61" t="str">
        <f>IF(OR($A20="",N$10=""),"",IF(IFERROR(MATCH(BBC_7!N$10,Infor!$A$13:$A$30,0),0)&gt;0,"L",IF(WEEKDAY(N$10)=1,"","X")))</f>
        <v>X</v>
      </c>
      <c r="O20" s="61" t="str">
        <f>IF(OR($A20="",O$10=""),"",IF(IFERROR(MATCH(BBC_7!O$10,Infor!$A$13:$A$30,0),0)&gt;0,"L",IF(WEEKDAY(O$10)=1,"","X")))</f>
        <v>X</v>
      </c>
      <c r="P20" s="61" t="str">
        <f>IF(OR($A20="",P$10=""),"",IF(IFERROR(MATCH(BBC_7!P$10,Infor!$A$13:$A$30,0),0)&gt;0,"L",IF(WEEKDAY(P$10)=1,"","X")))</f>
        <v>X</v>
      </c>
      <c r="Q20" s="61" t="str">
        <f>IF(OR($A20="",Q$10=""),"",IF(IFERROR(MATCH(BBC_7!Q$10,Infor!$A$13:$A$30,0),0)&gt;0,"L",IF(WEEKDAY(Q$10)=1,"","X")))</f>
        <v>X</v>
      </c>
      <c r="R20" s="61" t="str">
        <f>IF(OR($A20="",R$10=""),"",IF(IFERROR(MATCH(BBC_7!R$10,Infor!$A$13:$A$30,0),0)&gt;0,"L",IF(WEEKDAY(R$10)=1,"","X")))</f>
        <v>X</v>
      </c>
      <c r="S20" s="61" t="str">
        <f>IF(OR($A20="",S$10=""),"",IF(IFERROR(MATCH(BBC_7!S$10,Infor!$A$13:$A$30,0),0)&gt;0,"L",IF(WEEKDAY(S$10)=1,"","X")))</f>
        <v>X</v>
      </c>
      <c r="T20" s="61" t="str">
        <f>IF(OR($A20="",T$10=""),"",IF(IFERROR(MATCH(BBC_7!T$10,Infor!$A$13:$A$30,0),0)&gt;0,"L",IF(WEEKDAY(T$10)=1,"","X")))</f>
        <v/>
      </c>
      <c r="U20" s="61" t="str">
        <f>IF(OR($A20="",U$10=""),"",IF(IFERROR(MATCH(BBC_7!U$10,Infor!$A$13:$A$30,0),0)&gt;0,"L",IF(WEEKDAY(U$10)=1,"","X")))</f>
        <v>X</v>
      </c>
      <c r="V20" s="61" t="str">
        <f>IF(OR($A20="",V$10=""),"",IF(IFERROR(MATCH(BBC_7!V$10,Infor!$A$13:$A$30,0),0)&gt;0,"L",IF(WEEKDAY(V$10)=1,"","X")))</f>
        <v>X</v>
      </c>
      <c r="W20" s="61" t="str">
        <f>IF(OR($A20="",W$10=""),"",IF(IFERROR(MATCH(BBC_7!W$10,Infor!$A$13:$A$30,0),0)&gt;0,"L",IF(WEEKDAY(W$10)=1,"","X")))</f>
        <v>X</v>
      </c>
      <c r="X20" s="61" t="str">
        <f>IF(OR($A20="",X$10=""),"",IF(IFERROR(MATCH(BBC_7!X$10,Infor!$A$13:$A$30,0),0)&gt;0,"L",IF(WEEKDAY(X$10)=1,"","X")))</f>
        <v>X</v>
      </c>
      <c r="Y20" s="61" t="str">
        <f>IF(OR($A20="",Y$10=""),"",IF(IFERROR(MATCH(BBC_7!Y$10,Infor!$A$13:$A$30,0),0)&gt;0,"L",IF(WEEKDAY(Y$10)=1,"","X")))</f>
        <v>X</v>
      </c>
      <c r="Z20" s="61" t="str">
        <f>IF(OR($A20="",Z$10=""),"",IF(IFERROR(MATCH(BBC_7!Z$10,Infor!$A$13:$A$30,0),0)&gt;0,"L",IF(WEEKDAY(Z$10)=1,"","X")))</f>
        <v>X</v>
      </c>
      <c r="AA20" s="61" t="str">
        <f>IF(OR($A20="",AA$10=""),"",IF(IFERROR(MATCH(BBC_7!AA$10,Infor!$A$13:$A$30,0),0)&gt;0,"L",IF(WEEKDAY(AA$10)=1,"","X")))</f>
        <v/>
      </c>
      <c r="AB20" s="61" t="str">
        <f>IF(OR($A20="",AB$10=""),"",IF(IFERROR(MATCH(BBC_7!AB$10,Infor!$A$13:$A$30,0),0)&gt;0,"L",IF(WEEKDAY(AB$10)=1,"","X")))</f>
        <v>X</v>
      </c>
      <c r="AC20" s="61" t="str">
        <f>IF(OR($A20="",AC$10=""),"",IF(IFERROR(MATCH(BBC_7!AC$10,Infor!$A$13:$A$30,0),0)&gt;0,"L",IF(WEEKDAY(AC$10)=1,"","X")))</f>
        <v>X</v>
      </c>
      <c r="AD20" s="61" t="str">
        <f>IF(OR($A20="",AD$10=""),"",IF(IFERROR(MATCH(BBC_7!AD$10,Infor!$A$13:$A$30,0),0)&gt;0,"L",IF(WEEKDAY(AD$10)=1,"","X")))</f>
        <v>X</v>
      </c>
      <c r="AE20" s="61" t="str">
        <f>IF(OR($A20="",AE$10=""),"",IF(IFERROR(MATCH(BBC_7!AE$10,Infor!$A$13:$A$30,0),0)&gt;0,"L",IF(WEEKDAY(AE$10)=1,"","X")))</f>
        <v>X</v>
      </c>
      <c r="AF20" s="61" t="str">
        <f>IF(OR($A20="",AF$10=""),"",IF(IFERROR(MATCH(BBC_7!AF$10,Infor!$A$13:$A$30,0),0)&gt;0,"L",IF(WEEKDAY(AF$10)=1,"","X")))</f>
        <v>X</v>
      </c>
      <c r="AG20" s="61" t="str">
        <f>IF(OR($A20="",AG$10=""),"",IF(IFERROR(MATCH(BBC_7!AG$10,Infor!$A$13:$A$30,0),0)&gt;0,"L",IF(WEEKDAY(AG$10)=1,"","X")))</f>
        <v>X</v>
      </c>
      <c r="AH20" s="61" t="str">
        <f>IF(OR($A20="",AH$10=""),"",IF(IFERROR(MATCH(BBC_7!AH$10,Infor!$A$13:$A$30,0),0)&gt;0,"L",IF(WEEKDAY(AH$10)=1,"","X")))</f>
        <v/>
      </c>
      <c r="AI20" s="61" t="str">
        <f>IF(OR($A20="",AI$10=""),"",IF(IFERROR(MATCH(BBC_7!AI$10,Infor!$A$13:$A$30,0),0)&gt;0,"L",IF(WEEKDAY(AI$10)=1,"","X")))</f>
        <v>X</v>
      </c>
      <c r="AJ20" s="62"/>
      <c r="AK20" s="62">
        <f t="shared" si="6"/>
        <v>26</v>
      </c>
      <c r="AL20" s="62">
        <f t="shared" si="7"/>
        <v>0</v>
      </c>
      <c r="AM20" s="62"/>
      <c r="AN20" s="63"/>
      <c r="AO20" s="44">
        <f t="shared" si="0"/>
        <v>7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IF(OR($A21="",E$10=""),"",IF(IFERROR(MATCH(BBC_7!E$10,Infor!$A$13:$A$30,0),0)&gt;0,"L",IF(WEEKDAY(E$10)=1,"","X")))</f>
        <v>X</v>
      </c>
      <c r="F21" s="61" t="str">
        <f>IF(OR($A21="",F$10=""),"",IF(IFERROR(MATCH(BBC_7!F$10,Infor!$A$13:$A$30,0),0)&gt;0,"L",IF(WEEKDAY(F$10)=1,"","X")))</f>
        <v/>
      </c>
      <c r="G21" s="61" t="str">
        <f>IF(OR($A21="",G$10=""),"",IF(IFERROR(MATCH(BBC_7!G$10,Infor!$A$13:$A$30,0),0)&gt;0,"L",IF(WEEKDAY(G$10)=1,"","X")))</f>
        <v>X</v>
      </c>
      <c r="H21" s="61" t="str">
        <f>IF(OR($A21="",H$10=""),"",IF(IFERROR(MATCH(BBC_7!H$10,Infor!$A$13:$A$30,0),0)&gt;0,"L",IF(WEEKDAY(H$10)=1,"","X")))</f>
        <v>X</v>
      </c>
      <c r="I21" s="61" t="str">
        <f>IF(OR($A21="",I$10=""),"",IF(IFERROR(MATCH(BBC_7!I$10,Infor!$A$13:$A$30,0),0)&gt;0,"L",IF(WEEKDAY(I$10)=1,"","X")))</f>
        <v>X</v>
      </c>
      <c r="J21" s="61" t="str">
        <f>IF(OR($A21="",J$10=""),"",IF(IFERROR(MATCH(BBC_7!J$10,Infor!$A$13:$A$30,0),0)&gt;0,"L",IF(WEEKDAY(J$10)=1,"","X")))</f>
        <v>X</v>
      </c>
      <c r="K21" s="61" t="str">
        <f>IF(OR($A21="",K$10=""),"",IF(IFERROR(MATCH(BBC_7!K$10,Infor!$A$13:$A$30,0),0)&gt;0,"L",IF(WEEKDAY(K$10)=1,"","X")))</f>
        <v>X</v>
      </c>
      <c r="L21" s="61" t="str">
        <f>IF(OR($A21="",L$10=""),"",IF(IFERROR(MATCH(BBC_7!L$10,Infor!$A$13:$A$30,0),0)&gt;0,"L",IF(WEEKDAY(L$10)=1,"","X")))</f>
        <v>X</v>
      </c>
      <c r="M21" s="61" t="str">
        <f>IF(OR($A21="",M$10=""),"",IF(IFERROR(MATCH(BBC_7!M$10,Infor!$A$13:$A$30,0),0)&gt;0,"L",IF(WEEKDAY(M$10)=1,"","X")))</f>
        <v/>
      </c>
      <c r="N21" s="61" t="str">
        <f>IF(OR($A21="",N$10=""),"",IF(IFERROR(MATCH(BBC_7!N$10,Infor!$A$13:$A$30,0),0)&gt;0,"L",IF(WEEKDAY(N$10)=1,"","X")))</f>
        <v>X</v>
      </c>
      <c r="O21" s="61" t="str">
        <f>IF(OR($A21="",O$10=""),"",IF(IFERROR(MATCH(BBC_7!O$10,Infor!$A$13:$A$30,0),0)&gt;0,"L",IF(WEEKDAY(O$10)=1,"","X")))</f>
        <v>X</v>
      </c>
      <c r="P21" s="61" t="str">
        <f>IF(OR($A21="",P$10=""),"",IF(IFERROR(MATCH(BBC_7!P$10,Infor!$A$13:$A$30,0),0)&gt;0,"L",IF(WEEKDAY(P$10)=1,"","X")))</f>
        <v>X</v>
      </c>
      <c r="Q21" s="61" t="str">
        <f>IF(OR($A21="",Q$10=""),"",IF(IFERROR(MATCH(BBC_7!Q$10,Infor!$A$13:$A$30,0),0)&gt;0,"L",IF(WEEKDAY(Q$10)=1,"","X")))</f>
        <v>X</v>
      </c>
      <c r="R21" s="61" t="str">
        <f>IF(OR($A21="",R$10=""),"",IF(IFERROR(MATCH(BBC_7!R$10,Infor!$A$13:$A$30,0),0)&gt;0,"L",IF(WEEKDAY(R$10)=1,"","X")))</f>
        <v>X</v>
      </c>
      <c r="S21" s="61" t="str">
        <f>IF(OR($A21="",S$10=""),"",IF(IFERROR(MATCH(BBC_7!S$10,Infor!$A$13:$A$30,0),0)&gt;0,"L",IF(WEEKDAY(S$10)=1,"","X")))</f>
        <v>X</v>
      </c>
      <c r="T21" s="61" t="str">
        <f>IF(OR($A21="",T$10=""),"",IF(IFERROR(MATCH(BBC_7!T$10,Infor!$A$13:$A$30,0),0)&gt;0,"L",IF(WEEKDAY(T$10)=1,"","X")))</f>
        <v/>
      </c>
      <c r="U21" s="61" t="str">
        <f>IF(OR($A21="",U$10=""),"",IF(IFERROR(MATCH(BBC_7!U$10,Infor!$A$13:$A$30,0),0)&gt;0,"L",IF(WEEKDAY(U$10)=1,"","X")))</f>
        <v>X</v>
      </c>
      <c r="V21" s="61" t="str">
        <f>IF(OR($A21="",V$10=""),"",IF(IFERROR(MATCH(BBC_7!V$10,Infor!$A$13:$A$30,0),0)&gt;0,"L",IF(WEEKDAY(V$10)=1,"","X")))</f>
        <v>X</v>
      </c>
      <c r="W21" s="61" t="str">
        <f>IF(OR($A21="",W$10=""),"",IF(IFERROR(MATCH(BBC_7!W$10,Infor!$A$13:$A$30,0),0)&gt;0,"L",IF(WEEKDAY(W$10)=1,"","X")))</f>
        <v>X</v>
      </c>
      <c r="X21" s="61" t="str">
        <f>IF(OR($A21="",X$10=""),"",IF(IFERROR(MATCH(BBC_7!X$10,Infor!$A$13:$A$30,0),0)&gt;0,"L",IF(WEEKDAY(X$10)=1,"","X")))</f>
        <v>X</v>
      </c>
      <c r="Y21" s="61" t="str">
        <f>IF(OR($A21="",Y$10=""),"",IF(IFERROR(MATCH(BBC_7!Y$10,Infor!$A$13:$A$30,0),0)&gt;0,"L",IF(WEEKDAY(Y$10)=1,"","X")))</f>
        <v>X</v>
      </c>
      <c r="Z21" s="61" t="str">
        <f>IF(OR($A21="",Z$10=""),"",IF(IFERROR(MATCH(BBC_7!Z$10,Infor!$A$13:$A$30,0),0)&gt;0,"L",IF(WEEKDAY(Z$10)=1,"","X")))</f>
        <v>X</v>
      </c>
      <c r="AA21" s="61" t="str">
        <f>IF(OR($A21="",AA$10=""),"",IF(IFERROR(MATCH(BBC_7!AA$10,Infor!$A$13:$A$30,0),0)&gt;0,"L",IF(WEEKDAY(AA$10)=1,"","X")))</f>
        <v/>
      </c>
      <c r="AB21" s="61" t="str">
        <f>IF(OR($A21="",AB$10=""),"",IF(IFERROR(MATCH(BBC_7!AB$10,Infor!$A$13:$A$30,0),0)&gt;0,"L",IF(WEEKDAY(AB$10)=1,"","X")))</f>
        <v>X</v>
      </c>
      <c r="AC21" s="61" t="str">
        <f>IF(OR($A21="",AC$10=""),"",IF(IFERROR(MATCH(BBC_7!AC$10,Infor!$A$13:$A$30,0),0)&gt;0,"L",IF(WEEKDAY(AC$10)=1,"","X")))</f>
        <v>X</v>
      </c>
      <c r="AD21" s="61" t="str">
        <f>IF(OR($A21="",AD$10=""),"",IF(IFERROR(MATCH(BBC_7!AD$10,Infor!$A$13:$A$30,0),0)&gt;0,"L",IF(WEEKDAY(AD$10)=1,"","X")))</f>
        <v>X</v>
      </c>
      <c r="AE21" s="61" t="str">
        <f>IF(OR($A21="",AE$10=""),"",IF(IFERROR(MATCH(BBC_7!AE$10,Infor!$A$13:$A$30,0),0)&gt;0,"L",IF(WEEKDAY(AE$10)=1,"","X")))</f>
        <v>X</v>
      </c>
      <c r="AF21" s="61" t="str">
        <f>IF(OR($A21="",AF$10=""),"",IF(IFERROR(MATCH(BBC_7!AF$10,Infor!$A$13:$A$30,0),0)&gt;0,"L",IF(WEEKDAY(AF$10)=1,"","X")))</f>
        <v>X</v>
      </c>
      <c r="AG21" s="61" t="str">
        <f>IF(OR($A21="",AG$10=""),"",IF(IFERROR(MATCH(BBC_7!AG$10,Infor!$A$13:$A$30,0),0)&gt;0,"L",IF(WEEKDAY(AG$10)=1,"","X")))</f>
        <v>X</v>
      </c>
      <c r="AH21" s="61" t="str">
        <f>IF(OR($A21="",AH$10=""),"",IF(IFERROR(MATCH(BBC_7!AH$10,Infor!$A$13:$A$30,0),0)&gt;0,"L",IF(WEEKDAY(AH$10)=1,"","X")))</f>
        <v/>
      </c>
      <c r="AI21" s="61" t="str">
        <f>IF(OR($A21="",AI$10=""),"",IF(IFERROR(MATCH(BBC_7!AI$10,Infor!$A$13:$A$30,0),0)&gt;0,"L",IF(WEEKDAY(AI$10)=1,"","X")))</f>
        <v>X</v>
      </c>
      <c r="AJ21" s="62"/>
      <c r="AK21" s="62">
        <f t="shared" si="6"/>
        <v>26</v>
      </c>
      <c r="AL21" s="62">
        <f t="shared" si="7"/>
        <v>0</v>
      </c>
      <c r="AM21" s="62"/>
      <c r="AN21" s="63"/>
      <c r="AO21" s="44">
        <f t="shared" si="0"/>
        <v>7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IF(OR($A22="",E$10=""),"",IF(IFERROR(MATCH(BBC_7!E$10,Infor!$A$13:$A$30,0),0)&gt;0,"L",IF(WEEKDAY(E$10)=1,"","X")))</f>
        <v>X</v>
      </c>
      <c r="F22" s="61" t="str">
        <f>IF(OR($A22="",F$10=""),"",IF(IFERROR(MATCH(BBC_7!F$10,Infor!$A$13:$A$30,0),0)&gt;0,"L",IF(WEEKDAY(F$10)=1,"","X")))</f>
        <v/>
      </c>
      <c r="G22" s="61" t="str">
        <f>IF(OR($A22="",G$10=""),"",IF(IFERROR(MATCH(BBC_7!G$10,Infor!$A$13:$A$30,0),0)&gt;0,"L",IF(WEEKDAY(G$10)=1,"","X")))</f>
        <v>X</v>
      </c>
      <c r="H22" s="61" t="str">
        <f>IF(OR($A22="",H$10=""),"",IF(IFERROR(MATCH(BBC_7!H$10,Infor!$A$13:$A$30,0),0)&gt;0,"L",IF(WEEKDAY(H$10)=1,"","X")))</f>
        <v>X</v>
      </c>
      <c r="I22" s="61" t="str">
        <f>IF(OR($A22="",I$10=""),"",IF(IFERROR(MATCH(BBC_7!I$10,Infor!$A$13:$A$30,0),0)&gt;0,"L",IF(WEEKDAY(I$10)=1,"","X")))</f>
        <v>X</v>
      </c>
      <c r="J22" s="61" t="str">
        <f>IF(OR($A22="",J$10=""),"",IF(IFERROR(MATCH(BBC_7!J$10,Infor!$A$13:$A$30,0),0)&gt;0,"L",IF(WEEKDAY(J$10)=1,"","X")))</f>
        <v>X</v>
      </c>
      <c r="K22" s="61" t="str">
        <f>IF(OR($A22="",K$10=""),"",IF(IFERROR(MATCH(BBC_7!K$10,Infor!$A$13:$A$30,0),0)&gt;0,"L",IF(WEEKDAY(K$10)=1,"","X")))</f>
        <v>X</v>
      </c>
      <c r="L22" s="61" t="str">
        <f>IF(OR($A22="",L$10=""),"",IF(IFERROR(MATCH(BBC_7!L$10,Infor!$A$13:$A$30,0),0)&gt;0,"L",IF(WEEKDAY(L$10)=1,"","X")))</f>
        <v>X</v>
      </c>
      <c r="M22" s="61" t="str">
        <f>IF(OR($A22="",M$10=""),"",IF(IFERROR(MATCH(BBC_7!M$10,Infor!$A$13:$A$30,0),0)&gt;0,"L",IF(WEEKDAY(M$10)=1,"","X")))</f>
        <v/>
      </c>
      <c r="N22" s="61" t="str">
        <f>IF(OR($A22="",N$10=""),"",IF(IFERROR(MATCH(BBC_7!N$10,Infor!$A$13:$A$30,0),0)&gt;0,"L",IF(WEEKDAY(N$10)=1,"","X")))</f>
        <v>X</v>
      </c>
      <c r="O22" s="61" t="str">
        <f>IF(OR($A22="",O$10=""),"",IF(IFERROR(MATCH(BBC_7!O$10,Infor!$A$13:$A$30,0),0)&gt;0,"L",IF(WEEKDAY(O$10)=1,"","X")))</f>
        <v>X</v>
      </c>
      <c r="P22" s="61" t="str">
        <f>IF(OR($A22="",P$10=""),"",IF(IFERROR(MATCH(BBC_7!P$10,Infor!$A$13:$A$30,0),0)&gt;0,"L",IF(WEEKDAY(P$10)=1,"","X")))</f>
        <v>X</v>
      </c>
      <c r="Q22" s="61" t="str">
        <f>IF(OR($A22="",Q$10=""),"",IF(IFERROR(MATCH(BBC_7!Q$10,Infor!$A$13:$A$30,0),0)&gt;0,"L",IF(WEEKDAY(Q$10)=1,"","X")))</f>
        <v>X</v>
      </c>
      <c r="R22" s="61" t="str">
        <f>IF(OR($A22="",R$10=""),"",IF(IFERROR(MATCH(BBC_7!R$10,Infor!$A$13:$A$30,0),0)&gt;0,"L",IF(WEEKDAY(R$10)=1,"","X")))</f>
        <v>X</v>
      </c>
      <c r="S22" s="61" t="str">
        <f>IF(OR($A22="",S$10=""),"",IF(IFERROR(MATCH(BBC_7!S$10,Infor!$A$13:$A$30,0),0)&gt;0,"L",IF(WEEKDAY(S$10)=1,"","X")))</f>
        <v>X</v>
      </c>
      <c r="T22" s="61" t="str">
        <f>IF(OR($A22="",T$10=""),"",IF(IFERROR(MATCH(BBC_7!T$10,Infor!$A$13:$A$30,0),0)&gt;0,"L",IF(WEEKDAY(T$10)=1,"","X")))</f>
        <v/>
      </c>
      <c r="U22" s="61" t="str">
        <f>IF(OR($A22="",U$10=""),"",IF(IFERROR(MATCH(BBC_7!U$10,Infor!$A$13:$A$30,0),0)&gt;0,"L",IF(WEEKDAY(U$10)=1,"","X")))</f>
        <v>X</v>
      </c>
      <c r="V22" s="61" t="str">
        <f>IF(OR($A22="",V$10=""),"",IF(IFERROR(MATCH(BBC_7!V$10,Infor!$A$13:$A$30,0),0)&gt;0,"L",IF(WEEKDAY(V$10)=1,"","X")))</f>
        <v>X</v>
      </c>
      <c r="W22" s="61" t="str">
        <f>IF(OR($A22="",W$10=""),"",IF(IFERROR(MATCH(BBC_7!W$10,Infor!$A$13:$A$30,0),0)&gt;0,"L",IF(WEEKDAY(W$10)=1,"","X")))</f>
        <v>X</v>
      </c>
      <c r="X22" s="61" t="str">
        <f>IF(OR($A22="",X$10=""),"",IF(IFERROR(MATCH(BBC_7!X$10,Infor!$A$13:$A$30,0),0)&gt;0,"L",IF(WEEKDAY(X$10)=1,"","X")))</f>
        <v>X</v>
      </c>
      <c r="Y22" s="61" t="str">
        <f>IF(OR($A22="",Y$10=""),"",IF(IFERROR(MATCH(BBC_7!Y$10,Infor!$A$13:$A$30,0),0)&gt;0,"L",IF(WEEKDAY(Y$10)=1,"","X")))</f>
        <v>X</v>
      </c>
      <c r="Z22" s="61" t="str">
        <f>IF(OR($A22="",Z$10=""),"",IF(IFERROR(MATCH(BBC_7!Z$10,Infor!$A$13:$A$30,0),0)&gt;0,"L",IF(WEEKDAY(Z$10)=1,"","X")))</f>
        <v>X</v>
      </c>
      <c r="AA22" s="61" t="str">
        <f>IF(OR($A22="",AA$10=""),"",IF(IFERROR(MATCH(BBC_7!AA$10,Infor!$A$13:$A$30,0),0)&gt;0,"L",IF(WEEKDAY(AA$10)=1,"","X")))</f>
        <v/>
      </c>
      <c r="AB22" s="61" t="str">
        <f>IF(OR($A22="",AB$10=""),"",IF(IFERROR(MATCH(BBC_7!AB$10,Infor!$A$13:$A$30,0),0)&gt;0,"L",IF(WEEKDAY(AB$10)=1,"","X")))</f>
        <v>X</v>
      </c>
      <c r="AC22" s="61" t="str">
        <f>IF(OR($A22="",AC$10=""),"",IF(IFERROR(MATCH(BBC_7!AC$10,Infor!$A$13:$A$30,0),0)&gt;0,"L",IF(WEEKDAY(AC$10)=1,"","X")))</f>
        <v>X</v>
      </c>
      <c r="AD22" s="61" t="str">
        <f>IF(OR($A22="",AD$10=""),"",IF(IFERROR(MATCH(BBC_7!AD$10,Infor!$A$13:$A$30,0),0)&gt;0,"L",IF(WEEKDAY(AD$10)=1,"","X")))</f>
        <v>X</v>
      </c>
      <c r="AE22" s="61" t="str">
        <f>IF(OR($A22="",AE$10=""),"",IF(IFERROR(MATCH(BBC_7!AE$10,Infor!$A$13:$A$30,0),0)&gt;0,"L",IF(WEEKDAY(AE$10)=1,"","X")))</f>
        <v>X</v>
      </c>
      <c r="AF22" s="61" t="str">
        <f>IF(OR($A22="",AF$10=""),"",IF(IFERROR(MATCH(BBC_7!AF$10,Infor!$A$13:$A$30,0),0)&gt;0,"L",IF(WEEKDAY(AF$10)=1,"","X")))</f>
        <v>X</v>
      </c>
      <c r="AG22" s="61" t="str">
        <f>IF(OR($A22="",AG$10=""),"",IF(IFERROR(MATCH(BBC_7!AG$10,Infor!$A$13:$A$30,0),0)&gt;0,"L",IF(WEEKDAY(AG$10)=1,"","X")))</f>
        <v>X</v>
      </c>
      <c r="AH22" s="61" t="str">
        <f>IF(OR($A22="",AH$10=""),"",IF(IFERROR(MATCH(BBC_7!AH$10,Infor!$A$13:$A$30,0),0)&gt;0,"L",IF(WEEKDAY(AH$10)=1,"","X")))</f>
        <v/>
      </c>
      <c r="AI22" s="61" t="str">
        <f>IF(OR($A22="",AI$10=""),"",IF(IFERROR(MATCH(BBC_7!AI$10,Infor!$A$13:$A$30,0),0)&gt;0,"L",IF(WEEKDAY(AI$10)=1,"","X")))</f>
        <v>X</v>
      </c>
      <c r="AJ22" s="62"/>
      <c r="AK22" s="62">
        <f t="shared" si="6"/>
        <v>26</v>
      </c>
      <c r="AL22" s="62">
        <f t="shared" si="7"/>
        <v>0</v>
      </c>
      <c r="AM22" s="62"/>
      <c r="AN22" s="63"/>
      <c r="AO22" s="44">
        <f t="shared" si="0"/>
        <v>7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IF(OR($A23="",E$10=""),"",IF(IFERROR(MATCH(BBC_7!E$10,Infor!$A$13:$A$30,0),0)&gt;0,"L",IF(WEEKDAY(E$10)=1,"","X")))</f>
        <v>X</v>
      </c>
      <c r="F23" s="61" t="str">
        <f>IF(OR($A23="",F$10=""),"",IF(IFERROR(MATCH(BBC_7!F$10,Infor!$A$13:$A$30,0),0)&gt;0,"L",IF(WEEKDAY(F$10)=1,"","X")))</f>
        <v/>
      </c>
      <c r="G23" s="61" t="str">
        <f>IF(OR($A23="",G$10=""),"",IF(IFERROR(MATCH(BBC_7!G$10,Infor!$A$13:$A$30,0),0)&gt;0,"L",IF(WEEKDAY(G$10)=1,"","X")))</f>
        <v>X</v>
      </c>
      <c r="H23" s="61" t="str">
        <f>IF(OR($A23="",H$10=""),"",IF(IFERROR(MATCH(BBC_7!H$10,Infor!$A$13:$A$30,0),0)&gt;0,"L",IF(WEEKDAY(H$10)=1,"","X")))</f>
        <v>X</v>
      </c>
      <c r="I23" s="61" t="str">
        <f>IF(OR($A23="",I$10=""),"",IF(IFERROR(MATCH(BBC_7!I$10,Infor!$A$13:$A$30,0),0)&gt;0,"L",IF(WEEKDAY(I$10)=1,"","X")))</f>
        <v>X</v>
      </c>
      <c r="J23" s="61" t="str">
        <f>IF(OR($A23="",J$10=""),"",IF(IFERROR(MATCH(BBC_7!J$10,Infor!$A$13:$A$30,0),0)&gt;0,"L",IF(WEEKDAY(J$10)=1,"","X")))</f>
        <v>X</v>
      </c>
      <c r="K23" s="61" t="str">
        <f>IF(OR($A23="",K$10=""),"",IF(IFERROR(MATCH(BBC_7!K$10,Infor!$A$13:$A$30,0),0)&gt;0,"L",IF(WEEKDAY(K$10)=1,"","X")))</f>
        <v>X</v>
      </c>
      <c r="L23" s="61" t="str">
        <f>IF(OR($A23="",L$10=""),"",IF(IFERROR(MATCH(BBC_7!L$10,Infor!$A$13:$A$30,0),0)&gt;0,"L",IF(WEEKDAY(L$10)=1,"","X")))</f>
        <v>X</v>
      </c>
      <c r="M23" s="61" t="str">
        <f>IF(OR($A23="",M$10=""),"",IF(IFERROR(MATCH(BBC_7!M$10,Infor!$A$13:$A$30,0),0)&gt;0,"L",IF(WEEKDAY(M$10)=1,"","X")))</f>
        <v/>
      </c>
      <c r="N23" s="61" t="str">
        <f>IF(OR($A23="",N$10=""),"",IF(IFERROR(MATCH(BBC_7!N$10,Infor!$A$13:$A$30,0),0)&gt;0,"L",IF(WEEKDAY(N$10)=1,"","X")))</f>
        <v>X</v>
      </c>
      <c r="O23" s="61" t="str">
        <f>IF(OR($A23="",O$10=""),"",IF(IFERROR(MATCH(BBC_7!O$10,Infor!$A$13:$A$30,0),0)&gt;0,"L",IF(WEEKDAY(O$10)=1,"","X")))</f>
        <v>X</v>
      </c>
      <c r="P23" s="61" t="str">
        <f>IF(OR($A23="",P$10=""),"",IF(IFERROR(MATCH(BBC_7!P$10,Infor!$A$13:$A$30,0),0)&gt;0,"L",IF(WEEKDAY(P$10)=1,"","X")))</f>
        <v>X</v>
      </c>
      <c r="Q23" s="61" t="str">
        <f>IF(OR($A23="",Q$10=""),"",IF(IFERROR(MATCH(BBC_7!Q$10,Infor!$A$13:$A$30,0),0)&gt;0,"L",IF(WEEKDAY(Q$10)=1,"","X")))</f>
        <v>X</v>
      </c>
      <c r="R23" s="61" t="str">
        <f>IF(OR($A23="",R$10=""),"",IF(IFERROR(MATCH(BBC_7!R$10,Infor!$A$13:$A$30,0),0)&gt;0,"L",IF(WEEKDAY(R$10)=1,"","X")))</f>
        <v>X</v>
      </c>
      <c r="S23" s="61" t="str">
        <f>IF(OR($A23="",S$10=""),"",IF(IFERROR(MATCH(BBC_7!S$10,Infor!$A$13:$A$30,0),0)&gt;0,"L",IF(WEEKDAY(S$10)=1,"","X")))</f>
        <v>X</v>
      </c>
      <c r="T23" s="61" t="str">
        <f>IF(OR($A23="",T$10=""),"",IF(IFERROR(MATCH(BBC_7!T$10,Infor!$A$13:$A$30,0),0)&gt;0,"L",IF(WEEKDAY(T$10)=1,"","X")))</f>
        <v/>
      </c>
      <c r="U23" s="61" t="str">
        <f>IF(OR($A23="",U$10=""),"",IF(IFERROR(MATCH(BBC_7!U$10,Infor!$A$13:$A$30,0),0)&gt;0,"L",IF(WEEKDAY(U$10)=1,"","X")))</f>
        <v>X</v>
      </c>
      <c r="V23" s="61" t="str">
        <f>IF(OR($A23="",V$10=""),"",IF(IFERROR(MATCH(BBC_7!V$10,Infor!$A$13:$A$30,0),0)&gt;0,"L",IF(WEEKDAY(V$10)=1,"","X")))</f>
        <v>X</v>
      </c>
      <c r="W23" s="61" t="str">
        <f>IF(OR($A23="",W$10=""),"",IF(IFERROR(MATCH(BBC_7!W$10,Infor!$A$13:$A$30,0),0)&gt;0,"L",IF(WEEKDAY(W$10)=1,"","X")))</f>
        <v>X</v>
      </c>
      <c r="X23" s="61" t="str">
        <f>IF(OR($A23="",X$10=""),"",IF(IFERROR(MATCH(BBC_7!X$10,Infor!$A$13:$A$30,0),0)&gt;0,"L",IF(WEEKDAY(X$10)=1,"","X")))</f>
        <v>X</v>
      </c>
      <c r="Y23" s="61" t="str">
        <f>IF(OR($A23="",Y$10=""),"",IF(IFERROR(MATCH(BBC_7!Y$10,Infor!$A$13:$A$30,0),0)&gt;0,"L",IF(WEEKDAY(Y$10)=1,"","X")))</f>
        <v>X</v>
      </c>
      <c r="Z23" s="61" t="str">
        <f>IF(OR($A23="",Z$10=""),"",IF(IFERROR(MATCH(BBC_7!Z$10,Infor!$A$13:$A$30,0),0)&gt;0,"L",IF(WEEKDAY(Z$10)=1,"","X")))</f>
        <v>X</v>
      </c>
      <c r="AA23" s="61" t="str">
        <f>IF(OR($A23="",AA$10=""),"",IF(IFERROR(MATCH(BBC_7!AA$10,Infor!$A$13:$A$30,0),0)&gt;0,"L",IF(WEEKDAY(AA$10)=1,"","X")))</f>
        <v/>
      </c>
      <c r="AB23" s="61" t="str">
        <f>IF(OR($A23="",AB$10=""),"",IF(IFERROR(MATCH(BBC_7!AB$10,Infor!$A$13:$A$30,0),0)&gt;0,"L",IF(WEEKDAY(AB$10)=1,"","X")))</f>
        <v>X</v>
      </c>
      <c r="AC23" s="61" t="str">
        <f>IF(OR($A23="",AC$10=""),"",IF(IFERROR(MATCH(BBC_7!AC$10,Infor!$A$13:$A$30,0),0)&gt;0,"L",IF(WEEKDAY(AC$10)=1,"","X")))</f>
        <v>X</v>
      </c>
      <c r="AD23" s="61" t="str">
        <f>IF(OR($A23="",AD$10=""),"",IF(IFERROR(MATCH(BBC_7!AD$10,Infor!$A$13:$A$30,0),0)&gt;0,"L",IF(WEEKDAY(AD$10)=1,"","X")))</f>
        <v>X</v>
      </c>
      <c r="AE23" s="61" t="str">
        <f>IF(OR($A23="",AE$10=""),"",IF(IFERROR(MATCH(BBC_7!AE$10,Infor!$A$13:$A$30,0),0)&gt;0,"L",IF(WEEKDAY(AE$10)=1,"","X")))</f>
        <v>X</v>
      </c>
      <c r="AF23" s="61" t="str">
        <f>IF(OR($A23="",AF$10=""),"",IF(IFERROR(MATCH(BBC_7!AF$10,Infor!$A$13:$A$30,0),0)&gt;0,"L",IF(WEEKDAY(AF$10)=1,"","X")))</f>
        <v>X</v>
      </c>
      <c r="AG23" s="61" t="str">
        <f>IF(OR($A23="",AG$10=""),"",IF(IFERROR(MATCH(BBC_7!AG$10,Infor!$A$13:$A$30,0),0)&gt;0,"L",IF(WEEKDAY(AG$10)=1,"","X")))</f>
        <v>X</v>
      </c>
      <c r="AH23" s="61" t="str">
        <f>IF(OR($A23="",AH$10=""),"",IF(IFERROR(MATCH(BBC_7!AH$10,Infor!$A$13:$A$30,0),0)&gt;0,"L",IF(WEEKDAY(AH$10)=1,"","X")))</f>
        <v/>
      </c>
      <c r="AI23" s="61" t="str">
        <f>IF(OR($A23="",AI$10=""),"",IF(IFERROR(MATCH(BBC_7!AI$10,Infor!$A$13:$A$30,0),0)&gt;0,"L",IF(WEEKDAY(AI$10)=1,"","X")))</f>
        <v>X</v>
      </c>
      <c r="AJ23" s="62"/>
      <c r="AK23" s="62">
        <f t="shared" si="6"/>
        <v>26</v>
      </c>
      <c r="AL23" s="62">
        <f t="shared" si="7"/>
        <v>0</v>
      </c>
      <c r="AM23" s="62"/>
      <c r="AN23" s="63"/>
      <c r="AO23" s="44">
        <f t="shared" si="0"/>
        <v>7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IF(OR($A24="",E$10=""),"",IF(IFERROR(MATCH(BBC_7!E$10,Infor!$A$13:$A$30,0),0)&gt;0,"L",IF(WEEKDAY(E$10)=1,"","X")))</f>
        <v>X</v>
      </c>
      <c r="F24" s="61" t="str">
        <f>IF(OR($A24="",F$10=""),"",IF(IFERROR(MATCH(BBC_7!F$10,Infor!$A$13:$A$30,0),0)&gt;0,"L",IF(WEEKDAY(F$10)=1,"","X")))</f>
        <v/>
      </c>
      <c r="G24" s="61" t="str">
        <f>IF(OR($A24="",G$10=""),"",IF(IFERROR(MATCH(BBC_7!G$10,Infor!$A$13:$A$30,0),0)&gt;0,"L",IF(WEEKDAY(G$10)=1,"","X")))</f>
        <v>X</v>
      </c>
      <c r="H24" s="61" t="str">
        <f>IF(OR($A24="",H$10=""),"",IF(IFERROR(MATCH(BBC_7!H$10,Infor!$A$13:$A$30,0),0)&gt;0,"L",IF(WEEKDAY(H$10)=1,"","X")))</f>
        <v>X</v>
      </c>
      <c r="I24" s="61" t="str">
        <f>IF(OR($A24="",I$10=""),"",IF(IFERROR(MATCH(BBC_7!I$10,Infor!$A$13:$A$30,0),0)&gt;0,"L",IF(WEEKDAY(I$10)=1,"","X")))</f>
        <v>X</v>
      </c>
      <c r="J24" s="61" t="str">
        <f>IF(OR($A24="",J$10=""),"",IF(IFERROR(MATCH(BBC_7!J$10,Infor!$A$13:$A$30,0),0)&gt;0,"L",IF(WEEKDAY(J$10)=1,"","X")))</f>
        <v>X</v>
      </c>
      <c r="K24" s="61" t="str">
        <f>IF(OR($A24="",K$10=""),"",IF(IFERROR(MATCH(BBC_7!K$10,Infor!$A$13:$A$30,0),0)&gt;0,"L",IF(WEEKDAY(K$10)=1,"","X")))</f>
        <v>X</v>
      </c>
      <c r="L24" s="61" t="str">
        <f>IF(OR($A24="",L$10=""),"",IF(IFERROR(MATCH(BBC_7!L$10,Infor!$A$13:$A$30,0),0)&gt;0,"L",IF(WEEKDAY(L$10)=1,"","X")))</f>
        <v>X</v>
      </c>
      <c r="M24" s="61" t="str">
        <f>IF(OR($A24="",M$10=""),"",IF(IFERROR(MATCH(BBC_7!M$10,Infor!$A$13:$A$30,0),0)&gt;0,"L",IF(WEEKDAY(M$10)=1,"","X")))</f>
        <v/>
      </c>
      <c r="N24" s="61" t="str">
        <f>IF(OR($A24="",N$10=""),"",IF(IFERROR(MATCH(BBC_7!N$10,Infor!$A$13:$A$30,0),0)&gt;0,"L",IF(WEEKDAY(N$10)=1,"","X")))</f>
        <v>X</v>
      </c>
      <c r="O24" s="61" t="str">
        <f>IF(OR($A24="",O$10=""),"",IF(IFERROR(MATCH(BBC_7!O$10,Infor!$A$13:$A$30,0),0)&gt;0,"L",IF(WEEKDAY(O$10)=1,"","X")))</f>
        <v>X</v>
      </c>
      <c r="P24" s="61" t="str">
        <f>IF(OR($A24="",P$10=""),"",IF(IFERROR(MATCH(BBC_7!P$10,Infor!$A$13:$A$30,0),0)&gt;0,"L",IF(WEEKDAY(P$10)=1,"","X")))</f>
        <v>X</v>
      </c>
      <c r="Q24" s="61" t="str">
        <f>IF(OR($A24="",Q$10=""),"",IF(IFERROR(MATCH(BBC_7!Q$10,Infor!$A$13:$A$30,0),0)&gt;0,"L",IF(WEEKDAY(Q$10)=1,"","X")))</f>
        <v>X</v>
      </c>
      <c r="R24" s="61" t="str">
        <f>IF(OR($A24="",R$10=""),"",IF(IFERROR(MATCH(BBC_7!R$10,Infor!$A$13:$A$30,0),0)&gt;0,"L",IF(WEEKDAY(R$10)=1,"","X")))</f>
        <v>X</v>
      </c>
      <c r="S24" s="61" t="str">
        <f>IF(OR($A24="",S$10=""),"",IF(IFERROR(MATCH(BBC_7!S$10,Infor!$A$13:$A$30,0),0)&gt;0,"L",IF(WEEKDAY(S$10)=1,"","X")))</f>
        <v>X</v>
      </c>
      <c r="T24" s="61" t="str">
        <f>IF(OR($A24="",T$10=""),"",IF(IFERROR(MATCH(BBC_7!T$10,Infor!$A$13:$A$30,0),0)&gt;0,"L",IF(WEEKDAY(T$10)=1,"","X")))</f>
        <v/>
      </c>
      <c r="U24" s="61" t="str">
        <f>IF(OR($A24="",U$10=""),"",IF(IFERROR(MATCH(BBC_7!U$10,Infor!$A$13:$A$30,0),0)&gt;0,"L",IF(WEEKDAY(U$10)=1,"","X")))</f>
        <v>X</v>
      </c>
      <c r="V24" s="61" t="str">
        <f>IF(OR($A24="",V$10=""),"",IF(IFERROR(MATCH(BBC_7!V$10,Infor!$A$13:$A$30,0),0)&gt;0,"L",IF(WEEKDAY(V$10)=1,"","X")))</f>
        <v>X</v>
      </c>
      <c r="W24" s="61" t="str">
        <f>IF(OR($A24="",W$10=""),"",IF(IFERROR(MATCH(BBC_7!W$10,Infor!$A$13:$A$30,0),0)&gt;0,"L",IF(WEEKDAY(W$10)=1,"","X")))</f>
        <v>X</v>
      </c>
      <c r="X24" s="61" t="str">
        <f>IF(OR($A24="",X$10=""),"",IF(IFERROR(MATCH(BBC_7!X$10,Infor!$A$13:$A$30,0),0)&gt;0,"L",IF(WEEKDAY(X$10)=1,"","X")))</f>
        <v>X</v>
      </c>
      <c r="Y24" s="61" t="str">
        <f>IF(OR($A24="",Y$10=""),"",IF(IFERROR(MATCH(BBC_7!Y$10,Infor!$A$13:$A$30,0),0)&gt;0,"L",IF(WEEKDAY(Y$10)=1,"","X")))</f>
        <v>X</v>
      </c>
      <c r="Z24" s="61" t="str">
        <f>IF(OR($A24="",Z$10=""),"",IF(IFERROR(MATCH(BBC_7!Z$10,Infor!$A$13:$A$30,0),0)&gt;0,"L",IF(WEEKDAY(Z$10)=1,"","X")))</f>
        <v>X</v>
      </c>
      <c r="AA24" s="61" t="str">
        <f>IF(OR($A24="",AA$10=""),"",IF(IFERROR(MATCH(BBC_7!AA$10,Infor!$A$13:$A$30,0),0)&gt;0,"L",IF(WEEKDAY(AA$10)=1,"","X")))</f>
        <v/>
      </c>
      <c r="AB24" s="61" t="str">
        <f>IF(OR($A24="",AB$10=""),"",IF(IFERROR(MATCH(BBC_7!AB$10,Infor!$A$13:$A$30,0),0)&gt;0,"L",IF(WEEKDAY(AB$10)=1,"","X")))</f>
        <v>X</v>
      </c>
      <c r="AC24" s="61" t="str">
        <f>IF(OR($A24="",AC$10=""),"",IF(IFERROR(MATCH(BBC_7!AC$10,Infor!$A$13:$A$30,0),0)&gt;0,"L",IF(WEEKDAY(AC$10)=1,"","X")))</f>
        <v>X</v>
      </c>
      <c r="AD24" s="61" t="str">
        <f>IF(OR($A24="",AD$10=""),"",IF(IFERROR(MATCH(BBC_7!AD$10,Infor!$A$13:$A$30,0),0)&gt;0,"L",IF(WEEKDAY(AD$10)=1,"","X")))</f>
        <v>X</v>
      </c>
      <c r="AE24" s="61" t="str">
        <f>IF(OR($A24="",AE$10=""),"",IF(IFERROR(MATCH(BBC_7!AE$10,Infor!$A$13:$A$30,0),0)&gt;0,"L",IF(WEEKDAY(AE$10)=1,"","X")))</f>
        <v>X</v>
      </c>
      <c r="AF24" s="61" t="str">
        <f>IF(OR($A24="",AF$10=""),"",IF(IFERROR(MATCH(BBC_7!AF$10,Infor!$A$13:$A$30,0),0)&gt;0,"L",IF(WEEKDAY(AF$10)=1,"","X")))</f>
        <v>X</v>
      </c>
      <c r="AG24" s="61" t="str">
        <f>IF(OR($A24="",AG$10=""),"",IF(IFERROR(MATCH(BBC_7!AG$10,Infor!$A$13:$A$30,0),0)&gt;0,"L",IF(WEEKDAY(AG$10)=1,"","X")))</f>
        <v>X</v>
      </c>
      <c r="AH24" s="61" t="str">
        <f>IF(OR($A24="",AH$10=""),"",IF(IFERROR(MATCH(BBC_7!AH$10,Infor!$A$13:$A$30,0),0)&gt;0,"L",IF(WEEKDAY(AH$10)=1,"","X")))</f>
        <v/>
      </c>
      <c r="AI24" s="61" t="str">
        <f>IF(OR($A24="",AI$10=""),"",IF(IFERROR(MATCH(BBC_7!AI$10,Infor!$A$13:$A$30,0),0)&gt;0,"L",IF(WEEKDAY(AI$10)=1,"","X")))</f>
        <v>X</v>
      </c>
      <c r="AJ24" s="62"/>
      <c r="AK24" s="62">
        <f t="shared" si="6"/>
        <v>26</v>
      </c>
      <c r="AL24" s="62">
        <f t="shared" si="7"/>
        <v>0</v>
      </c>
      <c r="AM24" s="62"/>
      <c r="AN24" s="63"/>
      <c r="AO24" s="44">
        <f t="shared" si="0"/>
        <v>7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IF(OR($A25="",E$10=""),"",IF(IFERROR(MATCH(BBC_7!E$10,Infor!$A$13:$A$30,0),0)&gt;0,"L",IF(WEEKDAY(E$10)=1,"","X")))</f>
        <v>X</v>
      </c>
      <c r="F25" s="61" t="str">
        <f>IF(OR($A25="",F$10=""),"",IF(IFERROR(MATCH(BBC_7!F$10,Infor!$A$13:$A$30,0),0)&gt;0,"L",IF(WEEKDAY(F$10)=1,"","X")))</f>
        <v/>
      </c>
      <c r="G25" s="61" t="str">
        <f>IF(OR($A25="",G$10=""),"",IF(IFERROR(MATCH(BBC_7!G$10,Infor!$A$13:$A$30,0),0)&gt;0,"L",IF(WEEKDAY(G$10)=1,"","X")))</f>
        <v>X</v>
      </c>
      <c r="H25" s="61" t="str">
        <f>IF(OR($A25="",H$10=""),"",IF(IFERROR(MATCH(BBC_7!H$10,Infor!$A$13:$A$30,0),0)&gt;0,"L",IF(WEEKDAY(H$10)=1,"","X")))</f>
        <v>X</v>
      </c>
      <c r="I25" s="61" t="str">
        <f>IF(OR($A25="",I$10=""),"",IF(IFERROR(MATCH(BBC_7!I$10,Infor!$A$13:$A$30,0),0)&gt;0,"L",IF(WEEKDAY(I$10)=1,"","X")))</f>
        <v>X</v>
      </c>
      <c r="J25" s="61" t="str">
        <f>IF(OR($A25="",J$10=""),"",IF(IFERROR(MATCH(BBC_7!J$10,Infor!$A$13:$A$30,0),0)&gt;0,"L",IF(WEEKDAY(J$10)=1,"","X")))</f>
        <v>X</v>
      </c>
      <c r="K25" s="61" t="str">
        <f>IF(OR($A25="",K$10=""),"",IF(IFERROR(MATCH(BBC_7!K$10,Infor!$A$13:$A$30,0),0)&gt;0,"L",IF(WEEKDAY(K$10)=1,"","X")))</f>
        <v>X</v>
      </c>
      <c r="L25" s="61" t="str">
        <f>IF(OR($A25="",L$10=""),"",IF(IFERROR(MATCH(BBC_7!L$10,Infor!$A$13:$A$30,0),0)&gt;0,"L",IF(WEEKDAY(L$10)=1,"","X")))</f>
        <v>X</v>
      </c>
      <c r="M25" s="61" t="str">
        <f>IF(OR($A25="",M$10=""),"",IF(IFERROR(MATCH(BBC_7!M$10,Infor!$A$13:$A$30,0),0)&gt;0,"L",IF(WEEKDAY(M$10)=1,"","X")))</f>
        <v/>
      </c>
      <c r="N25" s="61" t="str">
        <f>IF(OR($A25="",N$10=""),"",IF(IFERROR(MATCH(BBC_7!N$10,Infor!$A$13:$A$30,0),0)&gt;0,"L",IF(WEEKDAY(N$10)=1,"","X")))</f>
        <v>X</v>
      </c>
      <c r="O25" s="61" t="str">
        <f>IF(OR($A25="",O$10=""),"",IF(IFERROR(MATCH(BBC_7!O$10,Infor!$A$13:$A$30,0),0)&gt;0,"L",IF(WEEKDAY(O$10)=1,"","X")))</f>
        <v>X</v>
      </c>
      <c r="P25" s="61" t="str">
        <f>IF(OR($A25="",P$10=""),"",IF(IFERROR(MATCH(BBC_7!P$10,Infor!$A$13:$A$30,0),0)&gt;0,"L",IF(WEEKDAY(P$10)=1,"","X")))</f>
        <v>X</v>
      </c>
      <c r="Q25" s="61" t="str">
        <f>IF(OR($A25="",Q$10=""),"",IF(IFERROR(MATCH(BBC_7!Q$10,Infor!$A$13:$A$30,0),0)&gt;0,"L",IF(WEEKDAY(Q$10)=1,"","X")))</f>
        <v>X</v>
      </c>
      <c r="R25" s="61" t="str">
        <f>IF(OR($A25="",R$10=""),"",IF(IFERROR(MATCH(BBC_7!R$10,Infor!$A$13:$A$30,0),0)&gt;0,"L",IF(WEEKDAY(R$10)=1,"","X")))</f>
        <v>X</v>
      </c>
      <c r="S25" s="61" t="str">
        <f>IF(OR($A25="",S$10=""),"",IF(IFERROR(MATCH(BBC_7!S$10,Infor!$A$13:$A$30,0),0)&gt;0,"L",IF(WEEKDAY(S$10)=1,"","X")))</f>
        <v>X</v>
      </c>
      <c r="T25" s="61" t="str">
        <f>IF(OR($A25="",T$10=""),"",IF(IFERROR(MATCH(BBC_7!T$10,Infor!$A$13:$A$30,0),0)&gt;0,"L",IF(WEEKDAY(T$10)=1,"","X")))</f>
        <v/>
      </c>
      <c r="U25" s="61" t="str">
        <f>IF(OR($A25="",U$10=""),"",IF(IFERROR(MATCH(BBC_7!U$10,Infor!$A$13:$A$30,0),0)&gt;0,"L",IF(WEEKDAY(U$10)=1,"","X")))</f>
        <v>X</v>
      </c>
      <c r="V25" s="61" t="str">
        <f>IF(OR($A25="",V$10=""),"",IF(IFERROR(MATCH(BBC_7!V$10,Infor!$A$13:$A$30,0),0)&gt;0,"L",IF(WEEKDAY(V$10)=1,"","X")))</f>
        <v>X</v>
      </c>
      <c r="W25" s="61" t="str">
        <f>IF(OR($A25="",W$10=""),"",IF(IFERROR(MATCH(BBC_7!W$10,Infor!$A$13:$A$30,0),0)&gt;0,"L",IF(WEEKDAY(W$10)=1,"","X")))</f>
        <v>X</v>
      </c>
      <c r="X25" s="61" t="str">
        <f>IF(OR($A25="",X$10=""),"",IF(IFERROR(MATCH(BBC_7!X$10,Infor!$A$13:$A$30,0),0)&gt;0,"L",IF(WEEKDAY(X$10)=1,"","X")))</f>
        <v>X</v>
      </c>
      <c r="Y25" s="61" t="str">
        <f>IF(OR($A25="",Y$10=""),"",IF(IFERROR(MATCH(BBC_7!Y$10,Infor!$A$13:$A$30,0),0)&gt;0,"L",IF(WEEKDAY(Y$10)=1,"","X")))</f>
        <v>X</v>
      </c>
      <c r="Z25" s="61" t="str">
        <f>IF(OR($A25="",Z$10=""),"",IF(IFERROR(MATCH(BBC_7!Z$10,Infor!$A$13:$A$30,0),0)&gt;0,"L",IF(WEEKDAY(Z$10)=1,"","X")))</f>
        <v>X</v>
      </c>
      <c r="AA25" s="61" t="str">
        <f>IF(OR($A25="",AA$10=""),"",IF(IFERROR(MATCH(BBC_7!AA$10,Infor!$A$13:$A$30,0),0)&gt;0,"L",IF(WEEKDAY(AA$10)=1,"","X")))</f>
        <v/>
      </c>
      <c r="AB25" s="61" t="str">
        <f>IF(OR($A25="",AB$10=""),"",IF(IFERROR(MATCH(BBC_7!AB$10,Infor!$A$13:$A$30,0),0)&gt;0,"L",IF(WEEKDAY(AB$10)=1,"","X")))</f>
        <v>X</v>
      </c>
      <c r="AC25" s="61" t="str">
        <f>IF(OR($A25="",AC$10=""),"",IF(IFERROR(MATCH(BBC_7!AC$10,Infor!$A$13:$A$30,0),0)&gt;0,"L",IF(WEEKDAY(AC$10)=1,"","X")))</f>
        <v>X</v>
      </c>
      <c r="AD25" s="61" t="str">
        <f>IF(OR($A25="",AD$10=""),"",IF(IFERROR(MATCH(BBC_7!AD$10,Infor!$A$13:$A$30,0),0)&gt;0,"L",IF(WEEKDAY(AD$10)=1,"","X")))</f>
        <v>X</v>
      </c>
      <c r="AE25" s="61" t="str">
        <f>IF(OR($A25="",AE$10=""),"",IF(IFERROR(MATCH(BBC_7!AE$10,Infor!$A$13:$A$30,0),0)&gt;0,"L",IF(WEEKDAY(AE$10)=1,"","X")))</f>
        <v>X</v>
      </c>
      <c r="AF25" s="61" t="str">
        <f>IF(OR($A25="",AF$10=""),"",IF(IFERROR(MATCH(BBC_7!AF$10,Infor!$A$13:$A$30,0),0)&gt;0,"L",IF(WEEKDAY(AF$10)=1,"","X")))</f>
        <v>X</v>
      </c>
      <c r="AG25" s="61" t="str">
        <f>IF(OR($A25="",AG$10=""),"",IF(IFERROR(MATCH(BBC_7!AG$10,Infor!$A$13:$A$30,0),0)&gt;0,"L",IF(WEEKDAY(AG$10)=1,"","X")))</f>
        <v>X</v>
      </c>
      <c r="AH25" s="61" t="str">
        <f>IF(OR($A25="",AH$10=""),"",IF(IFERROR(MATCH(BBC_7!AH$10,Infor!$A$13:$A$30,0),0)&gt;0,"L",IF(WEEKDAY(AH$10)=1,"","X")))</f>
        <v/>
      </c>
      <c r="AI25" s="61" t="str">
        <f>IF(OR($A25="",AI$10=""),"",IF(IFERROR(MATCH(BBC_7!AI$10,Infor!$A$13:$A$30,0),0)&gt;0,"L",IF(WEEKDAY(AI$10)=1,"","X")))</f>
        <v>X</v>
      </c>
      <c r="AJ25" s="62"/>
      <c r="AK25" s="62">
        <f t="shared" si="6"/>
        <v>26</v>
      </c>
      <c r="AL25" s="62">
        <f t="shared" si="7"/>
        <v>0</v>
      </c>
      <c r="AM25" s="62"/>
      <c r="AN25" s="63"/>
      <c r="AO25" s="44">
        <f t="shared" si="0"/>
        <v>7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IF(OR($A26="",E$10=""),"",IF(IFERROR(MATCH(BBC_7!E$10,Infor!$A$13:$A$30,0),0)&gt;0,"L",IF(WEEKDAY(E$10)=1,"","X")))</f>
        <v>X</v>
      </c>
      <c r="F26" s="61" t="str">
        <f>IF(OR($A26="",F$10=""),"",IF(IFERROR(MATCH(BBC_7!F$10,Infor!$A$13:$A$30,0),0)&gt;0,"L",IF(WEEKDAY(F$10)=1,"","X")))</f>
        <v/>
      </c>
      <c r="G26" s="61" t="str">
        <f>IF(OR($A26="",G$10=""),"",IF(IFERROR(MATCH(BBC_7!G$10,Infor!$A$13:$A$30,0),0)&gt;0,"L",IF(WEEKDAY(G$10)=1,"","X")))</f>
        <v>X</v>
      </c>
      <c r="H26" s="61" t="str">
        <f>IF(OR($A26="",H$10=""),"",IF(IFERROR(MATCH(BBC_7!H$10,Infor!$A$13:$A$30,0),0)&gt;0,"L",IF(WEEKDAY(H$10)=1,"","X")))</f>
        <v>X</v>
      </c>
      <c r="I26" s="61" t="str">
        <f>IF(OR($A26="",I$10=""),"",IF(IFERROR(MATCH(BBC_7!I$10,Infor!$A$13:$A$30,0),0)&gt;0,"L",IF(WEEKDAY(I$10)=1,"","X")))</f>
        <v>X</v>
      </c>
      <c r="J26" s="61" t="str">
        <f>IF(OR($A26="",J$10=""),"",IF(IFERROR(MATCH(BBC_7!J$10,Infor!$A$13:$A$30,0),0)&gt;0,"L",IF(WEEKDAY(J$10)=1,"","X")))</f>
        <v>X</v>
      </c>
      <c r="K26" s="61" t="str">
        <f>IF(OR($A26="",K$10=""),"",IF(IFERROR(MATCH(BBC_7!K$10,Infor!$A$13:$A$30,0),0)&gt;0,"L",IF(WEEKDAY(K$10)=1,"","X")))</f>
        <v>X</v>
      </c>
      <c r="L26" s="61" t="str">
        <f>IF(OR($A26="",L$10=""),"",IF(IFERROR(MATCH(BBC_7!L$10,Infor!$A$13:$A$30,0),0)&gt;0,"L",IF(WEEKDAY(L$10)=1,"","X")))</f>
        <v>X</v>
      </c>
      <c r="M26" s="61" t="str">
        <f>IF(OR($A26="",M$10=""),"",IF(IFERROR(MATCH(BBC_7!M$10,Infor!$A$13:$A$30,0),0)&gt;0,"L",IF(WEEKDAY(M$10)=1,"","X")))</f>
        <v/>
      </c>
      <c r="N26" s="61" t="str">
        <f>IF(OR($A26="",N$10=""),"",IF(IFERROR(MATCH(BBC_7!N$10,Infor!$A$13:$A$30,0),0)&gt;0,"L",IF(WEEKDAY(N$10)=1,"","X")))</f>
        <v>X</v>
      </c>
      <c r="O26" s="61" t="str">
        <f>IF(OR($A26="",O$10=""),"",IF(IFERROR(MATCH(BBC_7!O$10,Infor!$A$13:$A$30,0),0)&gt;0,"L",IF(WEEKDAY(O$10)=1,"","X")))</f>
        <v>X</v>
      </c>
      <c r="P26" s="61" t="str">
        <f>IF(OR($A26="",P$10=""),"",IF(IFERROR(MATCH(BBC_7!P$10,Infor!$A$13:$A$30,0),0)&gt;0,"L",IF(WEEKDAY(P$10)=1,"","X")))</f>
        <v>X</v>
      </c>
      <c r="Q26" s="61" t="str">
        <f>IF(OR($A26="",Q$10=""),"",IF(IFERROR(MATCH(BBC_7!Q$10,Infor!$A$13:$A$30,0),0)&gt;0,"L",IF(WEEKDAY(Q$10)=1,"","X")))</f>
        <v>X</v>
      </c>
      <c r="R26" s="61" t="str">
        <f>IF(OR($A26="",R$10=""),"",IF(IFERROR(MATCH(BBC_7!R$10,Infor!$A$13:$A$30,0),0)&gt;0,"L",IF(WEEKDAY(R$10)=1,"","X")))</f>
        <v>X</v>
      </c>
      <c r="S26" s="61" t="str">
        <f>IF(OR($A26="",S$10=""),"",IF(IFERROR(MATCH(BBC_7!S$10,Infor!$A$13:$A$30,0),0)&gt;0,"L",IF(WEEKDAY(S$10)=1,"","X")))</f>
        <v>X</v>
      </c>
      <c r="T26" s="61" t="str">
        <f>IF(OR($A26="",T$10=""),"",IF(IFERROR(MATCH(BBC_7!T$10,Infor!$A$13:$A$30,0),0)&gt;0,"L",IF(WEEKDAY(T$10)=1,"","X")))</f>
        <v/>
      </c>
      <c r="U26" s="61" t="str">
        <f>IF(OR($A26="",U$10=""),"",IF(IFERROR(MATCH(BBC_7!U$10,Infor!$A$13:$A$30,0),0)&gt;0,"L",IF(WEEKDAY(U$10)=1,"","X")))</f>
        <v>X</v>
      </c>
      <c r="V26" s="61" t="str">
        <f>IF(OR($A26="",V$10=""),"",IF(IFERROR(MATCH(BBC_7!V$10,Infor!$A$13:$A$30,0),0)&gt;0,"L",IF(WEEKDAY(V$10)=1,"","X")))</f>
        <v>X</v>
      </c>
      <c r="W26" s="61" t="str">
        <f>IF(OR($A26="",W$10=""),"",IF(IFERROR(MATCH(BBC_7!W$10,Infor!$A$13:$A$30,0),0)&gt;0,"L",IF(WEEKDAY(W$10)=1,"","X")))</f>
        <v>X</v>
      </c>
      <c r="X26" s="61" t="str">
        <f>IF(OR($A26="",X$10=""),"",IF(IFERROR(MATCH(BBC_7!X$10,Infor!$A$13:$A$30,0),0)&gt;0,"L",IF(WEEKDAY(X$10)=1,"","X")))</f>
        <v>X</v>
      </c>
      <c r="Y26" s="61" t="str">
        <f>IF(OR($A26="",Y$10=""),"",IF(IFERROR(MATCH(BBC_7!Y$10,Infor!$A$13:$A$30,0),0)&gt;0,"L",IF(WEEKDAY(Y$10)=1,"","X")))</f>
        <v>X</v>
      </c>
      <c r="Z26" s="61" t="str">
        <f>IF(OR($A26="",Z$10=""),"",IF(IFERROR(MATCH(BBC_7!Z$10,Infor!$A$13:$A$30,0),0)&gt;0,"L",IF(WEEKDAY(Z$10)=1,"","X")))</f>
        <v>X</v>
      </c>
      <c r="AA26" s="61" t="str">
        <f>IF(OR($A26="",AA$10=""),"",IF(IFERROR(MATCH(BBC_7!AA$10,Infor!$A$13:$A$30,0),0)&gt;0,"L",IF(WEEKDAY(AA$10)=1,"","X")))</f>
        <v/>
      </c>
      <c r="AB26" s="61" t="str">
        <f>IF(OR($A26="",AB$10=""),"",IF(IFERROR(MATCH(BBC_7!AB$10,Infor!$A$13:$A$30,0),0)&gt;0,"L",IF(WEEKDAY(AB$10)=1,"","X")))</f>
        <v>X</v>
      </c>
      <c r="AC26" s="61" t="str">
        <f>IF(OR($A26="",AC$10=""),"",IF(IFERROR(MATCH(BBC_7!AC$10,Infor!$A$13:$A$30,0),0)&gt;0,"L",IF(WEEKDAY(AC$10)=1,"","X")))</f>
        <v>X</v>
      </c>
      <c r="AD26" s="61" t="str">
        <f>IF(OR($A26="",AD$10=""),"",IF(IFERROR(MATCH(BBC_7!AD$10,Infor!$A$13:$A$30,0),0)&gt;0,"L",IF(WEEKDAY(AD$10)=1,"","X")))</f>
        <v>X</v>
      </c>
      <c r="AE26" s="61" t="str">
        <f>IF(OR($A26="",AE$10=""),"",IF(IFERROR(MATCH(BBC_7!AE$10,Infor!$A$13:$A$30,0),0)&gt;0,"L",IF(WEEKDAY(AE$10)=1,"","X")))</f>
        <v>X</v>
      </c>
      <c r="AF26" s="61" t="str">
        <f>IF(OR($A26="",AF$10=""),"",IF(IFERROR(MATCH(BBC_7!AF$10,Infor!$A$13:$A$30,0),0)&gt;0,"L",IF(WEEKDAY(AF$10)=1,"","X")))</f>
        <v>X</v>
      </c>
      <c r="AG26" s="61" t="str">
        <f>IF(OR($A26="",AG$10=""),"",IF(IFERROR(MATCH(BBC_7!AG$10,Infor!$A$13:$A$30,0),0)&gt;0,"L",IF(WEEKDAY(AG$10)=1,"","X")))</f>
        <v>X</v>
      </c>
      <c r="AH26" s="61" t="str">
        <f>IF(OR($A26="",AH$10=""),"",IF(IFERROR(MATCH(BBC_7!AH$10,Infor!$A$13:$A$30,0),0)&gt;0,"L",IF(WEEKDAY(AH$10)=1,"","X")))</f>
        <v/>
      </c>
      <c r="AI26" s="61" t="str">
        <f>IF(OR($A26="",AI$10=""),"",IF(IFERROR(MATCH(BBC_7!AI$10,Infor!$A$13:$A$30,0),0)&gt;0,"L",IF(WEEKDAY(AI$10)=1,"","X")))</f>
        <v>X</v>
      </c>
      <c r="AJ26" s="62"/>
      <c r="AK26" s="62">
        <f t="shared" si="6"/>
        <v>26</v>
      </c>
      <c r="AL26" s="62">
        <f t="shared" si="7"/>
        <v>0</v>
      </c>
      <c r="AM26" s="62"/>
      <c r="AN26" s="63"/>
      <c r="AO26" s="44">
        <f t="shared" si="0"/>
        <v>7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IF(OR($A27="",E$10=""),"",IF(IFERROR(MATCH(BBC_7!E$10,Infor!$A$13:$A$30,0),0)&gt;0,"L",IF(WEEKDAY(E$10)=1,"","X")))</f>
        <v>X</v>
      </c>
      <c r="F27" s="61" t="str">
        <f>IF(OR($A27="",F$10=""),"",IF(IFERROR(MATCH(BBC_7!F$10,Infor!$A$13:$A$30,0),0)&gt;0,"L",IF(WEEKDAY(F$10)=1,"","X")))</f>
        <v/>
      </c>
      <c r="G27" s="61" t="str">
        <f>IF(OR($A27="",G$10=""),"",IF(IFERROR(MATCH(BBC_7!G$10,Infor!$A$13:$A$30,0),0)&gt;0,"L",IF(WEEKDAY(G$10)=1,"","X")))</f>
        <v>X</v>
      </c>
      <c r="H27" s="61" t="str">
        <f>IF(OR($A27="",H$10=""),"",IF(IFERROR(MATCH(BBC_7!H$10,Infor!$A$13:$A$30,0),0)&gt;0,"L",IF(WEEKDAY(H$10)=1,"","X")))</f>
        <v>X</v>
      </c>
      <c r="I27" s="61" t="str">
        <f>IF(OR($A27="",I$10=""),"",IF(IFERROR(MATCH(BBC_7!I$10,Infor!$A$13:$A$30,0),0)&gt;0,"L",IF(WEEKDAY(I$10)=1,"","X")))</f>
        <v>X</v>
      </c>
      <c r="J27" s="61" t="str">
        <f>IF(OR($A27="",J$10=""),"",IF(IFERROR(MATCH(BBC_7!J$10,Infor!$A$13:$A$30,0),0)&gt;0,"L",IF(WEEKDAY(J$10)=1,"","X")))</f>
        <v>X</v>
      </c>
      <c r="K27" s="61" t="str">
        <f>IF(OR($A27="",K$10=""),"",IF(IFERROR(MATCH(BBC_7!K$10,Infor!$A$13:$A$30,0),0)&gt;0,"L",IF(WEEKDAY(K$10)=1,"","X")))</f>
        <v>X</v>
      </c>
      <c r="L27" s="61" t="str">
        <f>IF(OR($A27="",L$10=""),"",IF(IFERROR(MATCH(BBC_7!L$10,Infor!$A$13:$A$30,0),0)&gt;0,"L",IF(WEEKDAY(L$10)=1,"","X")))</f>
        <v>X</v>
      </c>
      <c r="M27" s="61" t="str">
        <f>IF(OR($A27="",M$10=""),"",IF(IFERROR(MATCH(BBC_7!M$10,Infor!$A$13:$A$30,0),0)&gt;0,"L",IF(WEEKDAY(M$10)=1,"","X")))</f>
        <v/>
      </c>
      <c r="N27" s="61" t="str">
        <f>IF(OR($A27="",N$10=""),"",IF(IFERROR(MATCH(BBC_7!N$10,Infor!$A$13:$A$30,0),0)&gt;0,"L",IF(WEEKDAY(N$10)=1,"","X")))</f>
        <v>X</v>
      </c>
      <c r="O27" s="61" t="str">
        <f>IF(OR($A27="",O$10=""),"",IF(IFERROR(MATCH(BBC_7!O$10,Infor!$A$13:$A$30,0),0)&gt;0,"L",IF(WEEKDAY(O$10)=1,"","X")))</f>
        <v>X</v>
      </c>
      <c r="P27" s="61" t="str">
        <f>IF(OR($A27="",P$10=""),"",IF(IFERROR(MATCH(BBC_7!P$10,Infor!$A$13:$A$30,0),0)&gt;0,"L",IF(WEEKDAY(P$10)=1,"","X")))</f>
        <v>X</v>
      </c>
      <c r="Q27" s="61" t="str">
        <f>IF(OR($A27="",Q$10=""),"",IF(IFERROR(MATCH(BBC_7!Q$10,Infor!$A$13:$A$30,0),0)&gt;0,"L",IF(WEEKDAY(Q$10)=1,"","X")))</f>
        <v>X</v>
      </c>
      <c r="R27" s="61" t="str">
        <f>IF(OR($A27="",R$10=""),"",IF(IFERROR(MATCH(BBC_7!R$10,Infor!$A$13:$A$30,0),0)&gt;0,"L",IF(WEEKDAY(R$10)=1,"","X")))</f>
        <v>X</v>
      </c>
      <c r="S27" s="61" t="str">
        <f>IF(OR($A27="",S$10=""),"",IF(IFERROR(MATCH(BBC_7!S$10,Infor!$A$13:$A$30,0),0)&gt;0,"L",IF(WEEKDAY(S$10)=1,"","X")))</f>
        <v>X</v>
      </c>
      <c r="T27" s="61" t="str">
        <f>IF(OR($A27="",T$10=""),"",IF(IFERROR(MATCH(BBC_7!T$10,Infor!$A$13:$A$30,0),0)&gt;0,"L",IF(WEEKDAY(T$10)=1,"","X")))</f>
        <v/>
      </c>
      <c r="U27" s="61" t="str">
        <f>IF(OR($A27="",U$10=""),"",IF(IFERROR(MATCH(BBC_7!U$10,Infor!$A$13:$A$30,0),0)&gt;0,"L",IF(WEEKDAY(U$10)=1,"","X")))</f>
        <v>X</v>
      </c>
      <c r="V27" s="61" t="str">
        <f>IF(OR($A27="",V$10=""),"",IF(IFERROR(MATCH(BBC_7!V$10,Infor!$A$13:$A$30,0),0)&gt;0,"L",IF(WEEKDAY(V$10)=1,"","X")))</f>
        <v>X</v>
      </c>
      <c r="W27" s="61" t="str">
        <f>IF(OR($A27="",W$10=""),"",IF(IFERROR(MATCH(BBC_7!W$10,Infor!$A$13:$A$30,0),0)&gt;0,"L",IF(WEEKDAY(W$10)=1,"","X")))</f>
        <v>X</v>
      </c>
      <c r="X27" s="61" t="str">
        <f>IF(OR($A27="",X$10=""),"",IF(IFERROR(MATCH(BBC_7!X$10,Infor!$A$13:$A$30,0),0)&gt;0,"L",IF(WEEKDAY(X$10)=1,"","X")))</f>
        <v>X</v>
      </c>
      <c r="Y27" s="61" t="str">
        <f>IF(OR($A27="",Y$10=""),"",IF(IFERROR(MATCH(BBC_7!Y$10,Infor!$A$13:$A$30,0),0)&gt;0,"L",IF(WEEKDAY(Y$10)=1,"","X")))</f>
        <v>X</v>
      </c>
      <c r="Z27" s="61" t="str">
        <f>IF(OR($A27="",Z$10=""),"",IF(IFERROR(MATCH(BBC_7!Z$10,Infor!$A$13:$A$30,0),0)&gt;0,"L",IF(WEEKDAY(Z$10)=1,"","X")))</f>
        <v>X</v>
      </c>
      <c r="AA27" s="61" t="str">
        <f>IF(OR($A27="",AA$10=""),"",IF(IFERROR(MATCH(BBC_7!AA$10,Infor!$A$13:$A$30,0),0)&gt;0,"L",IF(WEEKDAY(AA$10)=1,"","X")))</f>
        <v/>
      </c>
      <c r="AB27" s="61" t="str">
        <f>IF(OR($A27="",AB$10=""),"",IF(IFERROR(MATCH(BBC_7!AB$10,Infor!$A$13:$A$30,0),0)&gt;0,"L",IF(WEEKDAY(AB$10)=1,"","X")))</f>
        <v>X</v>
      </c>
      <c r="AC27" s="61" t="str">
        <f>IF(OR($A27="",AC$10=""),"",IF(IFERROR(MATCH(BBC_7!AC$10,Infor!$A$13:$A$30,0),0)&gt;0,"L",IF(WEEKDAY(AC$10)=1,"","X")))</f>
        <v>X</v>
      </c>
      <c r="AD27" s="61" t="str">
        <f>IF(OR($A27="",AD$10=""),"",IF(IFERROR(MATCH(BBC_7!AD$10,Infor!$A$13:$A$30,0),0)&gt;0,"L",IF(WEEKDAY(AD$10)=1,"","X")))</f>
        <v>X</v>
      </c>
      <c r="AE27" s="61" t="str">
        <f>IF(OR($A27="",AE$10=""),"",IF(IFERROR(MATCH(BBC_7!AE$10,Infor!$A$13:$A$30,0),0)&gt;0,"L",IF(WEEKDAY(AE$10)=1,"","X")))</f>
        <v>X</v>
      </c>
      <c r="AF27" s="61" t="str">
        <f>IF(OR($A27="",AF$10=""),"",IF(IFERROR(MATCH(BBC_7!AF$10,Infor!$A$13:$A$30,0),0)&gt;0,"L",IF(WEEKDAY(AF$10)=1,"","X")))</f>
        <v>X</v>
      </c>
      <c r="AG27" s="61" t="str">
        <f>IF(OR($A27="",AG$10=""),"",IF(IFERROR(MATCH(BBC_7!AG$10,Infor!$A$13:$A$30,0),0)&gt;0,"L",IF(WEEKDAY(AG$10)=1,"","X")))</f>
        <v>X</v>
      </c>
      <c r="AH27" s="61" t="str">
        <f>IF(OR($A27="",AH$10=""),"",IF(IFERROR(MATCH(BBC_7!AH$10,Infor!$A$13:$A$30,0),0)&gt;0,"L",IF(WEEKDAY(AH$10)=1,"","X")))</f>
        <v/>
      </c>
      <c r="AI27" s="61" t="str">
        <f>IF(OR($A27="",AI$10=""),"",IF(IFERROR(MATCH(BBC_7!AI$10,Infor!$A$13:$A$30,0),0)&gt;0,"L",IF(WEEKDAY(AI$10)=1,"","X")))</f>
        <v>X</v>
      </c>
      <c r="AJ27" s="62"/>
      <c r="AK27" s="62">
        <f t="shared" si="6"/>
        <v>26</v>
      </c>
      <c r="AL27" s="62">
        <f t="shared" si="7"/>
        <v>0</v>
      </c>
      <c r="AM27" s="62"/>
      <c r="AN27" s="63"/>
      <c r="AO27" s="44">
        <f t="shared" si="0"/>
        <v>7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IF(OR($A28="",E$10=""),"",IF(IFERROR(MATCH(BBC_7!E$10,Infor!$A$13:$A$30,0),0)&gt;0,"L",IF(WEEKDAY(E$10)=1,"","X")))</f>
        <v>X</v>
      </c>
      <c r="F28" s="61" t="str">
        <f>IF(OR($A28="",F$10=""),"",IF(IFERROR(MATCH(BBC_7!F$10,Infor!$A$13:$A$30,0),0)&gt;0,"L",IF(WEEKDAY(F$10)=1,"","X")))</f>
        <v/>
      </c>
      <c r="G28" s="61" t="str">
        <f>IF(OR($A28="",G$10=""),"",IF(IFERROR(MATCH(BBC_7!G$10,Infor!$A$13:$A$30,0),0)&gt;0,"L",IF(WEEKDAY(G$10)=1,"","X")))</f>
        <v>X</v>
      </c>
      <c r="H28" s="61" t="str">
        <f>IF(OR($A28="",H$10=""),"",IF(IFERROR(MATCH(BBC_7!H$10,Infor!$A$13:$A$30,0),0)&gt;0,"L",IF(WEEKDAY(H$10)=1,"","X")))</f>
        <v>X</v>
      </c>
      <c r="I28" s="61" t="str">
        <f>IF(OR($A28="",I$10=""),"",IF(IFERROR(MATCH(BBC_7!I$10,Infor!$A$13:$A$30,0),0)&gt;0,"L",IF(WEEKDAY(I$10)=1,"","X")))</f>
        <v>X</v>
      </c>
      <c r="J28" s="61" t="str">
        <f>IF(OR($A28="",J$10=""),"",IF(IFERROR(MATCH(BBC_7!J$10,Infor!$A$13:$A$30,0),0)&gt;0,"L",IF(WEEKDAY(J$10)=1,"","X")))</f>
        <v>X</v>
      </c>
      <c r="K28" s="61" t="str">
        <f>IF(OR($A28="",K$10=""),"",IF(IFERROR(MATCH(BBC_7!K$10,Infor!$A$13:$A$30,0),0)&gt;0,"L",IF(WEEKDAY(K$10)=1,"","X")))</f>
        <v>X</v>
      </c>
      <c r="L28" s="61" t="str">
        <f>IF(OR($A28="",L$10=""),"",IF(IFERROR(MATCH(BBC_7!L$10,Infor!$A$13:$A$30,0),0)&gt;0,"L",IF(WEEKDAY(L$10)=1,"","X")))</f>
        <v>X</v>
      </c>
      <c r="M28" s="61" t="str">
        <f>IF(OR($A28="",M$10=""),"",IF(IFERROR(MATCH(BBC_7!M$10,Infor!$A$13:$A$30,0),0)&gt;0,"L",IF(WEEKDAY(M$10)=1,"","X")))</f>
        <v/>
      </c>
      <c r="N28" s="61" t="str">
        <f>IF(OR($A28="",N$10=""),"",IF(IFERROR(MATCH(BBC_7!N$10,Infor!$A$13:$A$30,0),0)&gt;0,"L",IF(WEEKDAY(N$10)=1,"","X")))</f>
        <v>X</v>
      </c>
      <c r="O28" s="61" t="str">
        <f>IF(OR($A28="",O$10=""),"",IF(IFERROR(MATCH(BBC_7!O$10,Infor!$A$13:$A$30,0),0)&gt;0,"L",IF(WEEKDAY(O$10)=1,"","X")))</f>
        <v>X</v>
      </c>
      <c r="P28" s="61" t="str">
        <f>IF(OR($A28="",P$10=""),"",IF(IFERROR(MATCH(BBC_7!P$10,Infor!$A$13:$A$30,0),0)&gt;0,"L",IF(WEEKDAY(P$10)=1,"","X")))</f>
        <v>X</v>
      </c>
      <c r="Q28" s="61" t="str">
        <f>IF(OR($A28="",Q$10=""),"",IF(IFERROR(MATCH(BBC_7!Q$10,Infor!$A$13:$A$30,0),0)&gt;0,"L",IF(WEEKDAY(Q$10)=1,"","X")))</f>
        <v>X</v>
      </c>
      <c r="R28" s="61" t="str">
        <f>IF(OR($A28="",R$10=""),"",IF(IFERROR(MATCH(BBC_7!R$10,Infor!$A$13:$A$30,0),0)&gt;0,"L",IF(WEEKDAY(R$10)=1,"","X")))</f>
        <v>X</v>
      </c>
      <c r="S28" s="61" t="str">
        <f>IF(OR($A28="",S$10=""),"",IF(IFERROR(MATCH(BBC_7!S$10,Infor!$A$13:$A$30,0),0)&gt;0,"L",IF(WEEKDAY(S$10)=1,"","X")))</f>
        <v>X</v>
      </c>
      <c r="T28" s="61" t="str">
        <f>IF(OR($A28="",T$10=""),"",IF(IFERROR(MATCH(BBC_7!T$10,Infor!$A$13:$A$30,0),0)&gt;0,"L",IF(WEEKDAY(T$10)=1,"","X")))</f>
        <v/>
      </c>
      <c r="U28" s="61" t="str">
        <f>IF(OR($A28="",U$10=""),"",IF(IFERROR(MATCH(BBC_7!U$10,Infor!$A$13:$A$30,0),0)&gt;0,"L",IF(WEEKDAY(U$10)=1,"","X")))</f>
        <v>X</v>
      </c>
      <c r="V28" s="61" t="str">
        <f>IF(OR($A28="",V$10=""),"",IF(IFERROR(MATCH(BBC_7!V$10,Infor!$A$13:$A$30,0),0)&gt;0,"L",IF(WEEKDAY(V$10)=1,"","X")))</f>
        <v>X</v>
      </c>
      <c r="W28" s="61" t="str">
        <f>IF(OR($A28="",W$10=""),"",IF(IFERROR(MATCH(BBC_7!W$10,Infor!$A$13:$A$30,0),0)&gt;0,"L",IF(WEEKDAY(W$10)=1,"","X")))</f>
        <v>X</v>
      </c>
      <c r="X28" s="61" t="str">
        <f>IF(OR($A28="",X$10=""),"",IF(IFERROR(MATCH(BBC_7!X$10,Infor!$A$13:$A$30,0),0)&gt;0,"L",IF(WEEKDAY(X$10)=1,"","X")))</f>
        <v>X</v>
      </c>
      <c r="Y28" s="61" t="str">
        <f>IF(OR($A28="",Y$10=""),"",IF(IFERROR(MATCH(BBC_7!Y$10,Infor!$A$13:$A$30,0),0)&gt;0,"L",IF(WEEKDAY(Y$10)=1,"","X")))</f>
        <v>X</v>
      </c>
      <c r="Z28" s="61" t="str">
        <f>IF(OR($A28="",Z$10=""),"",IF(IFERROR(MATCH(BBC_7!Z$10,Infor!$A$13:$A$30,0),0)&gt;0,"L",IF(WEEKDAY(Z$10)=1,"","X")))</f>
        <v>X</v>
      </c>
      <c r="AA28" s="61" t="str">
        <f>IF(OR($A28="",AA$10=""),"",IF(IFERROR(MATCH(BBC_7!AA$10,Infor!$A$13:$A$30,0),0)&gt;0,"L",IF(WEEKDAY(AA$10)=1,"","X")))</f>
        <v/>
      </c>
      <c r="AB28" s="61" t="str">
        <f>IF(OR($A28="",AB$10=""),"",IF(IFERROR(MATCH(BBC_7!AB$10,Infor!$A$13:$A$30,0),0)&gt;0,"L",IF(WEEKDAY(AB$10)=1,"","X")))</f>
        <v>X</v>
      </c>
      <c r="AC28" s="61" t="str">
        <f>IF(OR($A28="",AC$10=""),"",IF(IFERROR(MATCH(BBC_7!AC$10,Infor!$A$13:$A$30,0),0)&gt;0,"L",IF(WEEKDAY(AC$10)=1,"","X")))</f>
        <v>X</v>
      </c>
      <c r="AD28" s="61" t="str">
        <f>IF(OR($A28="",AD$10=""),"",IF(IFERROR(MATCH(BBC_7!AD$10,Infor!$A$13:$A$30,0),0)&gt;0,"L",IF(WEEKDAY(AD$10)=1,"","X")))</f>
        <v>X</v>
      </c>
      <c r="AE28" s="61" t="str">
        <f>IF(OR($A28="",AE$10=""),"",IF(IFERROR(MATCH(BBC_7!AE$10,Infor!$A$13:$A$30,0),0)&gt;0,"L",IF(WEEKDAY(AE$10)=1,"","X")))</f>
        <v>X</v>
      </c>
      <c r="AF28" s="61" t="str">
        <f>IF(OR($A28="",AF$10=""),"",IF(IFERROR(MATCH(BBC_7!AF$10,Infor!$A$13:$A$30,0),0)&gt;0,"L",IF(WEEKDAY(AF$10)=1,"","X")))</f>
        <v>X</v>
      </c>
      <c r="AG28" s="61" t="str">
        <f>IF(OR($A28="",AG$10=""),"",IF(IFERROR(MATCH(BBC_7!AG$10,Infor!$A$13:$A$30,0),0)&gt;0,"L",IF(WEEKDAY(AG$10)=1,"","X")))</f>
        <v>X</v>
      </c>
      <c r="AH28" s="61" t="str">
        <f>IF(OR($A28="",AH$10=""),"",IF(IFERROR(MATCH(BBC_7!AH$10,Infor!$A$13:$A$30,0),0)&gt;0,"L",IF(WEEKDAY(AH$10)=1,"","X")))</f>
        <v/>
      </c>
      <c r="AI28" s="61" t="str">
        <f>IF(OR($A28="",AI$10=""),"",IF(IFERROR(MATCH(BBC_7!AI$10,Infor!$A$13:$A$30,0),0)&gt;0,"L",IF(WEEKDAY(AI$10)=1,"","X")))</f>
        <v>X</v>
      </c>
      <c r="AJ28" s="62"/>
      <c r="AK28" s="62">
        <f t="shared" si="6"/>
        <v>26</v>
      </c>
      <c r="AL28" s="62">
        <f t="shared" si="7"/>
        <v>0</v>
      </c>
      <c r="AM28" s="62"/>
      <c r="AN28" s="63"/>
      <c r="AO28" s="44">
        <f t="shared" si="0"/>
        <v>7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IF(OR($A29="",E$10=""),"",IF(IFERROR(MATCH(BBC_7!E$10,Infor!$A$13:$A$30,0),0)&gt;0,"L",IF(WEEKDAY(E$10)=1,"","X")))</f>
        <v>X</v>
      </c>
      <c r="F29" s="61" t="str">
        <f>IF(OR($A29="",F$10=""),"",IF(IFERROR(MATCH(BBC_7!F$10,Infor!$A$13:$A$30,0),0)&gt;0,"L",IF(WEEKDAY(F$10)=1,"","X")))</f>
        <v/>
      </c>
      <c r="G29" s="61" t="str">
        <f>IF(OR($A29="",G$10=""),"",IF(IFERROR(MATCH(BBC_7!G$10,Infor!$A$13:$A$30,0),0)&gt;0,"L",IF(WEEKDAY(G$10)=1,"","X")))</f>
        <v>X</v>
      </c>
      <c r="H29" s="61" t="str">
        <f>IF(OR($A29="",H$10=""),"",IF(IFERROR(MATCH(BBC_7!H$10,Infor!$A$13:$A$30,0),0)&gt;0,"L",IF(WEEKDAY(H$10)=1,"","X")))</f>
        <v>X</v>
      </c>
      <c r="I29" s="61" t="str">
        <f>IF(OR($A29="",I$10=""),"",IF(IFERROR(MATCH(BBC_7!I$10,Infor!$A$13:$A$30,0),0)&gt;0,"L",IF(WEEKDAY(I$10)=1,"","X")))</f>
        <v>X</v>
      </c>
      <c r="J29" s="61" t="str">
        <f>IF(OR($A29="",J$10=""),"",IF(IFERROR(MATCH(BBC_7!J$10,Infor!$A$13:$A$30,0),0)&gt;0,"L",IF(WEEKDAY(J$10)=1,"","X")))</f>
        <v>X</v>
      </c>
      <c r="K29" s="61" t="str">
        <f>IF(OR($A29="",K$10=""),"",IF(IFERROR(MATCH(BBC_7!K$10,Infor!$A$13:$A$30,0),0)&gt;0,"L",IF(WEEKDAY(K$10)=1,"","X")))</f>
        <v>X</v>
      </c>
      <c r="L29" s="61" t="str">
        <f>IF(OR($A29="",L$10=""),"",IF(IFERROR(MATCH(BBC_7!L$10,Infor!$A$13:$A$30,0),0)&gt;0,"L",IF(WEEKDAY(L$10)=1,"","X")))</f>
        <v>X</v>
      </c>
      <c r="M29" s="61" t="str">
        <f>IF(OR($A29="",M$10=""),"",IF(IFERROR(MATCH(BBC_7!M$10,Infor!$A$13:$A$30,0),0)&gt;0,"L",IF(WEEKDAY(M$10)=1,"","X")))</f>
        <v/>
      </c>
      <c r="N29" s="61" t="str">
        <f>IF(OR($A29="",N$10=""),"",IF(IFERROR(MATCH(BBC_7!N$10,Infor!$A$13:$A$30,0),0)&gt;0,"L",IF(WEEKDAY(N$10)=1,"","X")))</f>
        <v>X</v>
      </c>
      <c r="O29" s="61" t="str">
        <f>IF(OR($A29="",O$10=""),"",IF(IFERROR(MATCH(BBC_7!O$10,Infor!$A$13:$A$30,0),0)&gt;0,"L",IF(WEEKDAY(O$10)=1,"","X")))</f>
        <v>X</v>
      </c>
      <c r="P29" s="61" t="str">
        <f>IF(OR($A29="",P$10=""),"",IF(IFERROR(MATCH(BBC_7!P$10,Infor!$A$13:$A$30,0),0)&gt;0,"L",IF(WEEKDAY(P$10)=1,"","X")))</f>
        <v>X</v>
      </c>
      <c r="Q29" s="61" t="str">
        <f>IF(OR($A29="",Q$10=""),"",IF(IFERROR(MATCH(BBC_7!Q$10,Infor!$A$13:$A$30,0),0)&gt;0,"L",IF(WEEKDAY(Q$10)=1,"","X")))</f>
        <v>X</v>
      </c>
      <c r="R29" s="61" t="str">
        <f>IF(OR($A29="",R$10=""),"",IF(IFERROR(MATCH(BBC_7!R$10,Infor!$A$13:$A$30,0),0)&gt;0,"L",IF(WEEKDAY(R$10)=1,"","X")))</f>
        <v>X</v>
      </c>
      <c r="S29" s="61" t="str">
        <f>IF(OR($A29="",S$10=""),"",IF(IFERROR(MATCH(BBC_7!S$10,Infor!$A$13:$A$30,0),0)&gt;0,"L",IF(WEEKDAY(S$10)=1,"","X")))</f>
        <v>X</v>
      </c>
      <c r="T29" s="61" t="str">
        <f>IF(OR($A29="",T$10=""),"",IF(IFERROR(MATCH(BBC_7!T$10,Infor!$A$13:$A$30,0),0)&gt;0,"L",IF(WEEKDAY(T$10)=1,"","X")))</f>
        <v/>
      </c>
      <c r="U29" s="61" t="str">
        <f>IF(OR($A29="",U$10=""),"",IF(IFERROR(MATCH(BBC_7!U$10,Infor!$A$13:$A$30,0),0)&gt;0,"L",IF(WEEKDAY(U$10)=1,"","X")))</f>
        <v>X</v>
      </c>
      <c r="V29" s="61" t="str">
        <f>IF(OR($A29="",V$10=""),"",IF(IFERROR(MATCH(BBC_7!V$10,Infor!$A$13:$A$30,0),0)&gt;0,"L",IF(WEEKDAY(V$10)=1,"","X")))</f>
        <v>X</v>
      </c>
      <c r="W29" s="61" t="str">
        <f>IF(OR($A29="",W$10=""),"",IF(IFERROR(MATCH(BBC_7!W$10,Infor!$A$13:$A$30,0),0)&gt;0,"L",IF(WEEKDAY(W$10)=1,"","X")))</f>
        <v>X</v>
      </c>
      <c r="X29" s="61" t="str">
        <f>IF(OR($A29="",X$10=""),"",IF(IFERROR(MATCH(BBC_7!X$10,Infor!$A$13:$A$30,0),0)&gt;0,"L",IF(WEEKDAY(X$10)=1,"","X")))</f>
        <v>X</v>
      </c>
      <c r="Y29" s="61" t="str">
        <f>IF(OR($A29="",Y$10=""),"",IF(IFERROR(MATCH(BBC_7!Y$10,Infor!$A$13:$A$30,0),0)&gt;0,"L",IF(WEEKDAY(Y$10)=1,"","X")))</f>
        <v>X</v>
      </c>
      <c r="Z29" s="61" t="str">
        <f>IF(OR($A29="",Z$10=""),"",IF(IFERROR(MATCH(BBC_7!Z$10,Infor!$A$13:$A$30,0),0)&gt;0,"L",IF(WEEKDAY(Z$10)=1,"","X")))</f>
        <v>X</v>
      </c>
      <c r="AA29" s="61" t="str">
        <f>IF(OR($A29="",AA$10=""),"",IF(IFERROR(MATCH(BBC_7!AA$10,Infor!$A$13:$A$30,0),0)&gt;0,"L",IF(WEEKDAY(AA$10)=1,"","X")))</f>
        <v/>
      </c>
      <c r="AB29" s="61" t="str">
        <f>IF(OR($A29="",AB$10=""),"",IF(IFERROR(MATCH(BBC_7!AB$10,Infor!$A$13:$A$30,0),0)&gt;0,"L",IF(WEEKDAY(AB$10)=1,"","X")))</f>
        <v>X</v>
      </c>
      <c r="AC29" s="61" t="str">
        <f>IF(OR($A29="",AC$10=""),"",IF(IFERROR(MATCH(BBC_7!AC$10,Infor!$A$13:$A$30,0),0)&gt;0,"L",IF(WEEKDAY(AC$10)=1,"","X")))</f>
        <v>X</v>
      </c>
      <c r="AD29" s="61" t="str">
        <f>IF(OR($A29="",AD$10=""),"",IF(IFERROR(MATCH(BBC_7!AD$10,Infor!$A$13:$A$30,0),0)&gt;0,"L",IF(WEEKDAY(AD$10)=1,"","X")))</f>
        <v>X</v>
      </c>
      <c r="AE29" s="61" t="str">
        <f>IF(OR($A29="",AE$10=""),"",IF(IFERROR(MATCH(BBC_7!AE$10,Infor!$A$13:$A$30,0),0)&gt;0,"L",IF(WEEKDAY(AE$10)=1,"","X")))</f>
        <v>X</v>
      </c>
      <c r="AF29" s="61" t="str">
        <f>IF(OR($A29="",AF$10=""),"",IF(IFERROR(MATCH(BBC_7!AF$10,Infor!$A$13:$A$30,0),0)&gt;0,"L",IF(WEEKDAY(AF$10)=1,"","X")))</f>
        <v>X</v>
      </c>
      <c r="AG29" s="61" t="str">
        <f>IF(OR($A29="",AG$10=""),"",IF(IFERROR(MATCH(BBC_7!AG$10,Infor!$A$13:$A$30,0),0)&gt;0,"L",IF(WEEKDAY(AG$10)=1,"","X")))</f>
        <v>X</v>
      </c>
      <c r="AH29" s="61" t="str">
        <f>IF(OR($A29="",AH$10=""),"",IF(IFERROR(MATCH(BBC_7!AH$10,Infor!$A$13:$A$30,0),0)&gt;0,"L",IF(WEEKDAY(AH$10)=1,"","X")))</f>
        <v/>
      </c>
      <c r="AI29" s="61" t="str">
        <f>IF(OR($A29="",AI$10=""),"",IF(IFERROR(MATCH(BBC_7!AI$10,Infor!$A$13:$A$30,0),0)&gt;0,"L",IF(WEEKDAY(AI$10)=1,"","X")))</f>
        <v>X</v>
      </c>
      <c r="AJ29" s="62"/>
      <c r="AK29" s="62">
        <f t="shared" si="6"/>
        <v>26</v>
      </c>
      <c r="AL29" s="62">
        <f t="shared" si="7"/>
        <v>0</v>
      </c>
      <c r="AM29" s="62"/>
      <c r="AN29" s="63"/>
      <c r="AO29" s="44">
        <f t="shared" si="0"/>
        <v>7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IF(OR($A30="",E$10=""),"",IF(IFERROR(MATCH(BBC_7!E$10,Infor!$A$13:$A$30,0),0)&gt;0,"L",IF(WEEKDAY(E$10)=1,"","X")))</f>
        <v>X</v>
      </c>
      <c r="F30" s="61" t="str">
        <f>IF(OR($A30="",F$10=""),"",IF(IFERROR(MATCH(BBC_7!F$10,Infor!$A$13:$A$30,0),0)&gt;0,"L",IF(WEEKDAY(F$10)=1,"","X")))</f>
        <v/>
      </c>
      <c r="G30" s="61" t="str">
        <f>IF(OR($A30="",G$10=""),"",IF(IFERROR(MATCH(BBC_7!G$10,Infor!$A$13:$A$30,0),0)&gt;0,"L",IF(WEEKDAY(G$10)=1,"","X")))</f>
        <v>X</v>
      </c>
      <c r="H30" s="61" t="str">
        <f>IF(OR($A30="",H$10=""),"",IF(IFERROR(MATCH(BBC_7!H$10,Infor!$A$13:$A$30,0),0)&gt;0,"L",IF(WEEKDAY(H$10)=1,"","X")))</f>
        <v>X</v>
      </c>
      <c r="I30" s="61" t="str">
        <f>IF(OR($A30="",I$10=""),"",IF(IFERROR(MATCH(BBC_7!I$10,Infor!$A$13:$A$30,0),0)&gt;0,"L",IF(WEEKDAY(I$10)=1,"","X")))</f>
        <v>X</v>
      </c>
      <c r="J30" s="61" t="str">
        <f>IF(OR($A30="",J$10=""),"",IF(IFERROR(MATCH(BBC_7!J$10,Infor!$A$13:$A$30,0),0)&gt;0,"L",IF(WEEKDAY(J$10)=1,"","X")))</f>
        <v>X</v>
      </c>
      <c r="K30" s="61" t="str">
        <f>IF(OR($A30="",K$10=""),"",IF(IFERROR(MATCH(BBC_7!K$10,Infor!$A$13:$A$30,0),0)&gt;0,"L",IF(WEEKDAY(K$10)=1,"","X")))</f>
        <v>X</v>
      </c>
      <c r="L30" s="61" t="str">
        <f>IF(OR($A30="",L$10=""),"",IF(IFERROR(MATCH(BBC_7!L$10,Infor!$A$13:$A$30,0),0)&gt;0,"L",IF(WEEKDAY(L$10)=1,"","X")))</f>
        <v>X</v>
      </c>
      <c r="M30" s="61" t="str">
        <f>IF(OR($A30="",M$10=""),"",IF(IFERROR(MATCH(BBC_7!M$10,Infor!$A$13:$A$30,0),0)&gt;0,"L",IF(WEEKDAY(M$10)=1,"","X")))</f>
        <v/>
      </c>
      <c r="N30" s="61" t="str">
        <f>IF(OR($A30="",N$10=""),"",IF(IFERROR(MATCH(BBC_7!N$10,Infor!$A$13:$A$30,0),0)&gt;0,"L",IF(WEEKDAY(N$10)=1,"","X")))</f>
        <v>X</v>
      </c>
      <c r="O30" s="61" t="str">
        <f>IF(OR($A30="",O$10=""),"",IF(IFERROR(MATCH(BBC_7!O$10,Infor!$A$13:$A$30,0),0)&gt;0,"L",IF(WEEKDAY(O$10)=1,"","X")))</f>
        <v>X</v>
      </c>
      <c r="P30" s="61" t="str">
        <f>IF(OR($A30="",P$10=""),"",IF(IFERROR(MATCH(BBC_7!P$10,Infor!$A$13:$A$30,0),0)&gt;0,"L",IF(WEEKDAY(P$10)=1,"","X")))</f>
        <v>X</v>
      </c>
      <c r="Q30" s="61" t="str">
        <f>IF(OR($A30="",Q$10=""),"",IF(IFERROR(MATCH(BBC_7!Q$10,Infor!$A$13:$A$30,0),0)&gt;0,"L",IF(WEEKDAY(Q$10)=1,"","X")))</f>
        <v>X</v>
      </c>
      <c r="R30" s="61" t="str">
        <f>IF(OR($A30="",R$10=""),"",IF(IFERROR(MATCH(BBC_7!R$10,Infor!$A$13:$A$30,0),0)&gt;0,"L",IF(WEEKDAY(R$10)=1,"","X")))</f>
        <v>X</v>
      </c>
      <c r="S30" s="61" t="str">
        <f>IF(OR($A30="",S$10=""),"",IF(IFERROR(MATCH(BBC_7!S$10,Infor!$A$13:$A$30,0),0)&gt;0,"L",IF(WEEKDAY(S$10)=1,"","X")))</f>
        <v>X</v>
      </c>
      <c r="T30" s="61" t="str">
        <f>IF(OR($A30="",T$10=""),"",IF(IFERROR(MATCH(BBC_7!T$10,Infor!$A$13:$A$30,0),0)&gt;0,"L",IF(WEEKDAY(T$10)=1,"","X")))</f>
        <v/>
      </c>
      <c r="U30" s="61" t="str">
        <f>IF(OR($A30="",U$10=""),"",IF(IFERROR(MATCH(BBC_7!U$10,Infor!$A$13:$A$30,0),0)&gt;0,"L",IF(WEEKDAY(U$10)=1,"","X")))</f>
        <v>X</v>
      </c>
      <c r="V30" s="61" t="str">
        <f>IF(OR($A30="",V$10=""),"",IF(IFERROR(MATCH(BBC_7!V$10,Infor!$A$13:$A$30,0),0)&gt;0,"L",IF(WEEKDAY(V$10)=1,"","X")))</f>
        <v>X</v>
      </c>
      <c r="W30" s="61" t="str">
        <f>IF(OR($A30="",W$10=""),"",IF(IFERROR(MATCH(BBC_7!W$10,Infor!$A$13:$A$30,0),0)&gt;0,"L",IF(WEEKDAY(W$10)=1,"","X")))</f>
        <v>X</v>
      </c>
      <c r="X30" s="61" t="str">
        <f>IF(OR($A30="",X$10=""),"",IF(IFERROR(MATCH(BBC_7!X$10,Infor!$A$13:$A$30,0),0)&gt;0,"L",IF(WEEKDAY(X$10)=1,"","X")))</f>
        <v>X</v>
      </c>
      <c r="Y30" s="61" t="str">
        <f>IF(OR($A30="",Y$10=""),"",IF(IFERROR(MATCH(BBC_7!Y$10,Infor!$A$13:$A$30,0),0)&gt;0,"L",IF(WEEKDAY(Y$10)=1,"","X")))</f>
        <v>X</v>
      </c>
      <c r="Z30" s="61" t="str">
        <f>IF(OR($A30="",Z$10=""),"",IF(IFERROR(MATCH(BBC_7!Z$10,Infor!$A$13:$A$30,0),0)&gt;0,"L",IF(WEEKDAY(Z$10)=1,"","X")))</f>
        <v>X</v>
      </c>
      <c r="AA30" s="61" t="str">
        <f>IF(OR($A30="",AA$10=""),"",IF(IFERROR(MATCH(BBC_7!AA$10,Infor!$A$13:$A$30,0),0)&gt;0,"L",IF(WEEKDAY(AA$10)=1,"","X")))</f>
        <v/>
      </c>
      <c r="AB30" s="61" t="str">
        <f>IF(OR($A30="",AB$10=""),"",IF(IFERROR(MATCH(BBC_7!AB$10,Infor!$A$13:$A$30,0),0)&gt;0,"L",IF(WEEKDAY(AB$10)=1,"","X")))</f>
        <v>X</v>
      </c>
      <c r="AC30" s="61" t="str">
        <f>IF(OR($A30="",AC$10=""),"",IF(IFERROR(MATCH(BBC_7!AC$10,Infor!$A$13:$A$30,0),0)&gt;0,"L",IF(WEEKDAY(AC$10)=1,"","X")))</f>
        <v>X</v>
      </c>
      <c r="AD30" s="61" t="str">
        <f>IF(OR($A30="",AD$10=""),"",IF(IFERROR(MATCH(BBC_7!AD$10,Infor!$A$13:$A$30,0),0)&gt;0,"L",IF(WEEKDAY(AD$10)=1,"","X")))</f>
        <v>X</v>
      </c>
      <c r="AE30" s="61" t="str">
        <f>IF(OR($A30="",AE$10=""),"",IF(IFERROR(MATCH(BBC_7!AE$10,Infor!$A$13:$A$30,0),0)&gt;0,"L",IF(WEEKDAY(AE$10)=1,"","X")))</f>
        <v>X</v>
      </c>
      <c r="AF30" s="61" t="str">
        <f>IF(OR($A30="",AF$10=""),"",IF(IFERROR(MATCH(BBC_7!AF$10,Infor!$A$13:$A$30,0),0)&gt;0,"L",IF(WEEKDAY(AF$10)=1,"","X")))</f>
        <v>X</v>
      </c>
      <c r="AG30" s="61" t="str">
        <f>IF(OR($A30="",AG$10=""),"",IF(IFERROR(MATCH(BBC_7!AG$10,Infor!$A$13:$A$30,0),0)&gt;0,"L",IF(WEEKDAY(AG$10)=1,"","X")))</f>
        <v>X</v>
      </c>
      <c r="AH30" s="61" t="str">
        <f>IF(OR($A30="",AH$10=""),"",IF(IFERROR(MATCH(BBC_7!AH$10,Infor!$A$13:$A$30,0),0)&gt;0,"L",IF(WEEKDAY(AH$10)=1,"","X")))</f>
        <v/>
      </c>
      <c r="AI30" s="61" t="str">
        <f>IF(OR($A30="",AI$10=""),"",IF(IFERROR(MATCH(BBC_7!AI$10,Infor!$A$13:$A$30,0),0)&gt;0,"L",IF(WEEKDAY(AI$10)=1,"","X")))</f>
        <v>X</v>
      </c>
      <c r="AJ30" s="62"/>
      <c r="AK30" s="62">
        <f t="shared" si="6"/>
        <v>26</v>
      </c>
      <c r="AL30" s="62">
        <f t="shared" si="7"/>
        <v>0</v>
      </c>
      <c r="AM30" s="62"/>
      <c r="AN30" s="63"/>
      <c r="AO30" s="44">
        <f t="shared" si="0"/>
        <v>7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IF(OR($A31="",E$10=""),"",IF(IFERROR(MATCH(BBC_7!E$10,Infor!$A$13:$A$30,0),0)&gt;0,"L",IF(WEEKDAY(E$10)=1,"","X")))</f>
        <v>X</v>
      </c>
      <c r="F31" s="61" t="str">
        <f>IF(OR($A31="",F$10=""),"",IF(IFERROR(MATCH(BBC_7!F$10,Infor!$A$13:$A$30,0),0)&gt;0,"L",IF(WEEKDAY(F$10)=1,"","X")))</f>
        <v/>
      </c>
      <c r="G31" s="61" t="str">
        <f>IF(OR($A31="",G$10=""),"",IF(IFERROR(MATCH(BBC_7!G$10,Infor!$A$13:$A$30,0),0)&gt;0,"L",IF(WEEKDAY(G$10)=1,"","X")))</f>
        <v>X</v>
      </c>
      <c r="H31" s="61" t="str">
        <f>IF(OR($A31="",H$10=""),"",IF(IFERROR(MATCH(BBC_7!H$10,Infor!$A$13:$A$30,0),0)&gt;0,"L",IF(WEEKDAY(H$10)=1,"","X")))</f>
        <v>X</v>
      </c>
      <c r="I31" s="61" t="str">
        <f>IF(OR($A31="",I$10=""),"",IF(IFERROR(MATCH(BBC_7!I$10,Infor!$A$13:$A$30,0),0)&gt;0,"L",IF(WEEKDAY(I$10)=1,"","X")))</f>
        <v>X</v>
      </c>
      <c r="J31" s="61" t="str">
        <f>IF(OR($A31="",J$10=""),"",IF(IFERROR(MATCH(BBC_7!J$10,Infor!$A$13:$A$30,0),0)&gt;0,"L",IF(WEEKDAY(J$10)=1,"","X")))</f>
        <v>X</v>
      </c>
      <c r="K31" s="61" t="str">
        <f>IF(OR($A31="",K$10=""),"",IF(IFERROR(MATCH(BBC_7!K$10,Infor!$A$13:$A$30,0),0)&gt;0,"L",IF(WEEKDAY(K$10)=1,"","X")))</f>
        <v>X</v>
      </c>
      <c r="L31" s="61" t="str">
        <f>IF(OR($A31="",L$10=""),"",IF(IFERROR(MATCH(BBC_7!L$10,Infor!$A$13:$A$30,0),0)&gt;0,"L",IF(WEEKDAY(L$10)=1,"","X")))</f>
        <v>X</v>
      </c>
      <c r="M31" s="61" t="str">
        <f>IF(OR($A31="",M$10=""),"",IF(IFERROR(MATCH(BBC_7!M$10,Infor!$A$13:$A$30,0),0)&gt;0,"L",IF(WEEKDAY(M$10)=1,"","X")))</f>
        <v/>
      </c>
      <c r="N31" s="61" t="str">
        <f>IF(OR($A31="",N$10=""),"",IF(IFERROR(MATCH(BBC_7!N$10,Infor!$A$13:$A$30,0),0)&gt;0,"L",IF(WEEKDAY(N$10)=1,"","X")))</f>
        <v>X</v>
      </c>
      <c r="O31" s="61" t="str">
        <f>IF(OR($A31="",O$10=""),"",IF(IFERROR(MATCH(BBC_7!O$10,Infor!$A$13:$A$30,0),0)&gt;0,"L",IF(WEEKDAY(O$10)=1,"","X")))</f>
        <v>X</v>
      </c>
      <c r="P31" s="61" t="str">
        <f>IF(OR($A31="",P$10=""),"",IF(IFERROR(MATCH(BBC_7!P$10,Infor!$A$13:$A$30,0),0)&gt;0,"L",IF(WEEKDAY(P$10)=1,"","X")))</f>
        <v>X</v>
      </c>
      <c r="Q31" s="61" t="str">
        <f>IF(OR($A31="",Q$10=""),"",IF(IFERROR(MATCH(BBC_7!Q$10,Infor!$A$13:$A$30,0),0)&gt;0,"L",IF(WEEKDAY(Q$10)=1,"","X")))</f>
        <v>X</v>
      </c>
      <c r="R31" s="61" t="str">
        <f>IF(OR($A31="",R$10=""),"",IF(IFERROR(MATCH(BBC_7!R$10,Infor!$A$13:$A$30,0),0)&gt;0,"L",IF(WEEKDAY(R$10)=1,"","X")))</f>
        <v>X</v>
      </c>
      <c r="S31" s="61" t="str">
        <f>IF(OR($A31="",S$10=""),"",IF(IFERROR(MATCH(BBC_7!S$10,Infor!$A$13:$A$30,0),0)&gt;0,"L",IF(WEEKDAY(S$10)=1,"","X")))</f>
        <v>X</v>
      </c>
      <c r="T31" s="61" t="str">
        <f>IF(OR($A31="",T$10=""),"",IF(IFERROR(MATCH(BBC_7!T$10,Infor!$A$13:$A$30,0),0)&gt;0,"L",IF(WEEKDAY(T$10)=1,"","X")))</f>
        <v/>
      </c>
      <c r="U31" s="61" t="str">
        <f>IF(OR($A31="",U$10=""),"",IF(IFERROR(MATCH(BBC_7!U$10,Infor!$A$13:$A$30,0),0)&gt;0,"L",IF(WEEKDAY(U$10)=1,"","X")))</f>
        <v>X</v>
      </c>
      <c r="V31" s="61" t="str">
        <f>IF(OR($A31="",V$10=""),"",IF(IFERROR(MATCH(BBC_7!V$10,Infor!$A$13:$A$30,0),0)&gt;0,"L",IF(WEEKDAY(V$10)=1,"","X")))</f>
        <v>X</v>
      </c>
      <c r="W31" s="61" t="str">
        <f>IF(OR($A31="",W$10=""),"",IF(IFERROR(MATCH(BBC_7!W$10,Infor!$A$13:$A$30,0),0)&gt;0,"L",IF(WEEKDAY(W$10)=1,"","X")))</f>
        <v>X</v>
      </c>
      <c r="X31" s="61" t="str">
        <f>IF(OR($A31="",X$10=""),"",IF(IFERROR(MATCH(BBC_7!X$10,Infor!$A$13:$A$30,0),0)&gt;0,"L",IF(WEEKDAY(X$10)=1,"","X")))</f>
        <v>X</v>
      </c>
      <c r="Y31" s="61" t="str">
        <f>IF(OR($A31="",Y$10=""),"",IF(IFERROR(MATCH(BBC_7!Y$10,Infor!$A$13:$A$30,0),0)&gt;0,"L",IF(WEEKDAY(Y$10)=1,"","X")))</f>
        <v>X</v>
      </c>
      <c r="Z31" s="61" t="str">
        <f>IF(OR($A31="",Z$10=""),"",IF(IFERROR(MATCH(BBC_7!Z$10,Infor!$A$13:$A$30,0),0)&gt;0,"L",IF(WEEKDAY(Z$10)=1,"","X")))</f>
        <v>X</v>
      </c>
      <c r="AA31" s="61" t="str">
        <f>IF(OR($A31="",AA$10=""),"",IF(IFERROR(MATCH(BBC_7!AA$10,Infor!$A$13:$A$30,0),0)&gt;0,"L",IF(WEEKDAY(AA$10)=1,"","X")))</f>
        <v/>
      </c>
      <c r="AB31" s="61" t="str">
        <f>IF(OR($A31="",AB$10=""),"",IF(IFERROR(MATCH(BBC_7!AB$10,Infor!$A$13:$A$30,0),0)&gt;0,"L",IF(WEEKDAY(AB$10)=1,"","X")))</f>
        <v>X</v>
      </c>
      <c r="AC31" s="61" t="str">
        <f>IF(OR($A31="",AC$10=""),"",IF(IFERROR(MATCH(BBC_7!AC$10,Infor!$A$13:$A$30,0),0)&gt;0,"L",IF(WEEKDAY(AC$10)=1,"","X")))</f>
        <v>X</v>
      </c>
      <c r="AD31" s="61" t="str">
        <f>IF(OR($A31="",AD$10=""),"",IF(IFERROR(MATCH(BBC_7!AD$10,Infor!$A$13:$A$30,0),0)&gt;0,"L",IF(WEEKDAY(AD$10)=1,"","X")))</f>
        <v>X</v>
      </c>
      <c r="AE31" s="61" t="str">
        <f>IF(OR($A31="",AE$10=""),"",IF(IFERROR(MATCH(BBC_7!AE$10,Infor!$A$13:$A$30,0),0)&gt;0,"L",IF(WEEKDAY(AE$10)=1,"","X")))</f>
        <v>X</v>
      </c>
      <c r="AF31" s="61" t="str">
        <f>IF(OR($A31="",AF$10=""),"",IF(IFERROR(MATCH(BBC_7!AF$10,Infor!$A$13:$A$30,0),0)&gt;0,"L",IF(WEEKDAY(AF$10)=1,"","X")))</f>
        <v>X</v>
      </c>
      <c r="AG31" s="61" t="str">
        <f>IF(OR($A31="",AG$10=""),"",IF(IFERROR(MATCH(BBC_7!AG$10,Infor!$A$13:$A$30,0),0)&gt;0,"L",IF(WEEKDAY(AG$10)=1,"","X")))</f>
        <v>X</v>
      </c>
      <c r="AH31" s="61" t="str">
        <f>IF(OR($A31="",AH$10=""),"",IF(IFERROR(MATCH(BBC_7!AH$10,Infor!$A$13:$A$30,0),0)&gt;0,"L",IF(WEEKDAY(AH$10)=1,"","X")))</f>
        <v/>
      </c>
      <c r="AI31" s="61" t="str">
        <f>IF(OR($A31="",AI$10=""),"",IF(IFERROR(MATCH(BBC_7!AI$10,Infor!$A$13:$A$30,0),0)&gt;0,"L",IF(WEEKDAY(AI$10)=1,"","X")))</f>
        <v>X</v>
      </c>
      <c r="AJ31" s="62"/>
      <c r="AK31" s="62">
        <f t="shared" si="6"/>
        <v>26</v>
      </c>
      <c r="AL31" s="62">
        <f t="shared" si="7"/>
        <v>0</v>
      </c>
      <c r="AM31" s="62"/>
      <c r="AN31" s="63"/>
      <c r="AO31" s="44">
        <f t="shared" si="0"/>
        <v>7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IF(OR($A32="",E$10=""),"",IF(IFERROR(MATCH(BBC_7!E$10,Infor!$A$13:$A$30,0),0)&gt;0,"L",IF(WEEKDAY(E$10)=1,"","X")))</f>
        <v>X</v>
      </c>
      <c r="F32" s="61" t="str">
        <f>IF(OR($A32="",F$10=""),"",IF(IFERROR(MATCH(BBC_7!F$10,Infor!$A$13:$A$30,0),0)&gt;0,"L",IF(WEEKDAY(F$10)=1,"","X")))</f>
        <v/>
      </c>
      <c r="G32" s="61" t="str">
        <f>IF(OR($A32="",G$10=""),"",IF(IFERROR(MATCH(BBC_7!G$10,Infor!$A$13:$A$30,0),0)&gt;0,"L",IF(WEEKDAY(G$10)=1,"","X")))</f>
        <v>X</v>
      </c>
      <c r="H32" s="61" t="str">
        <f>IF(OR($A32="",H$10=""),"",IF(IFERROR(MATCH(BBC_7!H$10,Infor!$A$13:$A$30,0),0)&gt;0,"L",IF(WEEKDAY(H$10)=1,"","X")))</f>
        <v>X</v>
      </c>
      <c r="I32" s="61" t="str">
        <f>IF(OR($A32="",I$10=""),"",IF(IFERROR(MATCH(BBC_7!I$10,Infor!$A$13:$A$30,0),0)&gt;0,"L",IF(WEEKDAY(I$10)=1,"","X")))</f>
        <v>X</v>
      </c>
      <c r="J32" s="61" t="str">
        <f>IF(OR($A32="",J$10=""),"",IF(IFERROR(MATCH(BBC_7!J$10,Infor!$A$13:$A$30,0),0)&gt;0,"L",IF(WEEKDAY(J$10)=1,"","X")))</f>
        <v>X</v>
      </c>
      <c r="K32" s="61" t="str">
        <f>IF(OR($A32="",K$10=""),"",IF(IFERROR(MATCH(BBC_7!K$10,Infor!$A$13:$A$30,0),0)&gt;0,"L",IF(WEEKDAY(K$10)=1,"","X")))</f>
        <v>X</v>
      </c>
      <c r="L32" s="61" t="str">
        <f>IF(OR($A32="",L$10=""),"",IF(IFERROR(MATCH(BBC_7!L$10,Infor!$A$13:$A$30,0),0)&gt;0,"L",IF(WEEKDAY(L$10)=1,"","X")))</f>
        <v>X</v>
      </c>
      <c r="M32" s="61" t="str">
        <f>IF(OR($A32="",M$10=""),"",IF(IFERROR(MATCH(BBC_7!M$10,Infor!$A$13:$A$30,0),0)&gt;0,"L",IF(WEEKDAY(M$10)=1,"","X")))</f>
        <v/>
      </c>
      <c r="N32" s="61" t="str">
        <f>IF(OR($A32="",N$10=""),"",IF(IFERROR(MATCH(BBC_7!N$10,Infor!$A$13:$A$30,0),0)&gt;0,"L",IF(WEEKDAY(N$10)=1,"","X")))</f>
        <v>X</v>
      </c>
      <c r="O32" s="61" t="str">
        <f>IF(OR($A32="",O$10=""),"",IF(IFERROR(MATCH(BBC_7!O$10,Infor!$A$13:$A$30,0),0)&gt;0,"L",IF(WEEKDAY(O$10)=1,"","X")))</f>
        <v>X</v>
      </c>
      <c r="P32" s="61" t="str">
        <f>IF(OR($A32="",P$10=""),"",IF(IFERROR(MATCH(BBC_7!P$10,Infor!$A$13:$A$30,0),0)&gt;0,"L",IF(WEEKDAY(P$10)=1,"","X")))</f>
        <v>X</v>
      </c>
      <c r="Q32" s="61" t="str">
        <f>IF(OR($A32="",Q$10=""),"",IF(IFERROR(MATCH(BBC_7!Q$10,Infor!$A$13:$A$30,0),0)&gt;0,"L",IF(WEEKDAY(Q$10)=1,"","X")))</f>
        <v>X</v>
      </c>
      <c r="R32" s="61" t="str">
        <f>IF(OR($A32="",R$10=""),"",IF(IFERROR(MATCH(BBC_7!R$10,Infor!$A$13:$A$30,0),0)&gt;0,"L",IF(WEEKDAY(R$10)=1,"","X")))</f>
        <v>X</v>
      </c>
      <c r="S32" s="61" t="str">
        <f>IF(OR($A32="",S$10=""),"",IF(IFERROR(MATCH(BBC_7!S$10,Infor!$A$13:$A$30,0),0)&gt;0,"L",IF(WEEKDAY(S$10)=1,"","X")))</f>
        <v>X</v>
      </c>
      <c r="T32" s="61" t="str">
        <f>IF(OR($A32="",T$10=""),"",IF(IFERROR(MATCH(BBC_7!T$10,Infor!$A$13:$A$30,0),0)&gt;0,"L",IF(WEEKDAY(T$10)=1,"","X")))</f>
        <v/>
      </c>
      <c r="U32" s="61" t="str">
        <f>IF(OR($A32="",U$10=""),"",IF(IFERROR(MATCH(BBC_7!U$10,Infor!$A$13:$A$30,0),0)&gt;0,"L",IF(WEEKDAY(U$10)=1,"","X")))</f>
        <v>X</v>
      </c>
      <c r="V32" s="61" t="str">
        <f>IF(OR($A32="",V$10=""),"",IF(IFERROR(MATCH(BBC_7!V$10,Infor!$A$13:$A$30,0),0)&gt;0,"L",IF(WEEKDAY(V$10)=1,"","X")))</f>
        <v>X</v>
      </c>
      <c r="W32" s="61" t="str">
        <f>IF(OR($A32="",W$10=""),"",IF(IFERROR(MATCH(BBC_7!W$10,Infor!$A$13:$A$30,0),0)&gt;0,"L",IF(WEEKDAY(W$10)=1,"","X")))</f>
        <v>X</v>
      </c>
      <c r="X32" s="61" t="str">
        <f>IF(OR($A32="",X$10=""),"",IF(IFERROR(MATCH(BBC_7!X$10,Infor!$A$13:$A$30,0),0)&gt;0,"L",IF(WEEKDAY(X$10)=1,"","X")))</f>
        <v>X</v>
      </c>
      <c r="Y32" s="61" t="str">
        <f>IF(OR($A32="",Y$10=""),"",IF(IFERROR(MATCH(BBC_7!Y$10,Infor!$A$13:$A$30,0),0)&gt;0,"L",IF(WEEKDAY(Y$10)=1,"","X")))</f>
        <v>X</v>
      </c>
      <c r="Z32" s="61" t="str">
        <f>IF(OR($A32="",Z$10=""),"",IF(IFERROR(MATCH(BBC_7!Z$10,Infor!$A$13:$A$30,0),0)&gt;0,"L",IF(WEEKDAY(Z$10)=1,"","X")))</f>
        <v>X</v>
      </c>
      <c r="AA32" s="61" t="str">
        <f>IF(OR($A32="",AA$10=""),"",IF(IFERROR(MATCH(BBC_7!AA$10,Infor!$A$13:$A$30,0),0)&gt;0,"L",IF(WEEKDAY(AA$10)=1,"","X")))</f>
        <v/>
      </c>
      <c r="AB32" s="61" t="str">
        <f>IF(OR($A32="",AB$10=""),"",IF(IFERROR(MATCH(BBC_7!AB$10,Infor!$A$13:$A$30,0),0)&gt;0,"L",IF(WEEKDAY(AB$10)=1,"","X")))</f>
        <v>X</v>
      </c>
      <c r="AC32" s="61" t="str">
        <f>IF(OR($A32="",AC$10=""),"",IF(IFERROR(MATCH(BBC_7!AC$10,Infor!$A$13:$A$30,0),0)&gt;0,"L",IF(WEEKDAY(AC$10)=1,"","X")))</f>
        <v>X</v>
      </c>
      <c r="AD32" s="61" t="str">
        <f>IF(OR($A32="",AD$10=""),"",IF(IFERROR(MATCH(BBC_7!AD$10,Infor!$A$13:$A$30,0),0)&gt;0,"L",IF(WEEKDAY(AD$10)=1,"","X")))</f>
        <v>X</v>
      </c>
      <c r="AE32" s="61" t="str">
        <f>IF(OR($A32="",AE$10=""),"",IF(IFERROR(MATCH(BBC_7!AE$10,Infor!$A$13:$A$30,0),0)&gt;0,"L",IF(WEEKDAY(AE$10)=1,"","X")))</f>
        <v>X</v>
      </c>
      <c r="AF32" s="61" t="str">
        <f>IF(OR($A32="",AF$10=""),"",IF(IFERROR(MATCH(BBC_7!AF$10,Infor!$A$13:$A$30,0),0)&gt;0,"L",IF(WEEKDAY(AF$10)=1,"","X")))</f>
        <v>X</v>
      </c>
      <c r="AG32" s="61" t="str">
        <f>IF(OR($A32="",AG$10=""),"",IF(IFERROR(MATCH(BBC_7!AG$10,Infor!$A$13:$A$30,0),0)&gt;0,"L",IF(WEEKDAY(AG$10)=1,"","X")))</f>
        <v>X</v>
      </c>
      <c r="AH32" s="61" t="str">
        <f>IF(OR($A32="",AH$10=""),"",IF(IFERROR(MATCH(BBC_7!AH$10,Infor!$A$13:$A$30,0),0)&gt;0,"L",IF(WEEKDAY(AH$10)=1,"","X")))</f>
        <v/>
      </c>
      <c r="AI32" s="61" t="str">
        <f>IF(OR($A32="",AI$10=""),"",IF(IFERROR(MATCH(BBC_7!AI$10,Infor!$A$13:$A$30,0),0)&gt;0,"L",IF(WEEKDAY(AI$10)=1,"","X")))</f>
        <v>X</v>
      </c>
      <c r="AJ32" s="62"/>
      <c r="AK32" s="62">
        <f t="shared" si="6"/>
        <v>26</v>
      </c>
      <c r="AL32" s="62">
        <f t="shared" si="7"/>
        <v>0</v>
      </c>
      <c r="AM32" s="62"/>
      <c r="AN32" s="63"/>
      <c r="AO32" s="44">
        <f t="shared" si="0"/>
        <v>7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IF(OR($A33="",E$10=""),"",IF(IFERROR(MATCH(BBC_7!E$10,Infor!$A$13:$A$30,0),0)&gt;0,"L",IF(WEEKDAY(E$10)=1,"","X")))</f>
        <v>X</v>
      </c>
      <c r="F33" s="61" t="str">
        <f>IF(OR($A33="",F$10=""),"",IF(IFERROR(MATCH(BBC_7!F$10,Infor!$A$13:$A$30,0),0)&gt;0,"L",IF(WEEKDAY(F$10)=1,"","X")))</f>
        <v/>
      </c>
      <c r="G33" s="61" t="str">
        <f>IF(OR($A33="",G$10=""),"",IF(IFERROR(MATCH(BBC_7!G$10,Infor!$A$13:$A$30,0),0)&gt;0,"L",IF(WEEKDAY(G$10)=1,"","X")))</f>
        <v>X</v>
      </c>
      <c r="H33" s="61" t="str">
        <f>IF(OR($A33="",H$10=""),"",IF(IFERROR(MATCH(BBC_7!H$10,Infor!$A$13:$A$30,0),0)&gt;0,"L",IF(WEEKDAY(H$10)=1,"","X")))</f>
        <v>X</v>
      </c>
      <c r="I33" s="61" t="str">
        <f>IF(OR($A33="",I$10=""),"",IF(IFERROR(MATCH(BBC_7!I$10,Infor!$A$13:$A$30,0),0)&gt;0,"L",IF(WEEKDAY(I$10)=1,"","X")))</f>
        <v>X</v>
      </c>
      <c r="J33" s="61" t="str">
        <f>IF(OR($A33="",J$10=""),"",IF(IFERROR(MATCH(BBC_7!J$10,Infor!$A$13:$A$30,0),0)&gt;0,"L",IF(WEEKDAY(J$10)=1,"","X")))</f>
        <v>X</v>
      </c>
      <c r="K33" s="61" t="str">
        <f>IF(OR($A33="",K$10=""),"",IF(IFERROR(MATCH(BBC_7!K$10,Infor!$A$13:$A$30,0),0)&gt;0,"L",IF(WEEKDAY(K$10)=1,"","X")))</f>
        <v>X</v>
      </c>
      <c r="L33" s="61" t="str">
        <f>IF(OR($A33="",L$10=""),"",IF(IFERROR(MATCH(BBC_7!L$10,Infor!$A$13:$A$30,0),0)&gt;0,"L",IF(WEEKDAY(L$10)=1,"","X")))</f>
        <v>X</v>
      </c>
      <c r="M33" s="61" t="str">
        <f>IF(OR($A33="",M$10=""),"",IF(IFERROR(MATCH(BBC_7!M$10,Infor!$A$13:$A$30,0),0)&gt;0,"L",IF(WEEKDAY(M$10)=1,"","X")))</f>
        <v/>
      </c>
      <c r="N33" s="61" t="str">
        <f>IF(OR($A33="",N$10=""),"",IF(IFERROR(MATCH(BBC_7!N$10,Infor!$A$13:$A$30,0),0)&gt;0,"L",IF(WEEKDAY(N$10)=1,"","X")))</f>
        <v>X</v>
      </c>
      <c r="O33" s="61" t="str">
        <f>IF(OR($A33="",O$10=""),"",IF(IFERROR(MATCH(BBC_7!O$10,Infor!$A$13:$A$30,0),0)&gt;0,"L",IF(WEEKDAY(O$10)=1,"","X")))</f>
        <v>X</v>
      </c>
      <c r="P33" s="61" t="str">
        <f>IF(OR($A33="",P$10=""),"",IF(IFERROR(MATCH(BBC_7!P$10,Infor!$A$13:$A$30,0),0)&gt;0,"L",IF(WEEKDAY(P$10)=1,"","X")))</f>
        <v>X</v>
      </c>
      <c r="Q33" s="61" t="str">
        <f>IF(OR($A33="",Q$10=""),"",IF(IFERROR(MATCH(BBC_7!Q$10,Infor!$A$13:$A$30,0),0)&gt;0,"L",IF(WEEKDAY(Q$10)=1,"","X")))</f>
        <v>X</v>
      </c>
      <c r="R33" s="61" t="str">
        <f>IF(OR($A33="",R$10=""),"",IF(IFERROR(MATCH(BBC_7!R$10,Infor!$A$13:$A$30,0),0)&gt;0,"L",IF(WEEKDAY(R$10)=1,"","X")))</f>
        <v>X</v>
      </c>
      <c r="S33" s="61" t="str">
        <f>IF(OR($A33="",S$10=""),"",IF(IFERROR(MATCH(BBC_7!S$10,Infor!$A$13:$A$30,0),0)&gt;0,"L",IF(WEEKDAY(S$10)=1,"","X")))</f>
        <v>X</v>
      </c>
      <c r="T33" s="61" t="str">
        <f>IF(OR($A33="",T$10=""),"",IF(IFERROR(MATCH(BBC_7!T$10,Infor!$A$13:$A$30,0),0)&gt;0,"L",IF(WEEKDAY(T$10)=1,"","X")))</f>
        <v/>
      </c>
      <c r="U33" s="61" t="str">
        <f>IF(OR($A33="",U$10=""),"",IF(IFERROR(MATCH(BBC_7!U$10,Infor!$A$13:$A$30,0),0)&gt;0,"L",IF(WEEKDAY(U$10)=1,"","X")))</f>
        <v>X</v>
      </c>
      <c r="V33" s="61" t="str">
        <f>IF(OR($A33="",V$10=""),"",IF(IFERROR(MATCH(BBC_7!V$10,Infor!$A$13:$A$30,0),0)&gt;0,"L",IF(WEEKDAY(V$10)=1,"","X")))</f>
        <v>X</v>
      </c>
      <c r="W33" s="61" t="str">
        <f>IF(OR($A33="",W$10=""),"",IF(IFERROR(MATCH(BBC_7!W$10,Infor!$A$13:$A$30,0),0)&gt;0,"L",IF(WEEKDAY(W$10)=1,"","X")))</f>
        <v>X</v>
      </c>
      <c r="X33" s="61" t="str">
        <f>IF(OR($A33="",X$10=""),"",IF(IFERROR(MATCH(BBC_7!X$10,Infor!$A$13:$A$30,0),0)&gt;0,"L",IF(WEEKDAY(X$10)=1,"","X")))</f>
        <v>X</v>
      </c>
      <c r="Y33" s="61" t="str">
        <f>IF(OR($A33="",Y$10=""),"",IF(IFERROR(MATCH(BBC_7!Y$10,Infor!$A$13:$A$30,0),0)&gt;0,"L",IF(WEEKDAY(Y$10)=1,"","X")))</f>
        <v>X</v>
      </c>
      <c r="Z33" s="61" t="str">
        <f>IF(OR($A33="",Z$10=""),"",IF(IFERROR(MATCH(BBC_7!Z$10,Infor!$A$13:$A$30,0),0)&gt;0,"L",IF(WEEKDAY(Z$10)=1,"","X")))</f>
        <v>X</v>
      </c>
      <c r="AA33" s="61" t="str">
        <f>IF(OR($A33="",AA$10=""),"",IF(IFERROR(MATCH(BBC_7!AA$10,Infor!$A$13:$A$30,0),0)&gt;0,"L",IF(WEEKDAY(AA$10)=1,"","X")))</f>
        <v/>
      </c>
      <c r="AB33" s="61" t="str">
        <f>IF(OR($A33="",AB$10=""),"",IF(IFERROR(MATCH(BBC_7!AB$10,Infor!$A$13:$A$30,0),0)&gt;0,"L",IF(WEEKDAY(AB$10)=1,"","X")))</f>
        <v>X</v>
      </c>
      <c r="AC33" s="61" t="str">
        <f>IF(OR($A33="",AC$10=""),"",IF(IFERROR(MATCH(BBC_7!AC$10,Infor!$A$13:$A$30,0),0)&gt;0,"L",IF(WEEKDAY(AC$10)=1,"","X")))</f>
        <v>X</v>
      </c>
      <c r="AD33" s="61" t="str">
        <f>IF(OR($A33="",AD$10=""),"",IF(IFERROR(MATCH(BBC_7!AD$10,Infor!$A$13:$A$30,0),0)&gt;0,"L",IF(WEEKDAY(AD$10)=1,"","X")))</f>
        <v>X</v>
      </c>
      <c r="AE33" s="61" t="str">
        <f>IF(OR($A33="",AE$10=""),"",IF(IFERROR(MATCH(BBC_7!AE$10,Infor!$A$13:$A$30,0),0)&gt;0,"L",IF(WEEKDAY(AE$10)=1,"","X")))</f>
        <v>X</v>
      </c>
      <c r="AF33" s="61" t="str">
        <f>IF(OR($A33="",AF$10=""),"",IF(IFERROR(MATCH(BBC_7!AF$10,Infor!$A$13:$A$30,0),0)&gt;0,"L",IF(WEEKDAY(AF$10)=1,"","X")))</f>
        <v>X</v>
      </c>
      <c r="AG33" s="61" t="str">
        <f>IF(OR($A33="",AG$10=""),"",IF(IFERROR(MATCH(BBC_7!AG$10,Infor!$A$13:$A$30,0),0)&gt;0,"L",IF(WEEKDAY(AG$10)=1,"","X")))</f>
        <v>X</v>
      </c>
      <c r="AH33" s="61" t="str">
        <f>IF(OR($A33="",AH$10=""),"",IF(IFERROR(MATCH(BBC_7!AH$10,Infor!$A$13:$A$30,0),0)&gt;0,"L",IF(WEEKDAY(AH$10)=1,"","X")))</f>
        <v/>
      </c>
      <c r="AI33" s="61" t="str">
        <f>IF(OR($A33="",AI$10=""),"",IF(IFERROR(MATCH(BBC_7!AI$10,Infor!$A$13:$A$30,0),0)&gt;0,"L",IF(WEEKDAY(AI$10)=1,"","X")))</f>
        <v>X</v>
      </c>
      <c r="AJ33" s="62"/>
      <c r="AK33" s="62">
        <f t="shared" si="6"/>
        <v>26</v>
      </c>
      <c r="AL33" s="62">
        <f t="shared" si="7"/>
        <v>0</v>
      </c>
      <c r="AM33" s="62"/>
      <c r="AN33" s="63"/>
      <c r="AO33" s="44">
        <f t="shared" si="0"/>
        <v>7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IF(OR($A34="",E$10=""),"",IF(IFERROR(MATCH(BBC_7!E$10,Infor!$A$13:$A$30,0),0)&gt;0,"L",IF(WEEKDAY(E$10)=1,"","X")))</f>
        <v>X</v>
      </c>
      <c r="F34" s="61" t="str">
        <f>IF(OR($A34="",F$10=""),"",IF(IFERROR(MATCH(BBC_7!F$10,Infor!$A$13:$A$30,0),0)&gt;0,"L",IF(WEEKDAY(F$10)=1,"","X")))</f>
        <v/>
      </c>
      <c r="G34" s="61" t="str">
        <f>IF(OR($A34="",G$10=""),"",IF(IFERROR(MATCH(BBC_7!G$10,Infor!$A$13:$A$30,0),0)&gt;0,"L",IF(WEEKDAY(G$10)=1,"","X")))</f>
        <v>X</v>
      </c>
      <c r="H34" s="61" t="str">
        <f>IF(OR($A34="",H$10=""),"",IF(IFERROR(MATCH(BBC_7!H$10,Infor!$A$13:$A$30,0),0)&gt;0,"L",IF(WEEKDAY(H$10)=1,"","X")))</f>
        <v>X</v>
      </c>
      <c r="I34" s="61" t="str">
        <f>IF(OR($A34="",I$10=""),"",IF(IFERROR(MATCH(BBC_7!I$10,Infor!$A$13:$A$30,0),0)&gt;0,"L",IF(WEEKDAY(I$10)=1,"","X")))</f>
        <v>X</v>
      </c>
      <c r="J34" s="61" t="str">
        <f>IF(OR($A34="",J$10=""),"",IF(IFERROR(MATCH(BBC_7!J$10,Infor!$A$13:$A$30,0),0)&gt;0,"L",IF(WEEKDAY(J$10)=1,"","X")))</f>
        <v>X</v>
      </c>
      <c r="K34" s="61" t="str">
        <f>IF(OR($A34="",K$10=""),"",IF(IFERROR(MATCH(BBC_7!K$10,Infor!$A$13:$A$30,0),0)&gt;0,"L",IF(WEEKDAY(K$10)=1,"","X")))</f>
        <v>X</v>
      </c>
      <c r="L34" s="61" t="str">
        <f>IF(OR($A34="",L$10=""),"",IF(IFERROR(MATCH(BBC_7!L$10,Infor!$A$13:$A$30,0),0)&gt;0,"L",IF(WEEKDAY(L$10)=1,"","X")))</f>
        <v>X</v>
      </c>
      <c r="M34" s="61" t="str">
        <f>IF(OR($A34="",M$10=""),"",IF(IFERROR(MATCH(BBC_7!M$10,Infor!$A$13:$A$30,0),0)&gt;0,"L",IF(WEEKDAY(M$10)=1,"","X")))</f>
        <v/>
      </c>
      <c r="N34" s="61" t="str">
        <f>IF(OR($A34="",N$10=""),"",IF(IFERROR(MATCH(BBC_7!N$10,Infor!$A$13:$A$30,0),0)&gt;0,"L",IF(WEEKDAY(N$10)=1,"","X")))</f>
        <v>X</v>
      </c>
      <c r="O34" s="61" t="str">
        <f>IF(OR($A34="",O$10=""),"",IF(IFERROR(MATCH(BBC_7!O$10,Infor!$A$13:$A$30,0),0)&gt;0,"L",IF(WEEKDAY(O$10)=1,"","X")))</f>
        <v>X</v>
      </c>
      <c r="P34" s="61" t="str">
        <f>IF(OR($A34="",P$10=""),"",IF(IFERROR(MATCH(BBC_7!P$10,Infor!$A$13:$A$30,0),0)&gt;0,"L",IF(WEEKDAY(P$10)=1,"","X")))</f>
        <v>X</v>
      </c>
      <c r="Q34" s="61" t="str">
        <f>IF(OR($A34="",Q$10=""),"",IF(IFERROR(MATCH(BBC_7!Q$10,Infor!$A$13:$A$30,0),0)&gt;0,"L",IF(WEEKDAY(Q$10)=1,"","X")))</f>
        <v>X</v>
      </c>
      <c r="R34" s="61" t="str">
        <f>IF(OR($A34="",R$10=""),"",IF(IFERROR(MATCH(BBC_7!R$10,Infor!$A$13:$A$30,0),0)&gt;0,"L",IF(WEEKDAY(R$10)=1,"","X")))</f>
        <v>X</v>
      </c>
      <c r="S34" s="61" t="str">
        <f>IF(OR($A34="",S$10=""),"",IF(IFERROR(MATCH(BBC_7!S$10,Infor!$A$13:$A$30,0),0)&gt;0,"L",IF(WEEKDAY(S$10)=1,"","X")))</f>
        <v>X</v>
      </c>
      <c r="T34" s="61" t="str">
        <f>IF(OR($A34="",T$10=""),"",IF(IFERROR(MATCH(BBC_7!T$10,Infor!$A$13:$A$30,0),0)&gt;0,"L",IF(WEEKDAY(T$10)=1,"","X")))</f>
        <v/>
      </c>
      <c r="U34" s="61" t="str">
        <f>IF(OR($A34="",U$10=""),"",IF(IFERROR(MATCH(BBC_7!U$10,Infor!$A$13:$A$30,0),0)&gt;0,"L",IF(WEEKDAY(U$10)=1,"","X")))</f>
        <v>X</v>
      </c>
      <c r="V34" s="61" t="str">
        <f>IF(OR($A34="",V$10=""),"",IF(IFERROR(MATCH(BBC_7!V$10,Infor!$A$13:$A$30,0),0)&gt;0,"L",IF(WEEKDAY(V$10)=1,"","X")))</f>
        <v>X</v>
      </c>
      <c r="W34" s="61" t="str">
        <f>IF(OR($A34="",W$10=""),"",IF(IFERROR(MATCH(BBC_7!W$10,Infor!$A$13:$A$30,0),0)&gt;0,"L",IF(WEEKDAY(W$10)=1,"","X")))</f>
        <v>X</v>
      </c>
      <c r="X34" s="61" t="str">
        <f>IF(OR($A34="",X$10=""),"",IF(IFERROR(MATCH(BBC_7!X$10,Infor!$A$13:$A$30,0),0)&gt;0,"L",IF(WEEKDAY(X$10)=1,"","X")))</f>
        <v>X</v>
      </c>
      <c r="Y34" s="61" t="str">
        <f>IF(OR($A34="",Y$10=""),"",IF(IFERROR(MATCH(BBC_7!Y$10,Infor!$A$13:$A$30,0),0)&gt;0,"L",IF(WEEKDAY(Y$10)=1,"","X")))</f>
        <v>X</v>
      </c>
      <c r="Z34" s="61" t="str">
        <f>IF(OR($A34="",Z$10=""),"",IF(IFERROR(MATCH(BBC_7!Z$10,Infor!$A$13:$A$30,0),0)&gt;0,"L",IF(WEEKDAY(Z$10)=1,"","X")))</f>
        <v>X</v>
      </c>
      <c r="AA34" s="61" t="str">
        <f>IF(OR($A34="",AA$10=""),"",IF(IFERROR(MATCH(BBC_7!AA$10,Infor!$A$13:$A$30,0),0)&gt;0,"L",IF(WEEKDAY(AA$10)=1,"","X")))</f>
        <v/>
      </c>
      <c r="AB34" s="61" t="str">
        <f>IF(OR($A34="",AB$10=""),"",IF(IFERROR(MATCH(BBC_7!AB$10,Infor!$A$13:$A$30,0),0)&gt;0,"L",IF(WEEKDAY(AB$10)=1,"","X")))</f>
        <v>X</v>
      </c>
      <c r="AC34" s="61" t="str">
        <f>IF(OR($A34="",AC$10=""),"",IF(IFERROR(MATCH(BBC_7!AC$10,Infor!$A$13:$A$30,0),0)&gt;0,"L",IF(WEEKDAY(AC$10)=1,"","X")))</f>
        <v>X</v>
      </c>
      <c r="AD34" s="61" t="str">
        <f>IF(OR($A34="",AD$10=""),"",IF(IFERROR(MATCH(BBC_7!AD$10,Infor!$A$13:$A$30,0),0)&gt;0,"L",IF(WEEKDAY(AD$10)=1,"","X")))</f>
        <v>X</v>
      </c>
      <c r="AE34" s="61" t="str">
        <f>IF(OR($A34="",AE$10=""),"",IF(IFERROR(MATCH(BBC_7!AE$10,Infor!$A$13:$A$30,0),0)&gt;0,"L",IF(WEEKDAY(AE$10)=1,"","X")))</f>
        <v>X</v>
      </c>
      <c r="AF34" s="61" t="str">
        <f>IF(OR($A34="",AF$10=""),"",IF(IFERROR(MATCH(BBC_7!AF$10,Infor!$A$13:$A$30,0),0)&gt;0,"L",IF(WEEKDAY(AF$10)=1,"","X")))</f>
        <v>X</v>
      </c>
      <c r="AG34" s="61" t="str">
        <f>IF(OR($A34="",AG$10=""),"",IF(IFERROR(MATCH(BBC_7!AG$10,Infor!$A$13:$A$30,0),0)&gt;0,"L",IF(WEEKDAY(AG$10)=1,"","X")))</f>
        <v>X</v>
      </c>
      <c r="AH34" s="61" t="str">
        <f>IF(OR($A34="",AH$10=""),"",IF(IFERROR(MATCH(BBC_7!AH$10,Infor!$A$13:$A$30,0),0)&gt;0,"L",IF(WEEKDAY(AH$10)=1,"","X")))</f>
        <v/>
      </c>
      <c r="AI34" s="61" t="str">
        <f>IF(OR($A34="",AI$10=""),"",IF(IFERROR(MATCH(BBC_7!AI$10,Infor!$A$13:$A$30,0),0)&gt;0,"L",IF(WEEKDAY(AI$10)=1,"","X")))</f>
        <v>X</v>
      </c>
      <c r="AJ34" s="62"/>
      <c r="AK34" s="62">
        <f t="shared" si="6"/>
        <v>26</v>
      </c>
      <c r="AL34" s="62">
        <f t="shared" si="7"/>
        <v>0</v>
      </c>
      <c r="AM34" s="62"/>
      <c r="AN34" s="63"/>
      <c r="AO34" s="44">
        <f t="shared" si="0"/>
        <v>7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IF(OR($A35="",E$10=""),"",IF(IFERROR(MATCH(BBC_7!E$10,Infor!$A$13:$A$30,0),0)&gt;0,"L",IF(WEEKDAY(E$10)=1,"","X")))</f>
        <v>X</v>
      </c>
      <c r="F35" s="61" t="str">
        <f>IF(OR($A35="",F$10=""),"",IF(IFERROR(MATCH(BBC_7!F$10,Infor!$A$13:$A$30,0),0)&gt;0,"L",IF(WEEKDAY(F$10)=1,"","X")))</f>
        <v/>
      </c>
      <c r="G35" s="61" t="str">
        <f>IF(OR($A35="",G$10=""),"",IF(IFERROR(MATCH(BBC_7!G$10,Infor!$A$13:$A$30,0),0)&gt;0,"L",IF(WEEKDAY(G$10)=1,"","X")))</f>
        <v>X</v>
      </c>
      <c r="H35" s="61" t="str">
        <f>IF(OR($A35="",H$10=""),"",IF(IFERROR(MATCH(BBC_7!H$10,Infor!$A$13:$A$30,0),0)&gt;0,"L",IF(WEEKDAY(H$10)=1,"","X")))</f>
        <v>X</v>
      </c>
      <c r="I35" s="61" t="str">
        <f>IF(OR($A35="",I$10=""),"",IF(IFERROR(MATCH(BBC_7!I$10,Infor!$A$13:$A$30,0),0)&gt;0,"L",IF(WEEKDAY(I$10)=1,"","X")))</f>
        <v>X</v>
      </c>
      <c r="J35" s="61" t="str">
        <f>IF(OR($A35="",J$10=""),"",IF(IFERROR(MATCH(BBC_7!J$10,Infor!$A$13:$A$30,0),0)&gt;0,"L",IF(WEEKDAY(J$10)=1,"","X")))</f>
        <v>X</v>
      </c>
      <c r="K35" s="61" t="str">
        <f>IF(OR($A35="",K$10=""),"",IF(IFERROR(MATCH(BBC_7!K$10,Infor!$A$13:$A$30,0),0)&gt;0,"L",IF(WEEKDAY(K$10)=1,"","X")))</f>
        <v>X</v>
      </c>
      <c r="L35" s="61" t="str">
        <f>IF(OR($A35="",L$10=""),"",IF(IFERROR(MATCH(BBC_7!L$10,Infor!$A$13:$A$30,0),0)&gt;0,"L",IF(WEEKDAY(L$10)=1,"","X")))</f>
        <v>X</v>
      </c>
      <c r="M35" s="61" t="str">
        <f>IF(OR($A35="",M$10=""),"",IF(IFERROR(MATCH(BBC_7!M$10,Infor!$A$13:$A$30,0),0)&gt;0,"L",IF(WEEKDAY(M$10)=1,"","X")))</f>
        <v/>
      </c>
      <c r="N35" s="61" t="str">
        <f>IF(OR($A35="",N$10=""),"",IF(IFERROR(MATCH(BBC_7!N$10,Infor!$A$13:$A$30,0),0)&gt;0,"L",IF(WEEKDAY(N$10)=1,"","X")))</f>
        <v>X</v>
      </c>
      <c r="O35" s="61" t="str">
        <f>IF(OR($A35="",O$10=""),"",IF(IFERROR(MATCH(BBC_7!O$10,Infor!$A$13:$A$30,0),0)&gt;0,"L",IF(WEEKDAY(O$10)=1,"","X")))</f>
        <v>X</v>
      </c>
      <c r="P35" s="61" t="str">
        <f>IF(OR($A35="",P$10=""),"",IF(IFERROR(MATCH(BBC_7!P$10,Infor!$A$13:$A$30,0),0)&gt;0,"L",IF(WEEKDAY(P$10)=1,"","X")))</f>
        <v>X</v>
      </c>
      <c r="Q35" s="61" t="str">
        <f>IF(OR($A35="",Q$10=""),"",IF(IFERROR(MATCH(BBC_7!Q$10,Infor!$A$13:$A$30,0),0)&gt;0,"L",IF(WEEKDAY(Q$10)=1,"","X")))</f>
        <v>X</v>
      </c>
      <c r="R35" s="61" t="str">
        <f>IF(OR($A35="",R$10=""),"",IF(IFERROR(MATCH(BBC_7!R$10,Infor!$A$13:$A$30,0),0)&gt;0,"L",IF(WEEKDAY(R$10)=1,"","X")))</f>
        <v>X</v>
      </c>
      <c r="S35" s="61" t="str">
        <f>IF(OR($A35="",S$10=""),"",IF(IFERROR(MATCH(BBC_7!S$10,Infor!$A$13:$A$30,0),0)&gt;0,"L",IF(WEEKDAY(S$10)=1,"","X")))</f>
        <v>X</v>
      </c>
      <c r="T35" s="61" t="str">
        <f>IF(OR($A35="",T$10=""),"",IF(IFERROR(MATCH(BBC_7!T$10,Infor!$A$13:$A$30,0),0)&gt;0,"L",IF(WEEKDAY(T$10)=1,"","X")))</f>
        <v/>
      </c>
      <c r="U35" s="61" t="str">
        <f>IF(OR($A35="",U$10=""),"",IF(IFERROR(MATCH(BBC_7!U$10,Infor!$A$13:$A$30,0),0)&gt;0,"L",IF(WEEKDAY(U$10)=1,"","X")))</f>
        <v>X</v>
      </c>
      <c r="V35" s="61" t="str">
        <f>IF(OR($A35="",V$10=""),"",IF(IFERROR(MATCH(BBC_7!V$10,Infor!$A$13:$A$30,0),0)&gt;0,"L",IF(WEEKDAY(V$10)=1,"","X")))</f>
        <v>X</v>
      </c>
      <c r="W35" s="61" t="str">
        <f>IF(OR($A35="",W$10=""),"",IF(IFERROR(MATCH(BBC_7!W$10,Infor!$A$13:$A$30,0),0)&gt;0,"L",IF(WEEKDAY(W$10)=1,"","X")))</f>
        <v>X</v>
      </c>
      <c r="X35" s="61" t="str">
        <f>IF(OR($A35="",X$10=""),"",IF(IFERROR(MATCH(BBC_7!X$10,Infor!$A$13:$A$30,0),0)&gt;0,"L",IF(WEEKDAY(X$10)=1,"","X")))</f>
        <v>X</v>
      </c>
      <c r="Y35" s="61" t="str">
        <f>IF(OR($A35="",Y$10=""),"",IF(IFERROR(MATCH(BBC_7!Y$10,Infor!$A$13:$A$30,0),0)&gt;0,"L",IF(WEEKDAY(Y$10)=1,"","X")))</f>
        <v>X</v>
      </c>
      <c r="Z35" s="61" t="str">
        <f>IF(OR($A35="",Z$10=""),"",IF(IFERROR(MATCH(BBC_7!Z$10,Infor!$A$13:$A$30,0),0)&gt;0,"L",IF(WEEKDAY(Z$10)=1,"","X")))</f>
        <v>X</v>
      </c>
      <c r="AA35" s="61" t="str">
        <f>IF(OR($A35="",AA$10=""),"",IF(IFERROR(MATCH(BBC_7!AA$10,Infor!$A$13:$A$30,0),0)&gt;0,"L",IF(WEEKDAY(AA$10)=1,"","X")))</f>
        <v/>
      </c>
      <c r="AB35" s="61" t="str">
        <f>IF(OR($A35="",AB$10=""),"",IF(IFERROR(MATCH(BBC_7!AB$10,Infor!$A$13:$A$30,0),0)&gt;0,"L",IF(WEEKDAY(AB$10)=1,"","X")))</f>
        <v>X</v>
      </c>
      <c r="AC35" s="61" t="str">
        <f>IF(OR($A35="",AC$10=""),"",IF(IFERROR(MATCH(BBC_7!AC$10,Infor!$A$13:$A$30,0),0)&gt;0,"L",IF(WEEKDAY(AC$10)=1,"","X")))</f>
        <v>X</v>
      </c>
      <c r="AD35" s="61" t="str">
        <f>IF(OR($A35="",AD$10=""),"",IF(IFERROR(MATCH(BBC_7!AD$10,Infor!$A$13:$A$30,0),0)&gt;0,"L",IF(WEEKDAY(AD$10)=1,"","X")))</f>
        <v>X</v>
      </c>
      <c r="AE35" s="61" t="str">
        <f>IF(OR($A35="",AE$10=""),"",IF(IFERROR(MATCH(BBC_7!AE$10,Infor!$A$13:$A$30,0),0)&gt;0,"L",IF(WEEKDAY(AE$10)=1,"","X")))</f>
        <v>X</v>
      </c>
      <c r="AF35" s="61" t="str">
        <f>IF(OR($A35="",AF$10=""),"",IF(IFERROR(MATCH(BBC_7!AF$10,Infor!$A$13:$A$30,0),0)&gt;0,"L",IF(WEEKDAY(AF$10)=1,"","X")))</f>
        <v>X</v>
      </c>
      <c r="AG35" s="61" t="str">
        <f>IF(OR($A35="",AG$10=""),"",IF(IFERROR(MATCH(BBC_7!AG$10,Infor!$A$13:$A$30,0),0)&gt;0,"L",IF(WEEKDAY(AG$10)=1,"","X")))</f>
        <v>X</v>
      </c>
      <c r="AH35" s="61" t="str">
        <f>IF(OR($A35="",AH$10=""),"",IF(IFERROR(MATCH(BBC_7!AH$10,Infor!$A$13:$A$30,0),0)&gt;0,"L",IF(WEEKDAY(AH$10)=1,"","X")))</f>
        <v/>
      </c>
      <c r="AI35" s="61" t="str">
        <f>IF(OR($A35="",AI$10=""),"",IF(IFERROR(MATCH(BBC_7!AI$10,Infor!$A$13:$A$30,0),0)&gt;0,"L",IF(WEEKDAY(AI$10)=1,"","X")))</f>
        <v>X</v>
      </c>
      <c r="AJ35" s="62"/>
      <c r="AK35" s="62">
        <f t="shared" si="6"/>
        <v>26</v>
      </c>
      <c r="AL35" s="62">
        <f t="shared" si="7"/>
        <v>0</v>
      </c>
      <c r="AM35" s="62"/>
      <c r="AN35" s="63"/>
      <c r="AO35" s="44">
        <f t="shared" si="0"/>
        <v>7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IF(OR($A36="",E$10=""),"",IF(IFERROR(MATCH(BBC_7!E$10,Infor!$A$13:$A$30,0),0)&gt;0,"L",IF(WEEKDAY(E$10)=1,"","X")))</f>
        <v>X</v>
      </c>
      <c r="F36" s="61" t="str">
        <f>IF(OR($A36="",F$10=""),"",IF(IFERROR(MATCH(BBC_7!F$10,Infor!$A$13:$A$30,0),0)&gt;0,"L",IF(WEEKDAY(F$10)=1,"","X")))</f>
        <v/>
      </c>
      <c r="G36" s="61" t="str">
        <f>IF(OR($A36="",G$10=""),"",IF(IFERROR(MATCH(BBC_7!G$10,Infor!$A$13:$A$30,0),0)&gt;0,"L",IF(WEEKDAY(G$10)=1,"","X")))</f>
        <v>X</v>
      </c>
      <c r="H36" s="61" t="str">
        <f>IF(OR($A36="",H$10=""),"",IF(IFERROR(MATCH(BBC_7!H$10,Infor!$A$13:$A$30,0),0)&gt;0,"L",IF(WEEKDAY(H$10)=1,"","X")))</f>
        <v>X</v>
      </c>
      <c r="I36" s="61" t="str">
        <f>IF(OR($A36="",I$10=""),"",IF(IFERROR(MATCH(BBC_7!I$10,Infor!$A$13:$A$30,0),0)&gt;0,"L",IF(WEEKDAY(I$10)=1,"","X")))</f>
        <v>X</v>
      </c>
      <c r="J36" s="61" t="str">
        <f>IF(OR($A36="",J$10=""),"",IF(IFERROR(MATCH(BBC_7!J$10,Infor!$A$13:$A$30,0),0)&gt;0,"L",IF(WEEKDAY(J$10)=1,"","X")))</f>
        <v>X</v>
      </c>
      <c r="K36" s="61" t="str">
        <f>IF(OR($A36="",K$10=""),"",IF(IFERROR(MATCH(BBC_7!K$10,Infor!$A$13:$A$30,0),0)&gt;0,"L",IF(WEEKDAY(K$10)=1,"","X")))</f>
        <v>X</v>
      </c>
      <c r="L36" s="61" t="str">
        <f>IF(OR($A36="",L$10=""),"",IF(IFERROR(MATCH(BBC_7!L$10,Infor!$A$13:$A$30,0),0)&gt;0,"L",IF(WEEKDAY(L$10)=1,"","X")))</f>
        <v>X</v>
      </c>
      <c r="M36" s="61" t="str">
        <f>IF(OR($A36="",M$10=""),"",IF(IFERROR(MATCH(BBC_7!M$10,Infor!$A$13:$A$30,0),0)&gt;0,"L",IF(WEEKDAY(M$10)=1,"","X")))</f>
        <v/>
      </c>
      <c r="N36" s="61" t="str">
        <f>IF(OR($A36="",N$10=""),"",IF(IFERROR(MATCH(BBC_7!N$10,Infor!$A$13:$A$30,0),0)&gt;0,"L",IF(WEEKDAY(N$10)=1,"","X")))</f>
        <v>X</v>
      </c>
      <c r="O36" s="61" t="str">
        <f>IF(OR($A36="",O$10=""),"",IF(IFERROR(MATCH(BBC_7!O$10,Infor!$A$13:$A$30,0),0)&gt;0,"L",IF(WEEKDAY(O$10)=1,"","X")))</f>
        <v>X</v>
      </c>
      <c r="P36" s="61" t="str">
        <f>IF(OR($A36="",P$10=""),"",IF(IFERROR(MATCH(BBC_7!P$10,Infor!$A$13:$A$30,0),0)&gt;0,"L",IF(WEEKDAY(P$10)=1,"","X")))</f>
        <v>X</v>
      </c>
      <c r="Q36" s="61" t="str">
        <f>IF(OR($A36="",Q$10=""),"",IF(IFERROR(MATCH(BBC_7!Q$10,Infor!$A$13:$A$30,0),0)&gt;0,"L",IF(WEEKDAY(Q$10)=1,"","X")))</f>
        <v>X</v>
      </c>
      <c r="R36" s="61" t="str">
        <f>IF(OR($A36="",R$10=""),"",IF(IFERROR(MATCH(BBC_7!R$10,Infor!$A$13:$A$30,0),0)&gt;0,"L",IF(WEEKDAY(R$10)=1,"","X")))</f>
        <v>X</v>
      </c>
      <c r="S36" s="61" t="str">
        <f>IF(OR($A36="",S$10=""),"",IF(IFERROR(MATCH(BBC_7!S$10,Infor!$A$13:$A$30,0),0)&gt;0,"L",IF(WEEKDAY(S$10)=1,"","X")))</f>
        <v>X</v>
      </c>
      <c r="T36" s="61" t="str">
        <f>IF(OR($A36="",T$10=""),"",IF(IFERROR(MATCH(BBC_7!T$10,Infor!$A$13:$A$30,0),0)&gt;0,"L",IF(WEEKDAY(T$10)=1,"","X")))</f>
        <v/>
      </c>
      <c r="U36" s="61" t="str">
        <f>IF(OR($A36="",U$10=""),"",IF(IFERROR(MATCH(BBC_7!U$10,Infor!$A$13:$A$30,0),0)&gt;0,"L",IF(WEEKDAY(U$10)=1,"","X")))</f>
        <v>X</v>
      </c>
      <c r="V36" s="61" t="str">
        <f>IF(OR($A36="",V$10=""),"",IF(IFERROR(MATCH(BBC_7!V$10,Infor!$A$13:$A$30,0),0)&gt;0,"L",IF(WEEKDAY(V$10)=1,"","X")))</f>
        <v>X</v>
      </c>
      <c r="W36" s="61" t="str">
        <f>IF(OR($A36="",W$10=""),"",IF(IFERROR(MATCH(BBC_7!W$10,Infor!$A$13:$A$30,0),0)&gt;0,"L",IF(WEEKDAY(W$10)=1,"","X")))</f>
        <v>X</v>
      </c>
      <c r="X36" s="61" t="str">
        <f>IF(OR($A36="",X$10=""),"",IF(IFERROR(MATCH(BBC_7!X$10,Infor!$A$13:$A$30,0),0)&gt;0,"L",IF(WEEKDAY(X$10)=1,"","X")))</f>
        <v>X</v>
      </c>
      <c r="Y36" s="61" t="str">
        <f>IF(OR($A36="",Y$10=""),"",IF(IFERROR(MATCH(BBC_7!Y$10,Infor!$A$13:$A$30,0),0)&gt;0,"L",IF(WEEKDAY(Y$10)=1,"","X")))</f>
        <v>X</v>
      </c>
      <c r="Z36" s="61" t="str">
        <f>IF(OR($A36="",Z$10=""),"",IF(IFERROR(MATCH(BBC_7!Z$10,Infor!$A$13:$A$30,0),0)&gt;0,"L",IF(WEEKDAY(Z$10)=1,"","X")))</f>
        <v>X</v>
      </c>
      <c r="AA36" s="61" t="str">
        <f>IF(OR($A36="",AA$10=""),"",IF(IFERROR(MATCH(BBC_7!AA$10,Infor!$A$13:$A$30,0),0)&gt;0,"L",IF(WEEKDAY(AA$10)=1,"","X")))</f>
        <v/>
      </c>
      <c r="AB36" s="61" t="str">
        <f>IF(OR($A36="",AB$10=""),"",IF(IFERROR(MATCH(BBC_7!AB$10,Infor!$A$13:$A$30,0),0)&gt;0,"L",IF(WEEKDAY(AB$10)=1,"","X")))</f>
        <v>X</v>
      </c>
      <c r="AC36" s="61" t="str">
        <f>IF(OR($A36="",AC$10=""),"",IF(IFERROR(MATCH(BBC_7!AC$10,Infor!$A$13:$A$30,0),0)&gt;0,"L",IF(WEEKDAY(AC$10)=1,"","X")))</f>
        <v>X</v>
      </c>
      <c r="AD36" s="61" t="str">
        <f>IF(OR($A36="",AD$10=""),"",IF(IFERROR(MATCH(BBC_7!AD$10,Infor!$A$13:$A$30,0),0)&gt;0,"L",IF(WEEKDAY(AD$10)=1,"","X")))</f>
        <v>X</v>
      </c>
      <c r="AE36" s="61" t="str">
        <f>IF(OR($A36="",AE$10=""),"",IF(IFERROR(MATCH(BBC_7!AE$10,Infor!$A$13:$A$30,0),0)&gt;0,"L",IF(WEEKDAY(AE$10)=1,"","X")))</f>
        <v>X</v>
      </c>
      <c r="AF36" s="61" t="str">
        <f>IF(OR($A36="",AF$10=""),"",IF(IFERROR(MATCH(BBC_7!AF$10,Infor!$A$13:$A$30,0),0)&gt;0,"L",IF(WEEKDAY(AF$10)=1,"","X")))</f>
        <v>X</v>
      </c>
      <c r="AG36" s="61" t="str">
        <f>IF(OR($A36="",AG$10=""),"",IF(IFERROR(MATCH(BBC_7!AG$10,Infor!$A$13:$A$30,0),0)&gt;0,"L",IF(WEEKDAY(AG$10)=1,"","X")))</f>
        <v>X</v>
      </c>
      <c r="AH36" s="61" t="str">
        <f>IF(OR($A36="",AH$10=""),"",IF(IFERROR(MATCH(BBC_7!AH$10,Infor!$A$13:$A$30,0),0)&gt;0,"L",IF(WEEKDAY(AH$10)=1,"","X")))</f>
        <v/>
      </c>
      <c r="AI36" s="61" t="str">
        <f>IF(OR($A36="",AI$10=""),"",IF(IFERROR(MATCH(BBC_7!AI$10,Infor!$A$13:$A$30,0),0)&gt;0,"L",IF(WEEKDAY(AI$10)=1,"","X")))</f>
        <v>X</v>
      </c>
      <c r="AJ36" s="62"/>
      <c r="AK36" s="62">
        <f t="shared" si="6"/>
        <v>26</v>
      </c>
      <c r="AL36" s="62">
        <f t="shared" si="7"/>
        <v>0</v>
      </c>
      <c r="AM36" s="62"/>
      <c r="AN36" s="63"/>
      <c r="AO36" s="44">
        <f t="shared" si="0"/>
        <v>7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IF(OR($A37="",E$10=""),"",IF(IFERROR(MATCH(BBC_7!E$10,Infor!$A$13:$A$30,0),0)&gt;0,"L",IF(WEEKDAY(E$10)=1,"","X")))</f>
        <v>X</v>
      </c>
      <c r="F37" s="61" t="str">
        <f>IF(OR($A37="",F$10=""),"",IF(IFERROR(MATCH(BBC_7!F$10,Infor!$A$13:$A$30,0),0)&gt;0,"L",IF(WEEKDAY(F$10)=1,"","X")))</f>
        <v/>
      </c>
      <c r="G37" s="61" t="str">
        <f>IF(OR($A37="",G$10=""),"",IF(IFERROR(MATCH(BBC_7!G$10,Infor!$A$13:$A$30,0),0)&gt;0,"L",IF(WEEKDAY(G$10)=1,"","X")))</f>
        <v>X</v>
      </c>
      <c r="H37" s="61" t="str">
        <f>IF(OR($A37="",H$10=""),"",IF(IFERROR(MATCH(BBC_7!H$10,Infor!$A$13:$A$30,0),0)&gt;0,"L",IF(WEEKDAY(H$10)=1,"","X")))</f>
        <v>X</v>
      </c>
      <c r="I37" s="61" t="str">
        <f>IF(OR($A37="",I$10=""),"",IF(IFERROR(MATCH(BBC_7!I$10,Infor!$A$13:$A$30,0),0)&gt;0,"L",IF(WEEKDAY(I$10)=1,"","X")))</f>
        <v>X</v>
      </c>
      <c r="J37" s="61" t="str">
        <f>IF(OR($A37="",J$10=""),"",IF(IFERROR(MATCH(BBC_7!J$10,Infor!$A$13:$A$30,0),0)&gt;0,"L",IF(WEEKDAY(J$10)=1,"","X")))</f>
        <v>X</v>
      </c>
      <c r="K37" s="61" t="str">
        <f>IF(OR($A37="",K$10=""),"",IF(IFERROR(MATCH(BBC_7!K$10,Infor!$A$13:$A$30,0),0)&gt;0,"L",IF(WEEKDAY(K$10)=1,"","X")))</f>
        <v>X</v>
      </c>
      <c r="L37" s="61" t="str">
        <f>IF(OR($A37="",L$10=""),"",IF(IFERROR(MATCH(BBC_7!L$10,Infor!$A$13:$A$30,0),0)&gt;0,"L",IF(WEEKDAY(L$10)=1,"","X")))</f>
        <v>X</v>
      </c>
      <c r="M37" s="61" t="str">
        <f>IF(OR($A37="",M$10=""),"",IF(IFERROR(MATCH(BBC_7!M$10,Infor!$A$13:$A$30,0),0)&gt;0,"L",IF(WEEKDAY(M$10)=1,"","X")))</f>
        <v/>
      </c>
      <c r="N37" s="61" t="str">
        <f>IF(OR($A37="",N$10=""),"",IF(IFERROR(MATCH(BBC_7!N$10,Infor!$A$13:$A$30,0),0)&gt;0,"L",IF(WEEKDAY(N$10)=1,"","X")))</f>
        <v>X</v>
      </c>
      <c r="O37" s="61" t="str">
        <f>IF(OR($A37="",O$10=""),"",IF(IFERROR(MATCH(BBC_7!O$10,Infor!$A$13:$A$30,0),0)&gt;0,"L",IF(WEEKDAY(O$10)=1,"","X")))</f>
        <v>X</v>
      </c>
      <c r="P37" s="61" t="str">
        <f>IF(OR($A37="",P$10=""),"",IF(IFERROR(MATCH(BBC_7!P$10,Infor!$A$13:$A$30,0),0)&gt;0,"L",IF(WEEKDAY(P$10)=1,"","X")))</f>
        <v>X</v>
      </c>
      <c r="Q37" s="61" t="str">
        <f>IF(OR($A37="",Q$10=""),"",IF(IFERROR(MATCH(BBC_7!Q$10,Infor!$A$13:$A$30,0),0)&gt;0,"L",IF(WEEKDAY(Q$10)=1,"","X")))</f>
        <v>X</v>
      </c>
      <c r="R37" s="61" t="str">
        <f>IF(OR($A37="",R$10=""),"",IF(IFERROR(MATCH(BBC_7!R$10,Infor!$A$13:$A$30,0),0)&gt;0,"L",IF(WEEKDAY(R$10)=1,"","X")))</f>
        <v>X</v>
      </c>
      <c r="S37" s="61" t="str">
        <f>IF(OR($A37="",S$10=""),"",IF(IFERROR(MATCH(BBC_7!S$10,Infor!$A$13:$A$30,0),0)&gt;0,"L",IF(WEEKDAY(S$10)=1,"","X")))</f>
        <v>X</v>
      </c>
      <c r="T37" s="61" t="str">
        <f>IF(OR($A37="",T$10=""),"",IF(IFERROR(MATCH(BBC_7!T$10,Infor!$A$13:$A$30,0),0)&gt;0,"L",IF(WEEKDAY(T$10)=1,"","X")))</f>
        <v/>
      </c>
      <c r="U37" s="61" t="str">
        <f>IF(OR($A37="",U$10=""),"",IF(IFERROR(MATCH(BBC_7!U$10,Infor!$A$13:$A$30,0),0)&gt;0,"L",IF(WEEKDAY(U$10)=1,"","X")))</f>
        <v>X</v>
      </c>
      <c r="V37" s="61" t="str">
        <f>IF(OR($A37="",V$10=""),"",IF(IFERROR(MATCH(BBC_7!V$10,Infor!$A$13:$A$30,0),0)&gt;0,"L",IF(WEEKDAY(V$10)=1,"","X")))</f>
        <v>X</v>
      </c>
      <c r="W37" s="61" t="str">
        <f>IF(OR($A37="",W$10=""),"",IF(IFERROR(MATCH(BBC_7!W$10,Infor!$A$13:$A$30,0),0)&gt;0,"L",IF(WEEKDAY(W$10)=1,"","X")))</f>
        <v>X</v>
      </c>
      <c r="X37" s="61" t="str">
        <f>IF(OR($A37="",X$10=""),"",IF(IFERROR(MATCH(BBC_7!X$10,Infor!$A$13:$A$30,0),0)&gt;0,"L",IF(WEEKDAY(X$10)=1,"","X")))</f>
        <v>X</v>
      </c>
      <c r="Y37" s="61" t="str">
        <f>IF(OR($A37="",Y$10=""),"",IF(IFERROR(MATCH(BBC_7!Y$10,Infor!$A$13:$A$30,0),0)&gt;0,"L",IF(WEEKDAY(Y$10)=1,"","X")))</f>
        <v>X</v>
      </c>
      <c r="Z37" s="61" t="str">
        <f>IF(OR($A37="",Z$10=""),"",IF(IFERROR(MATCH(BBC_7!Z$10,Infor!$A$13:$A$30,0),0)&gt;0,"L",IF(WEEKDAY(Z$10)=1,"","X")))</f>
        <v>X</v>
      </c>
      <c r="AA37" s="61" t="str">
        <f>IF(OR($A37="",AA$10=""),"",IF(IFERROR(MATCH(BBC_7!AA$10,Infor!$A$13:$A$30,0),0)&gt;0,"L",IF(WEEKDAY(AA$10)=1,"","X")))</f>
        <v/>
      </c>
      <c r="AB37" s="61" t="str">
        <f>IF(OR($A37="",AB$10=""),"",IF(IFERROR(MATCH(BBC_7!AB$10,Infor!$A$13:$A$30,0),0)&gt;0,"L",IF(WEEKDAY(AB$10)=1,"","X")))</f>
        <v>X</v>
      </c>
      <c r="AC37" s="61" t="str">
        <f>IF(OR($A37="",AC$10=""),"",IF(IFERROR(MATCH(BBC_7!AC$10,Infor!$A$13:$A$30,0),0)&gt;0,"L",IF(WEEKDAY(AC$10)=1,"","X")))</f>
        <v>X</v>
      </c>
      <c r="AD37" s="61" t="str">
        <f>IF(OR($A37="",AD$10=""),"",IF(IFERROR(MATCH(BBC_7!AD$10,Infor!$A$13:$A$30,0),0)&gt;0,"L",IF(WEEKDAY(AD$10)=1,"","X")))</f>
        <v>X</v>
      </c>
      <c r="AE37" s="61" t="str">
        <f>IF(OR($A37="",AE$10=""),"",IF(IFERROR(MATCH(BBC_7!AE$10,Infor!$A$13:$A$30,0),0)&gt;0,"L",IF(WEEKDAY(AE$10)=1,"","X")))</f>
        <v>X</v>
      </c>
      <c r="AF37" s="61" t="str">
        <f>IF(OR($A37="",AF$10=""),"",IF(IFERROR(MATCH(BBC_7!AF$10,Infor!$A$13:$A$30,0),0)&gt;0,"L",IF(WEEKDAY(AF$10)=1,"","X")))</f>
        <v>X</v>
      </c>
      <c r="AG37" s="61" t="str">
        <f>IF(OR($A37="",AG$10=""),"",IF(IFERROR(MATCH(BBC_7!AG$10,Infor!$A$13:$A$30,0),0)&gt;0,"L",IF(WEEKDAY(AG$10)=1,"","X")))</f>
        <v>X</v>
      </c>
      <c r="AH37" s="61" t="str">
        <f>IF(OR($A37="",AH$10=""),"",IF(IFERROR(MATCH(BBC_7!AH$10,Infor!$A$13:$A$30,0),0)&gt;0,"L",IF(WEEKDAY(AH$10)=1,"","X")))</f>
        <v/>
      </c>
      <c r="AI37" s="61" t="str">
        <f>IF(OR($A37="",AI$10=""),"",IF(IFERROR(MATCH(BBC_7!AI$10,Infor!$A$13:$A$30,0),0)&gt;0,"L",IF(WEEKDAY(AI$10)=1,"","X")))</f>
        <v>X</v>
      </c>
      <c r="AJ37" s="62"/>
      <c r="AK37" s="62">
        <f t="shared" si="6"/>
        <v>26</v>
      </c>
      <c r="AL37" s="62">
        <f t="shared" si="7"/>
        <v>0</v>
      </c>
      <c r="AM37" s="62"/>
      <c r="AN37" s="63"/>
      <c r="AO37" s="44">
        <f t="shared" si="0"/>
        <v>7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IF(OR($A38="",E$10=""),"",IF(IFERROR(MATCH(BBC_7!E$10,Infor!$A$13:$A$30,0),0)&gt;0,"L",IF(WEEKDAY(E$10)=1,"","X")))</f>
        <v>X</v>
      </c>
      <c r="F38" s="61" t="str">
        <f>IF(OR($A38="",F$10=""),"",IF(IFERROR(MATCH(BBC_7!F$10,Infor!$A$13:$A$30,0),0)&gt;0,"L",IF(WEEKDAY(F$10)=1,"","X")))</f>
        <v/>
      </c>
      <c r="G38" s="61" t="str">
        <f>IF(OR($A38="",G$10=""),"",IF(IFERROR(MATCH(BBC_7!G$10,Infor!$A$13:$A$30,0),0)&gt;0,"L",IF(WEEKDAY(G$10)=1,"","X")))</f>
        <v>X</v>
      </c>
      <c r="H38" s="61" t="str">
        <f>IF(OR($A38="",H$10=""),"",IF(IFERROR(MATCH(BBC_7!H$10,Infor!$A$13:$A$30,0),0)&gt;0,"L",IF(WEEKDAY(H$10)=1,"","X")))</f>
        <v>X</v>
      </c>
      <c r="I38" s="61" t="str">
        <f>IF(OR($A38="",I$10=""),"",IF(IFERROR(MATCH(BBC_7!I$10,Infor!$A$13:$A$30,0),0)&gt;0,"L",IF(WEEKDAY(I$10)=1,"","X")))</f>
        <v>X</v>
      </c>
      <c r="J38" s="61" t="str">
        <f>IF(OR($A38="",J$10=""),"",IF(IFERROR(MATCH(BBC_7!J$10,Infor!$A$13:$A$30,0),0)&gt;0,"L",IF(WEEKDAY(J$10)=1,"","X")))</f>
        <v>X</v>
      </c>
      <c r="K38" s="61" t="str">
        <f>IF(OR($A38="",K$10=""),"",IF(IFERROR(MATCH(BBC_7!K$10,Infor!$A$13:$A$30,0),0)&gt;0,"L",IF(WEEKDAY(K$10)=1,"","X")))</f>
        <v>X</v>
      </c>
      <c r="L38" s="61" t="str">
        <f>IF(OR($A38="",L$10=""),"",IF(IFERROR(MATCH(BBC_7!L$10,Infor!$A$13:$A$30,0),0)&gt;0,"L",IF(WEEKDAY(L$10)=1,"","X")))</f>
        <v>X</v>
      </c>
      <c r="M38" s="61" t="str">
        <f>IF(OR($A38="",M$10=""),"",IF(IFERROR(MATCH(BBC_7!M$10,Infor!$A$13:$A$30,0),0)&gt;0,"L",IF(WEEKDAY(M$10)=1,"","X")))</f>
        <v/>
      </c>
      <c r="N38" s="61" t="str">
        <f>IF(OR($A38="",N$10=""),"",IF(IFERROR(MATCH(BBC_7!N$10,Infor!$A$13:$A$30,0),0)&gt;0,"L",IF(WEEKDAY(N$10)=1,"","X")))</f>
        <v>X</v>
      </c>
      <c r="O38" s="61" t="str">
        <f>IF(OR($A38="",O$10=""),"",IF(IFERROR(MATCH(BBC_7!O$10,Infor!$A$13:$A$30,0),0)&gt;0,"L",IF(WEEKDAY(O$10)=1,"","X")))</f>
        <v>X</v>
      </c>
      <c r="P38" s="61" t="str">
        <f>IF(OR($A38="",P$10=""),"",IF(IFERROR(MATCH(BBC_7!P$10,Infor!$A$13:$A$30,0),0)&gt;0,"L",IF(WEEKDAY(P$10)=1,"","X")))</f>
        <v>X</v>
      </c>
      <c r="Q38" s="61" t="str">
        <f>IF(OR($A38="",Q$10=""),"",IF(IFERROR(MATCH(BBC_7!Q$10,Infor!$A$13:$A$30,0),0)&gt;0,"L",IF(WEEKDAY(Q$10)=1,"","X")))</f>
        <v>X</v>
      </c>
      <c r="R38" s="61" t="str">
        <f>IF(OR($A38="",R$10=""),"",IF(IFERROR(MATCH(BBC_7!R$10,Infor!$A$13:$A$30,0),0)&gt;0,"L",IF(WEEKDAY(R$10)=1,"","X")))</f>
        <v>X</v>
      </c>
      <c r="S38" s="61" t="str">
        <f>IF(OR($A38="",S$10=""),"",IF(IFERROR(MATCH(BBC_7!S$10,Infor!$A$13:$A$30,0),0)&gt;0,"L",IF(WEEKDAY(S$10)=1,"","X")))</f>
        <v>X</v>
      </c>
      <c r="T38" s="61" t="str">
        <f>IF(OR($A38="",T$10=""),"",IF(IFERROR(MATCH(BBC_7!T$10,Infor!$A$13:$A$30,0),0)&gt;0,"L",IF(WEEKDAY(T$10)=1,"","X")))</f>
        <v/>
      </c>
      <c r="U38" s="61" t="str">
        <f>IF(OR($A38="",U$10=""),"",IF(IFERROR(MATCH(BBC_7!U$10,Infor!$A$13:$A$30,0),0)&gt;0,"L",IF(WEEKDAY(U$10)=1,"","X")))</f>
        <v>X</v>
      </c>
      <c r="V38" s="61" t="str">
        <f>IF(OR($A38="",V$10=""),"",IF(IFERROR(MATCH(BBC_7!V$10,Infor!$A$13:$A$30,0),0)&gt;0,"L",IF(WEEKDAY(V$10)=1,"","X")))</f>
        <v>X</v>
      </c>
      <c r="W38" s="61" t="str">
        <f>IF(OR($A38="",W$10=""),"",IF(IFERROR(MATCH(BBC_7!W$10,Infor!$A$13:$A$30,0),0)&gt;0,"L",IF(WEEKDAY(W$10)=1,"","X")))</f>
        <v>X</v>
      </c>
      <c r="X38" s="61" t="str">
        <f>IF(OR($A38="",X$10=""),"",IF(IFERROR(MATCH(BBC_7!X$10,Infor!$A$13:$A$30,0),0)&gt;0,"L",IF(WEEKDAY(X$10)=1,"","X")))</f>
        <v>X</v>
      </c>
      <c r="Y38" s="61" t="str">
        <f>IF(OR($A38="",Y$10=""),"",IF(IFERROR(MATCH(BBC_7!Y$10,Infor!$A$13:$A$30,0),0)&gt;0,"L",IF(WEEKDAY(Y$10)=1,"","X")))</f>
        <v>X</v>
      </c>
      <c r="Z38" s="61" t="str">
        <f>IF(OR($A38="",Z$10=""),"",IF(IFERROR(MATCH(BBC_7!Z$10,Infor!$A$13:$A$30,0),0)&gt;0,"L",IF(WEEKDAY(Z$10)=1,"","X")))</f>
        <v>X</v>
      </c>
      <c r="AA38" s="61" t="str">
        <f>IF(OR($A38="",AA$10=""),"",IF(IFERROR(MATCH(BBC_7!AA$10,Infor!$A$13:$A$30,0),0)&gt;0,"L",IF(WEEKDAY(AA$10)=1,"","X")))</f>
        <v/>
      </c>
      <c r="AB38" s="61" t="str">
        <f>IF(OR($A38="",AB$10=""),"",IF(IFERROR(MATCH(BBC_7!AB$10,Infor!$A$13:$A$30,0),0)&gt;0,"L",IF(WEEKDAY(AB$10)=1,"","X")))</f>
        <v>X</v>
      </c>
      <c r="AC38" s="61" t="str">
        <f>IF(OR($A38="",AC$10=""),"",IF(IFERROR(MATCH(BBC_7!AC$10,Infor!$A$13:$A$30,0),0)&gt;0,"L",IF(WEEKDAY(AC$10)=1,"","X")))</f>
        <v>X</v>
      </c>
      <c r="AD38" s="61" t="str">
        <f>IF(OR($A38="",AD$10=""),"",IF(IFERROR(MATCH(BBC_7!AD$10,Infor!$A$13:$A$30,0),0)&gt;0,"L",IF(WEEKDAY(AD$10)=1,"","X")))</f>
        <v>X</v>
      </c>
      <c r="AE38" s="61" t="str">
        <f>IF(OR($A38="",AE$10=""),"",IF(IFERROR(MATCH(BBC_7!AE$10,Infor!$A$13:$A$30,0),0)&gt;0,"L",IF(WEEKDAY(AE$10)=1,"","X")))</f>
        <v>X</v>
      </c>
      <c r="AF38" s="61" t="str">
        <f>IF(OR($A38="",AF$10=""),"",IF(IFERROR(MATCH(BBC_7!AF$10,Infor!$A$13:$A$30,0),0)&gt;0,"L",IF(WEEKDAY(AF$10)=1,"","X")))</f>
        <v>X</v>
      </c>
      <c r="AG38" s="61" t="str">
        <f>IF(OR($A38="",AG$10=""),"",IF(IFERROR(MATCH(BBC_7!AG$10,Infor!$A$13:$A$30,0),0)&gt;0,"L",IF(WEEKDAY(AG$10)=1,"","X")))</f>
        <v>X</v>
      </c>
      <c r="AH38" s="61" t="str">
        <f>IF(OR($A38="",AH$10=""),"",IF(IFERROR(MATCH(BBC_7!AH$10,Infor!$A$13:$A$30,0),0)&gt;0,"L",IF(WEEKDAY(AH$10)=1,"","X")))</f>
        <v/>
      </c>
      <c r="AI38" s="61" t="str">
        <f>IF(OR($A38="",AI$10=""),"",IF(IFERROR(MATCH(BBC_7!AI$10,Infor!$A$13:$A$30,0),0)&gt;0,"L",IF(WEEKDAY(AI$10)=1,"","X")))</f>
        <v>X</v>
      </c>
      <c r="AJ38" s="62"/>
      <c r="AK38" s="62">
        <f t="shared" si="6"/>
        <v>26</v>
      </c>
      <c r="AL38" s="62">
        <f t="shared" si="7"/>
        <v>0</v>
      </c>
      <c r="AM38" s="62"/>
      <c r="AN38" s="63"/>
      <c r="AO38" s="44">
        <f t="shared" si="0"/>
        <v>7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IF(OR($A39="",E$10=""),"",IF(IFERROR(MATCH(BBC_7!E$10,Infor!$A$13:$A$30,0),0)&gt;0,"L",IF(WEEKDAY(E$10)=1,"","X")))</f>
        <v>X</v>
      </c>
      <c r="F39" s="61" t="str">
        <f>IF(OR($A39="",F$10=""),"",IF(IFERROR(MATCH(BBC_7!F$10,Infor!$A$13:$A$30,0),0)&gt;0,"L",IF(WEEKDAY(F$10)=1,"","X")))</f>
        <v/>
      </c>
      <c r="G39" s="61" t="str">
        <f>IF(OR($A39="",G$10=""),"",IF(IFERROR(MATCH(BBC_7!G$10,Infor!$A$13:$A$30,0),0)&gt;0,"L",IF(WEEKDAY(G$10)=1,"","X")))</f>
        <v>X</v>
      </c>
      <c r="H39" s="61" t="str">
        <f>IF(OR($A39="",H$10=""),"",IF(IFERROR(MATCH(BBC_7!H$10,Infor!$A$13:$A$30,0),0)&gt;0,"L",IF(WEEKDAY(H$10)=1,"","X")))</f>
        <v>X</v>
      </c>
      <c r="I39" s="61" t="str">
        <f>IF(OR($A39="",I$10=""),"",IF(IFERROR(MATCH(BBC_7!I$10,Infor!$A$13:$A$30,0),0)&gt;0,"L",IF(WEEKDAY(I$10)=1,"","X")))</f>
        <v>X</v>
      </c>
      <c r="J39" s="61" t="str">
        <f>IF(OR($A39="",J$10=""),"",IF(IFERROR(MATCH(BBC_7!J$10,Infor!$A$13:$A$30,0),0)&gt;0,"L",IF(WEEKDAY(J$10)=1,"","X")))</f>
        <v>X</v>
      </c>
      <c r="K39" s="61" t="str">
        <f>IF(OR($A39="",K$10=""),"",IF(IFERROR(MATCH(BBC_7!K$10,Infor!$A$13:$A$30,0),0)&gt;0,"L",IF(WEEKDAY(K$10)=1,"","X")))</f>
        <v>X</v>
      </c>
      <c r="L39" s="61" t="str">
        <f>IF(OR($A39="",L$10=""),"",IF(IFERROR(MATCH(BBC_7!L$10,Infor!$A$13:$A$30,0),0)&gt;0,"L",IF(WEEKDAY(L$10)=1,"","X")))</f>
        <v>X</v>
      </c>
      <c r="M39" s="61" t="str">
        <f>IF(OR($A39="",M$10=""),"",IF(IFERROR(MATCH(BBC_7!M$10,Infor!$A$13:$A$30,0),0)&gt;0,"L",IF(WEEKDAY(M$10)=1,"","X")))</f>
        <v/>
      </c>
      <c r="N39" s="61" t="str">
        <f>IF(OR($A39="",N$10=""),"",IF(IFERROR(MATCH(BBC_7!N$10,Infor!$A$13:$A$30,0),0)&gt;0,"L",IF(WEEKDAY(N$10)=1,"","X")))</f>
        <v>X</v>
      </c>
      <c r="O39" s="61" t="str">
        <f>IF(OR($A39="",O$10=""),"",IF(IFERROR(MATCH(BBC_7!O$10,Infor!$A$13:$A$30,0),0)&gt;0,"L",IF(WEEKDAY(O$10)=1,"","X")))</f>
        <v>X</v>
      </c>
      <c r="P39" s="61" t="str">
        <f>IF(OR($A39="",P$10=""),"",IF(IFERROR(MATCH(BBC_7!P$10,Infor!$A$13:$A$30,0),0)&gt;0,"L",IF(WEEKDAY(P$10)=1,"","X")))</f>
        <v>X</v>
      </c>
      <c r="Q39" s="61" t="str">
        <f>IF(OR($A39="",Q$10=""),"",IF(IFERROR(MATCH(BBC_7!Q$10,Infor!$A$13:$A$30,0),0)&gt;0,"L",IF(WEEKDAY(Q$10)=1,"","X")))</f>
        <v>X</v>
      </c>
      <c r="R39" s="61" t="str">
        <f>IF(OR($A39="",R$10=""),"",IF(IFERROR(MATCH(BBC_7!R$10,Infor!$A$13:$A$30,0),0)&gt;0,"L",IF(WEEKDAY(R$10)=1,"","X")))</f>
        <v>X</v>
      </c>
      <c r="S39" s="61" t="str">
        <f>IF(OR($A39="",S$10=""),"",IF(IFERROR(MATCH(BBC_7!S$10,Infor!$A$13:$A$30,0),0)&gt;0,"L",IF(WEEKDAY(S$10)=1,"","X")))</f>
        <v>X</v>
      </c>
      <c r="T39" s="61" t="str">
        <f>IF(OR($A39="",T$10=""),"",IF(IFERROR(MATCH(BBC_7!T$10,Infor!$A$13:$A$30,0),0)&gt;0,"L",IF(WEEKDAY(T$10)=1,"","X")))</f>
        <v/>
      </c>
      <c r="U39" s="61" t="str">
        <f>IF(OR($A39="",U$10=""),"",IF(IFERROR(MATCH(BBC_7!U$10,Infor!$A$13:$A$30,0),0)&gt;0,"L",IF(WEEKDAY(U$10)=1,"","X")))</f>
        <v>X</v>
      </c>
      <c r="V39" s="61" t="str">
        <f>IF(OR($A39="",V$10=""),"",IF(IFERROR(MATCH(BBC_7!V$10,Infor!$A$13:$A$30,0),0)&gt;0,"L",IF(WEEKDAY(V$10)=1,"","X")))</f>
        <v>X</v>
      </c>
      <c r="W39" s="61" t="str">
        <f>IF(OR($A39="",W$10=""),"",IF(IFERROR(MATCH(BBC_7!W$10,Infor!$A$13:$A$30,0),0)&gt;0,"L",IF(WEEKDAY(W$10)=1,"","X")))</f>
        <v>X</v>
      </c>
      <c r="X39" s="61" t="str">
        <f>IF(OR($A39="",X$10=""),"",IF(IFERROR(MATCH(BBC_7!X$10,Infor!$A$13:$A$30,0),0)&gt;0,"L",IF(WEEKDAY(X$10)=1,"","X")))</f>
        <v>X</v>
      </c>
      <c r="Y39" s="61" t="str">
        <f>IF(OR($A39="",Y$10=""),"",IF(IFERROR(MATCH(BBC_7!Y$10,Infor!$A$13:$A$30,0),0)&gt;0,"L",IF(WEEKDAY(Y$10)=1,"","X")))</f>
        <v>X</v>
      </c>
      <c r="Z39" s="61" t="str">
        <f>IF(OR($A39="",Z$10=""),"",IF(IFERROR(MATCH(BBC_7!Z$10,Infor!$A$13:$A$30,0),0)&gt;0,"L",IF(WEEKDAY(Z$10)=1,"","X")))</f>
        <v>X</v>
      </c>
      <c r="AA39" s="61" t="str">
        <f>IF(OR($A39="",AA$10=""),"",IF(IFERROR(MATCH(BBC_7!AA$10,Infor!$A$13:$A$30,0),0)&gt;0,"L",IF(WEEKDAY(AA$10)=1,"","X")))</f>
        <v/>
      </c>
      <c r="AB39" s="61" t="str">
        <f>IF(OR($A39="",AB$10=""),"",IF(IFERROR(MATCH(BBC_7!AB$10,Infor!$A$13:$A$30,0),0)&gt;0,"L",IF(WEEKDAY(AB$10)=1,"","X")))</f>
        <v>X</v>
      </c>
      <c r="AC39" s="61" t="str">
        <f>IF(OR($A39="",AC$10=""),"",IF(IFERROR(MATCH(BBC_7!AC$10,Infor!$A$13:$A$30,0),0)&gt;0,"L",IF(WEEKDAY(AC$10)=1,"","X")))</f>
        <v>X</v>
      </c>
      <c r="AD39" s="61" t="str">
        <f>IF(OR($A39="",AD$10=""),"",IF(IFERROR(MATCH(BBC_7!AD$10,Infor!$A$13:$A$30,0),0)&gt;0,"L",IF(WEEKDAY(AD$10)=1,"","X")))</f>
        <v>X</v>
      </c>
      <c r="AE39" s="61" t="str">
        <f>IF(OR($A39="",AE$10=""),"",IF(IFERROR(MATCH(BBC_7!AE$10,Infor!$A$13:$A$30,0),0)&gt;0,"L",IF(WEEKDAY(AE$10)=1,"","X")))</f>
        <v>X</v>
      </c>
      <c r="AF39" s="61" t="str">
        <f>IF(OR($A39="",AF$10=""),"",IF(IFERROR(MATCH(BBC_7!AF$10,Infor!$A$13:$A$30,0),0)&gt;0,"L",IF(WEEKDAY(AF$10)=1,"","X")))</f>
        <v>X</v>
      </c>
      <c r="AG39" s="61" t="str">
        <f>IF(OR($A39="",AG$10=""),"",IF(IFERROR(MATCH(BBC_7!AG$10,Infor!$A$13:$A$30,0),0)&gt;0,"L",IF(WEEKDAY(AG$10)=1,"","X")))</f>
        <v>X</v>
      </c>
      <c r="AH39" s="61" t="str">
        <f>IF(OR($A39="",AH$10=""),"",IF(IFERROR(MATCH(BBC_7!AH$10,Infor!$A$13:$A$30,0),0)&gt;0,"L",IF(WEEKDAY(AH$10)=1,"","X")))</f>
        <v/>
      </c>
      <c r="AI39" s="61" t="str">
        <f>IF(OR($A39="",AI$10=""),"",IF(IFERROR(MATCH(BBC_7!AI$10,Infor!$A$13:$A$30,0),0)&gt;0,"L",IF(WEEKDAY(AI$10)=1,"","X")))</f>
        <v>X</v>
      </c>
      <c r="AJ39" s="62"/>
      <c r="AK39" s="62">
        <f t="shared" si="6"/>
        <v>26</v>
      </c>
      <c r="AL39" s="62">
        <f t="shared" si="7"/>
        <v>0</v>
      </c>
      <c r="AM39" s="62"/>
      <c r="AN39" s="63"/>
      <c r="AO39" s="44">
        <f t="shared" si="0"/>
        <v>7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IF(OR($A40="",E$10=""),"",IF(IFERROR(MATCH(BBC_7!E$10,Infor!$A$13:$A$30,0),0)&gt;0,"L",IF(WEEKDAY(E$10)=1,"","X")))</f>
        <v>X</v>
      </c>
      <c r="F40" s="61" t="str">
        <f>IF(OR($A40="",F$10=""),"",IF(IFERROR(MATCH(BBC_7!F$10,Infor!$A$13:$A$30,0),0)&gt;0,"L",IF(WEEKDAY(F$10)=1,"","X")))</f>
        <v/>
      </c>
      <c r="G40" s="61" t="str">
        <f>IF(OR($A40="",G$10=""),"",IF(IFERROR(MATCH(BBC_7!G$10,Infor!$A$13:$A$30,0),0)&gt;0,"L",IF(WEEKDAY(G$10)=1,"","X")))</f>
        <v>X</v>
      </c>
      <c r="H40" s="61" t="str">
        <f>IF(OR($A40="",H$10=""),"",IF(IFERROR(MATCH(BBC_7!H$10,Infor!$A$13:$A$30,0),0)&gt;0,"L",IF(WEEKDAY(H$10)=1,"","X")))</f>
        <v>X</v>
      </c>
      <c r="I40" s="61" t="str">
        <f>IF(OR($A40="",I$10=""),"",IF(IFERROR(MATCH(BBC_7!I$10,Infor!$A$13:$A$30,0),0)&gt;0,"L",IF(WEEKDAY(I$10)=1,"","X")))</f>
        <v>X</v>
      </c>
      <c r="J40" s="61" t="str">
        <f>IF(OR($A40="",J$10=""),"",IF(IFERROR(MATCH(BBC_7!J$10,Infor!$A$13:$A$30,0),0)&gt;0,"L",IF(WEEKDAY(J$10)=1,"","X")))</f>
        <v>X</v>
      </c>
      <c r="K40" s="61" t="str">
        <f>IF(OR($A40="",K$10=""),"",IF(IFERROR(MATCH(BBC_7!K$10,Infor!$A$13:$A$30,0),0)&gt;0,"L",IF(WEEKDAY(K$10)=1,"","X")))</f>
        <v>X</v>
      </c>
      <c r="L40" s="61" t="str">
        <f>IF(OR($A40="",L$10=""),"",IF(IFERROR(MATCH(BBC_7!L$10,Infor!$A$13:$A$30,0),0)&gt;0,"L",IF(WEEKDAY(L$10)=1,"","X")))</f>
        <v>X</v>
      </c>
      <c r="M40" s="61" t="str">
        <f>IF(OR($A40="",M$10=""),"",IF(IFERROR(MATCH(BBC_7!M$10,Infor!$A$13:$A$30,0),0)&gt;0,"L",IF(WEEKDAY(M$10)=1,"","X")))</f>
        <v/>
      </c>
      <c r="N40" s="61" t="str">
        <f>IF(OR($A40="",N$10=""),"",IF(IFERROR(MATCH(BBC_7!N$10,Infor!$A$13:$A$30,0),0)&gt;0,"L",IF(WEEKDAY(N$10)=1,"","X")))</f>
        <v>X</v>
      </c>
      <c r="O40" s="61" t="str">
        <f>IF(OR($A40="",O$10=""),"",IF(IFERROR(MATCH(BBC_7!O$10,Infor!$A$13:$A$30,0),0)&gt;0,"L",IF(WEEKDAY(O$10)=1,"","X")))</f>
        <v>X</v>
      </c>
      <c r="P40" s="61" t="str">
        <f>IF(OR($A40="",P$10=""),"",IF(IFERROR(MATCH(BBC_7!P$10,Infor!$A$13:$A$30,0),0)&gt;0,"L",IF(WEEKDAY(P$10)=1,"","X")))</f>
        <v>X</v>
      </c>
      <c r="Q40" s="61" t="str">
        <f>IF(OR($A40="",Q$10=""),"",IF(IFERROR(MATCH(BBC_7!Q$10,Infor!$A$13:$A$30,0),0)&gt;0,"L",IF(WEEKDAY(Q$10)=1,"","X")))</f>
        <v>X</v>
      </c>
      <c r="R40" s="61" t="str">
        <f>IF(OR($A40="",R$10=""),"",IF(IFERROR(MATCH(BBC_7!R$10,Infor!$A$13:$A$30,0),0)&gt;0,"L",IF(WEEKDAY(R$10)=1,"","X")))</f>
        <v>X</v>
      </c>
      <c r="S40" s="61" t="str">
        <f>IF(OR($A40="",S$10=""),"",IF(IFERROR(MATCH(BBC_7!S$10,Infor!$A$13:$A$30,0),0)&gt;0,"L",IF(WEEKDAY(S$10)=1,"","X")))</f>
        <v>X</v>
      </c>
      <c r="T40" s="61" t="str">
        <f>IF(OR($A40="",T$10=""),"",IF(IFERROR(MATCH(BBC_7!T$10,Infor!$A$13:$A$30,0),0)&gt;0,"L",IF(WEEKDAY(T$10)=1,"","X")))</f>
        <v/>
      </c>
      <c r="U40" s="61" t="str">
        <f>IF(OR($A40="",U$10=""),"",IF(IFERROR(MATCH(BBC_7!U$10,Infor!$A$13:$A$30,0),0)&gt;0,"L",IF(WEEKDAY(U$10)=1,"","X")))</f>
        <v>X</v>
      </c>
      <c r="V40" s="61" t="str">
        <f>IF(OR($A40="",V$10=""),"",IF(IFERROR(MATCH(BBC_7!V$10,Infor!$A$13:$A$30,0),0)&gt;0,"L",IF(WEEKDAY(V$10)=1,"","X")))</f>
        <v>X</v>
      </c>
      <c r="W40" s="61" t="str">
        <f>IF(OR($A40="",W$10=""),"",IF(IFERROR(MATCH(BBC_7!W$10,Infor!$A$13:$A$30,0),0)&gt;0,"L",IF(WEEKDAY(W$10)=1,"","X")))</f>
        <v>X</v>
      </c>
      <c r="X40" s="61" t="str">
        <f>IF(OR($A40="",X$10=""),"",IF(IFERROR(MATCH(BBC_7!X$10,Infor!$A$13:$A$30,0),0)&gt;0,"L",IF(WEEKDAY(X$10)=1,"","X")))</f>
        <v>X</v>
      </c>
      <c r="Y40" s="61" t="str">
        <f>IF(OR($A40="",Y$10=""),"",IF(IFERROR(MATCH(BBC_7!Y$10,Infor!$A$13:$A$30,0),0)&gt;0,"L",IF(WEEKDAY(Y$10)=1,"","X")))</f>
        <v>X</v>
      </c>
      <c r="Z40" s="61" t="str">
        <f>IF(OR($A40="",Z$10=""),"",IF(IFERROR(MATCH(BBC_7!Z$10,Infor!$A$13:$A$30,0),0)&gt;0,"L",IF(WEEKDAY(Z$10)=1,"","X")))</f>
        <v>X</v>
      </c>
      <c r="AA40" s="61" t="str">
        <f>IF(OR($A40="",AA$10=""),"",IF(IFERROR(MATCH(BBC_7!AA$10,Infor!$A$13:$A$30,0),0)&gt;0,"L",IF(WEEKDAY(AA$10)=1,"","X")))</f>
        <v/>
      </c>
      <c r="AB40" s="61" t="str">
        <f>IF(OR($A40="",AB$10=""),"",IF(IFERROR(MATCH(BBC_7!AB$10,Infor!$A$13:$A$30,0),0)&gt;0,"L",IF(WEEKDAY(AB$10)=1,"","X")))</f>
        <v>X</v>
      </c>
      <c r="AC40" s="61" t="str">
        <f>IF(OR($A40="",AC$10=""),"",IF(IFERROR(MATCH(BBC_7!AC$10,Infor!$A$13:$A$30,0),0)&gt;0,"L",IF(WEEKDAY(AC$10)=1,"","X")))</f>
        <v>X</v>
      </c>
      <c r="AD40" s="61" t="str">
        <f>IF(OR($A40="",AD$10=""),"",IF(IFERROR(MATCH(BBC_7!AD$10,Infor!$A$13:$A$30,0),0)&gt;0,"L",IF(WEEKDAY(AD$10)=1,"","X")))</f>
        <v>X</v>
      </c>
      <c r="AE40" s="61" t="str">
        <f>IF(OR($A40="",AE$10=""),"",IF(IFERROR(MATCH(BBC_7!AE$10,Infor!$A$13:$A$30,0),0)&gt;0,"L",IF(WEEKDAY(AE$10)=1,"","X")))</f>
        <v>X</v>
      </c>
      <c r="AF40" s="61" t="str">
        <f>IF(OR($A40="",AF$10=""),"",IF(IFERROR(MATCH(BBC_7!AF$10,Infor!$A$13:$A$30,0),0)&gt;0,"L",IF(WEEKDAY(AF$10)=1,"","X")))</f>
        <v>X</v>
      </c>
      <c r="AG40" s="61" t="str">
        <f>IF(OR($A40="",AG$10=""),"",IF(IFERROR(MATCH(BBC_7!AG$10,Infor!$A$13:$A$30,0),0)&gt;0,"L",IF(WEEKDAY(AG$10)=1,"","X")))</f>
        <v>X</v>
      </c>
      <c r="AH40" s="61" t="str">
        <f>IF(OR($A40="",AH$10=""),"",IF(IFERROR(MATCH(BBC_7!AH$10,Infor!$A$13:$A$30,0),0)&gt;0,"L",IF(WEEKDAY(AH$10)=1,"","X")))</f>
        <v/>
      </c>
      <c r="AI40" s="61" t="str">
        <f>IF(OR($A40="",AI$10=""),"",IF(IFERROR(MATCH(BBC_7!AI$10,Infor!$A$13:$A$30,0),0)&gt;0,"L",IF(WEEKDAY(AI$10)=1,"","X")))</f>
        <v>X</v>
      </c>
      <c r="AJ40" s="62"/>
      <c r="AK40" s="62">
        <f t="shared" si="6"/>
        <v>26</v>
      </c>
      <c r="AL40" s="62">
        <f t="shared" si="7"/>
        <v>0</v>
      </c>
      <c r="AM40" s="62"/>
      <c r="AN40" s="63"/>
      <c r="AO40" s="44">
        <f t="shared" si="0"/>
        <v>7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IF(OR($A41="",E$10=""),"",IF(IFERROR(MATCH(BBC_7!E$10,Infor!$A$13:$A$30,0),0)&gt;0,"L",IF(WEEKDAY(E$10)=1,"","X")))</f>
        <v>X</v>
      </c>
      <c r="F41" s="61" t="str">
        <f>IF(OR($A41="",F$10=""),"",IF(IFERROR(MATCH(BBC_7!F$10,Infor!$A$13:$A$30,0),0)&gt;0,"L",IF(WEEKDAY(F$10)=1,"","X")))</f>
        <v/>
      </c>
      <c r="G41" s="61" t="str">
        <f>IF(OR($A41="",G$10=""),"",IF(IFERROR(MATCH(BBC_7!G$10,Infor!$A$13:$A$30,0),0)&gt;0,"L",IF(WEEKDAY(G$10)=1,"","X")))</f>
        <v>X</v>
      </c>
      <c r="H41" s="61" t="str">
        <f>IF(OR($A41="",H$10=""),"",IF(IFERROR(MATCH(BBC_7!H$10,Infor!$A$13:$A$30,0),0)&gt;0,"L",IF(WEEKDAY(H$10)=1,"","X")))</f>
        <v>X</v>
      </c>
      <c r="I41" s="61" t="str">
        <f>IF(OR($A41="",I$10=""),"",IF(IFERROR(MATCH(BBC_7!I$10,Infor!$A$13:$A$30,0),0)&gt;0,"L",IF(WEEKDAY(I$10)=1,"","X")))</f>
        <v>X</v>
      </c>
      <c r="J41" s="61" t="str">
        <f>IF(OR($A41="",J$10=""),"",IF(IFERROR(MATCH(BBC_7!J$10,Infor!$A$13:$A$30,0),0)&gt;0,"L",IF(WEEKDAY(J$10)=1,"","X")))</f>
        <v>X</v>
      </c>
      <c r="K41" s="61" t="str">
        <f>IF(OR($A41="",K$10=""),"",IF(IFERROR(MATCH(BBC_7!K$10,Infor!$A$13:$A$30,0),0)&gt;0,"L",IF(WEEKDAY(K$10)=1,"","X")))</f>
        <v>X</v>
      </c>
      <c r="L41" s="61" t="str">
        <f>IF(OR($A41="",L$10=""),"",IF(IFERROR(MATCH(BBC_7!L$10,Infor!$A$13:$A$30,0),0)&gt;0,"L",IF(WEEKDAY(L$10)=1,"","X")))</f>
        <v>X</v>
      </c>
      <c r="M41" s="61" t="str">
        <f>IF(OR($A41="",M$10=""),"",IF(IFERROR(MATCH(BBC_7!M$10,Infor!$A$13:$A$30,0),0)&gt;0,"L",IF(WEEKDAY(M$10)=1,"","X")))</f>
        <v/>
      </c>
      <c r="N41" s="61" t="str">
        <f>IF(OR($A41="",N$10=""),"",IF(IFERROR(MATCH(BBC_7!N$10,Infor!$A$13:$A$30,0),0)&gt;0,"L",IF(WEEKDAY(N$10)=1,"","X")))</f>
        <v>X</v>
      </c>
      <c r="O41" s="61" t="str">
        <f>IF(OR($A41="",O$10=""),"",IF(IFERROR(MATCH(BBC_7!O$10,Infor!$A$13:$A$30,0),0)&gt;0,"L",IF(WEEKDAY(O$10)=1,"","X")))</f>
        <v>X</v>
      </c>
      <c r="P41" s="61" t="str">
        <f>IF(OR($A41="",P$10=""),"",IF(IFERROR(MATCH(BBC_7!P$10,Infor!$A$13:$A$30,0),0)&gt;0,"L",IF(WEEKDAY(P$10)=1,"","X")))</f>
        <v>X</v>
      </c>
      <c r="Q41" s="61" t="str">
        <f>IF(OR($A41="",Q$10=""),"",IF(IFERROR(MATCH(BBC_7!Q$10,Infor!$A$13:$A$30,0),0)&gt;0,"L",IF(WEEKDAY(Q$10)=1,"","X")))</f>
        <v>X</v>
      </c>
      <c r="R41" s="61" t="str">
        <f>IF(OR($A41="",R$10=""),"",IF(IFERROR(MATCH(BBC_7!R$10,Infor!$A$13:$A$30,0),0)&gt;0,"L",IF(WEEKDAY(R$10)=1,"","X")))</f>
        <v>X</v>
      </c>
      <c r="S41" s="61" t="str">
        <f>IF(OR($A41="",S$10=""),"",IF(IFERROR(MATCH(BBC_7!S$10,Infor!$A$13:$A$30,0),0)&gt;0,"L",IF(WEEKDAY(S$10)=1,"","X")))</f>
        <v>X</v>
      </c>
      <c r="T41" s="61" t="str">
        <f>IF(OR($A41="",T$10=""),"",IF(IFERROR(MATCH(BBC_7!T$10,Infor!$A$13:$A$30,0),0)&gt;0,"L",IF(WEEKDAY(T$10)=1,"","X")))</f>
        <v/>
      </c>
      <c r="U41" s="61" t="str">
        <f>IF(OR($A41="",U$10=""),"",IF(IFERROR(MATCH(BBC_7!U$10,Infor!$A$13:$A$30,0),0)&gt;0,"L",IF(WEEKDAY(U$10)=1,"","X")))</f>
        <v>X</v>
      </c>
      <c r="V41" s="61" t="str">
        <f>IF(OR($A41="",V$10=""),"",IF(IFERROR(MATCH(BBC_7!V$10,Infor!$A$13:$A$30,0),0)&gt;0,"L",IF(WEEKDAY(V$10)=1,"","X")))</f>
        <v>X</v>
      </c>
      <c r="W41" s="61" t="str">
        <f>IF(OR($A41="",W$10=""),"",IF(IFERROR(MATCH(BBC_7!W$10,Infor!$A$13:$A$30,0),0)&gt;0,"L",IF(WEEKDAY(W$10)=1,"","X")))</f>
        <v>X</v>
      </c>
      <c r="X41" s="61" t="str">
        <f>IF(OR($A41="",X$10=""),"",IF(IFERROR(MATCH(BBC_7!X$10,Infor!$A$13:$A$30,0),0)&gt;0,"L",IF(WEEKDAY(X$10)=1,"","X")))</f>
        <v>X</v>
      </c>
      <c r="Y41" s="61" t="str">
        <f>IF(OR($A41="",Y$10=""),"",IF(IFERROR(MATCH(BBC_7!Y$10,Infor!$A$13:$A$30,0),0)&gt;0,"L",IF(WEEKDAY(Y$10)=1,"","X")))</f>
        <v>X</v>
      </c>
      <c r="Z41" s="61" t="str">
        <f>IF(OR($A41="",Z$10=""),"",IF(IFERROR(MATCH(BBC_7!Z$10,Infor!$A$13:$A$30,0),0)&gt;0,"L",IF(WEEKDAY(Z$10)=1,"","X")))</f>
        <v>X</v>
      </c>
      <c r="AA41" s="61" t="str">
        <f>IF(OR($A41="",AA$10=""),"",IF(IFERROR(MATCH(BBC_7!AA$10,Infor!$A$13:$A$30,0),0)&gt;0,"L",IF(WEEKDAY(AA$10)=1,"","X")))</f>
        <v/>
      </c>
      <c r="AB41" s="61" t="str">
        <f>IF(OR($A41="",AB$10=""),"",IF(IFERROR(MATCH(BBC_7!AB$10,Infor!$A$13:$A$30,0),0)&gt;0,"L",IF(WEEKDAY(AB$10)=1,"","X")))</f>
        <v>X</v>
      </c>
      <c r="AC41" s="61" t="str">
        <f>IF(OR($A41="",AC$10=""),"",IF(IFERROR(MATCH(BBC_7!AC$10,Infor!$A$13:$A$30,0),0)&gt;0,"L",IF(WEEKDAY(AC$10)=1,"","X")))</f>
        <v>X</v>
      </c>
      <c r="AD41" s="61" t="str">
        <f>IF(OR($A41="",AD$10=""),"",IF(IFERROR(MATCH(BBC_7!AD$10,Infor!$A$13:$A$30,0),0)&gt;0,"L",IF(WEEKDAY(AD$10)=1,"","X")))</f>
        <v>X</v>
      </c>
      <c r="AE41" s="61" t="str">
        <f>IF(OR($A41="",AE$10=""),"",IF(IFERROR(MATCH(BBC_7!AE$10,Infor!$A$13:$A$30,0),0)&gt;0,"L",IF(WEEKDAY(AE$10)=1,"","X")))</f>
        <v>X</v>
      </c>
      <c r="AF41" s="61" t="str">
        <f>IF(OR($A41="",AF$10=""),"",IF(IFERROR(MATCH(BBC_7!AF$10,Infor!$A$13:$A$30,0),0)&gt;0,"L",IF(WEEKDAY(AF$10)=1,"","X")))</f>
        <v>X</v>
      </c>
      <c r="AG41" s="61" t="str">
        <f>IF(OR($A41="",AG$10=""),"",IF(IFERROR(MATCH(BBC_7!AG$10,Infor!$A$13:$A$30,0),0)&gt;0,"L",IF(WEEKDAY(AG$10)=1,"","X")))</f>
        <v>X</v>
      </c>
      <c r="AH41" s="61" t="str">
        <f>IF(OR($A41="",AH$10=""),"",IF(IFERROR(MATCH(BBC_7!AH$10,Infor!$A$13:$A$30,0),0)&gt;0,"L",IF(WEEKDAY(AH$10)=1,"","X")))</f>
        <v/>
      </c>
      <c r="AI41" s="61" t="str">
        <f>IF(OR($A41="",AI$10=""),"",IF(IFERROR(MATCH(BBC_7!AI$10,Infor!$A$13:$A$30,0),0)&gt;0,"L",IF(WEEKDAY(AI$10)=1,"","X")))</f>
        <v>X</v>
      </c>
      <c r="AJ41" s="62"/>
      <c r="AK41" s="62">
        <f t="shared" si="6"/>
        <v>26</v>
      </c>
      <c r="AL41" s="62">
        <f t="shared" si="7"/>
        <v>0</v>
      </c>
      <c r="AM41" s="62"/>
      <c r="AN41" s="63"/>
      <c r="AO41" s="44">
        <f t="shared" si="0"/>
        <v>7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IF(OR($A42="",E$10=""),"",IF(IFERROR(MATCH(BBC_7!E$10,Infor!$A$13:$A$30,0),0)&gt;0,"L",IF(WEEKDAY(E$10)=1,"","X")))</f>
        <v>X</v>
      </c>
      <c r="F42" s="61" t="str">
        <f>IF(OR($A42="",F$10=""),"",IF(IFERROR(MATCH(BBC_7!F$10,Infor!$A$13:$A$30,0),0)&gt;0,"L",IF(WEEKDAY(F$10)=1,"","X")))</f>
        <v/>
      </c>
      <c r="G42" s="61" t="str">
        <f>IF(OR($A42="",G$10=""),"",IF(IFERROR(MATCH(BBC_7!G$10,Infor!$A$13:$A$30,0),0)&gt;0,"L",IF(WEEKDAY(G$10)=1,"","X")))</f>
        <v>X</v>
      </c>
      <c r="H42" s="61" t="str">
        <f>IF(OR($A42="",H$10=""),"",IF(IFERROR(MATCH(BBC_7!H$10,Infor!$A$13:$A$30,0),0)&gt;0,"L",IF(WEEKDAY(H$10)=1,"","X")))</f>
        <v>X</v>
      </c>
      <c r="I42" s="61" t="str">
        <f>IF(OR($A42="",I$10=""),"",IF(IFERROR(MATCH(BBC_7!I$10,Infor!$A$13:$A$30,0),0)&gt;0,"L",IF(WEEKDAY(I$10)=1,"","X")))</f>
        <v>X</v>
      </c>
      <c r="J42" s="61" t="str">
        <f>IF(OR($A42="",J$10=""),"",IF(IFERROR(MATCH(BBC_7!J$10,Infor!$A$13:$A$30,0),0)&gt;0,"L",IF(WEEKDAY(J$10)=1,"","X")))</f>
        <v>X</v>
      </c>
      <c r="K42" s="61" t="str">
        <f>IF(OR($A42="",K$10=""),"",IF(IFERROR(MATCH(BBC_7!K$10,Infor!$A$13:$A$30,0),0)&gt;0,"L",IF(WEEKDAY(K$10)=1,"","X")))</f>
        <v>X</v>
      </c>
      <c r="L42" s="61" t="str">
        <f>IF(OR($A42="",L$10=""),"",IF(IFERROR(MATCH(BBC_7!L$10,Infor!$A$13:$A$30,0),0)&gt;0,"L",IF(WEEKDAY(L$10)=1,"","X")))</f>
        <v>X</v>
      </c>
      <c r="M42" s="61" t="str">
        <f>IF(OR($A42="",M$10=""),"",IF(IFERROR(MATCH(BBC_7!M$10,Infor!$A$13:$A$30,0),0)&gt;0,"L",IF(WEEKDAY(M$10)=1,"","X")))</f>
        <v/>
      </c>
      <c r="N42" s="61" t="str">
        <f>IF(OR($A42="",N$10=""),"",IF(IFERROR(MATCH(BBC_7!N$10,Infor!$A$13:$A$30,0),0)&gt;0,"L",IF(WEEKDAY(N$10)=1,"","X")))</f>
        <v>X</v>
      </c>
      <c r="O42" s="61" t="str">
        <f>IF(OR($A42="",O$10=""),"",IF(IFERROR(MATCH(BBC_7!O$10,Infor!$A$13:$A$30,0),0)&gt;0,"L",IF(WEEKDAY(O$10)=1,"","X")))</f>
        <v>X</v>
      </c>
      <c r="P42" s="61" t="str">
        <f>IF(OR($A42="",P$10=""),"",IF(IFERROR(MATCH(BBC_7!P$10,Infor!$A$13:$A$30,0),0)&gt;0,"L",IF(WEEKDAY(P$10)=1,"","X")))</f>
        <v>X</v>
      </c>
      <c r="Q42" s="61" t="str">
        <f>IF(OR($A42="",Q$10=""),"",IF(IFERROR(MATCH(BBC_7!Q$10,Infor!$A$13:$A$30,0),0)&gt;0,"L",IF(WEEKDAY(Q$10)=1,"","X")))</f>
        <v>X</v>
      </c>
      <c r="R42" s="61" t="str">
        <f>IF(OR($A42="",R$10=""),"",IF(IFERROR(MATCH(BBC_7!R$10,Infor!$A$13:$A$30,0),0)&gt;0,"L",IF(WEEKDAY(R$10)=1,"","X")))</f>
        <v>X</v>
      </c>
      <c r="S42" s="61" t="str">
        <f>IF(OR($A42="",S$10=""),"",IF(IFERROR(MATCH(BBC_7!S$10,Infor!$A$13:$A$30,0),0)&gt;0,"L",IF(WEEKDAY(S$10)=1,"","X")))</f>
        <v>X</v>
      </c>
      <c r="T42" s="61" t="str">
        <f>IF(OR($A42="",T$10=""),"",IF(IFERROR(MATCH(BBC_7!T$10,Infor!$A$13:$A$30,0),0)&gt;0,"L",IF(WEEKDAY(T$10)=1,"","X")))</f>
        <v/>
      </c>
      <c r="U42" s="61" t="str">
        <f>IF(OR($A42="",U$10=""),"",IF(IFERROR(MATCH(BBC_7!U$10,Infor!$A$13:$A$30,0),0)&gt;0,"L",IF(WEEKDAY(U$10)=1,"","X")))</f>
        <v>X</v>
      </c>
      <c r="V42" s="61" t="str">
        <f>IF(OR($A42="",V$10=""),"",IF(IFERROR(MATCH(BBC_7!V$10,Infor!$A$13:$A$30,0),0)&gt;0,"L",IF(WEEKDAY(V$10)=1,"","X")))</f>
        <v>X</v>
      </c>
      <c r="W42" s="61" t="str">
        <f>IF(OR($A42="",W$10=""),"",IF(IFERROR(MATCH(BBC_7!W$10,Infor!$A$13:$A$30,0),0)&gt;0,"L",IF(WEEKDAY(W$10)=1,"","X")))</f>
        <v>X</v>
      </c>
      <c r="X42" s="61" t="str">
        <f>IF(OR($A42="",X$10=""),"",IF(IFERROR(MATCH(BBC_7!X$10,Infor!$A$13:$A$30,0),0)&gt;0,"L",IF(WEEKDAY(X$10)=1,"","X")))</f>
        <v>X</v>
      </c>
      <c r="Y42" s="61" t="str">
        <f>IF(OR($A42="",Y$10=""),"",IF(IFERROR(MATCH(BBC_7!Y$10,Infor!$A$13:$A$30,0),0)&gt;0,"L",IF(WEEKDAY(Y$10)=1,"","X")))</f>
        <v>X</v>
      </c>
      <c r="Z42" s="61" t="str">
        <f>IF(OR($A42="",Z$10=""),"",IF(IFERROR(MATCH(BBC_7!Z$10,Infor!$A$13:$A$30,0),0)&gt;0,"L",IF(WEEKDAY(Z$10)=1,"","X")))</f>
        <v>X</v>
      </c>
      <c r="AA42" s="61" t="str">
        <f>IF(OR($A42="",AA$10=""),"",IF(IFERROR(MATCH(BBC_7!AA$10,Infor!$A$13:$A$30,0),0)&gt;0,"L",IF(WEEKDAY(AA$10)=1,"","X")))</f>
        <v/>
      </c>
      <c r="AB42" s="61" t="str">
        <f>IF(OR($A42="",AB$10=""),"",IF(IFERROR(MATCH(BBC_7!AB$10,Infor!$A$13:$A$30,0),0)&gt;0,"L",IF(WEEKDAY(AB$10)=1,"","X")))</f>
        <v>X</v>
      </c>
      <c r="AC42" s="61" t="str">
        <f>IF(OR($A42="",AC$10=""),"",IF(IFERROR(MATCH(BBC_7!AC$10,Infor!$A$13:$A$30,0),0)&gt;0,"L",IF(WEEKDAY(AC$10)=1,"","X")))</f>
        <v>X</v>
      </c>
      <c r="AD42" s="61" t="str">
        <f>IF(OR($A42="",AD$10=""),"",IF(IFERROR(MATCH(BBC_7!AD$10,Infor!$A$13:$A$30,0),0)&gt;0,"L",IF(WEEKDAY(AD$10)=1,"","X")))</f>
        <v>X</v>
      </c>
      <c r="AE42" s="61" t="str">
        <f>IF(OR($A42="",AE$10=""),"",IF(IFERROR(MATCH(BBC_7!AE$10,Infor!$A$13:$A$30,0),0)&gt;0,"L",IF(WEEKDAY(AE$10)=1,"","X")))</f>
        <v>X</v>
      </c>
      <c r="AF42" s="61" t="str">
        <f>IF(OR($A42="",AF$10=""),"",IF(IFERROR(MATCH(BBC_7!AF$10,Infor!$A$13:$A$30,0),0)&gt;0,"L",IF(WEEKDAY(AF$10)=1,"","X")))</f>
        <v>X</v>
      </c>
      <c r="AG42" s="61" t="str">
        <f>IF(OR($A42="",AG$10=""),"",IF(IFERROR(MATCH(BBC_7!AG$10,Infor!$A$13:$A$30,0),0)&gt;0,"L",IF(WEEKDAY(AG$10)=1,"","X")))</f>
        <v>X</v>
      </c>
      <c r="AH42" s="61" t="str">
        <f>IF(OR($A42="",AH$10=""),"",IF(IFERROR(MATCH(BBC_7!AH$10,Infor!$A$13:$A$30,0),0)&gt;0,"L",IF(WEEKDAY(AH$10)=1,"","X")))</f>
        <v/>
      </c>
      <c r="AI42" s="61" t="str">
        <f>IF(OR($A42="",AI$10=""),"",IF(IFERROR(MATCH(BBC_7!AI$10,Infor!$A$13:$A$30,0),0)&gt;0,"L",IF(WEEKDAY(AI$10)=1,"","X")))</f>
        <v>X</v>
      </c>
      <c r="AJ42" s="62"/>
      <c r="AK42" s="62">
        <f t="shared" si="6"/>
        <v>26</v>
      </c>
      <c r="AL42" s="62">
        <f t="shared" si="7"/>
        <v>0</v>
      </c>
      <c r="AM42" s="62"/>
      <c r="AN42" s="63"/>
      <c r="AO42" s="44">
        <f t="shared" si="0"/>
        <v>7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IF(OR($A43="",E$10=""),"",IF(IFERROR(MATCH(BBC_7!E$10,Infor!$A$13:$A$30,0),0)&gt;0,"L",IF(WEEKDAY(E$10)=1,"","X")))</f>
        <v>X</v>
      </c>
      <c r="F43" s="61" t="str">
        <f>IF(OR($A43="",F$10=""),"",IF(IFERROR(MATCH(BBC_7!F$10,Infor!$A$13:$A$30,0),0)&gt;0,"L",IF(WEEKDAY(F$10)=1,"","X")))</f>
        <v/>
      </c>
      <c r="G43" s="61" t="str">
        <f>IF(OR($A43="",G$10=""),"",IF(IFERROR(MATCH(BBC_7!G$10,Infor!$A$13:$A$30,0),0)&gt;0,"L",IF(WEEKDAY(G$10)=1,"","X")))</f>
        <v>X</v>
      </c>
      <c r="H43" s="61" t="str">
        <f>IF(OR($A43="",H$10=""),"",IF(IFERROR(MATCH(BBC_7!H$10,Infor!$A$13:$A$30,0),0)&gt;0,"L",IF(WEEKDAY(H$10)=1,"","X")))</f>
        <v>X</v>
      </c>
      <c r="I43" s="61" t="str">
        <f>IF(OR($A43="",I$10=""),"",IF(IFERROR(MATCH(BBC_7!I$10,Infor!$A$13:$A$30,0),0)&gt;0,"L",IF(WEEKDAY(I$10)=1,"","X")))</f>
        <v>X</v>
      </c>
      <c r="J43" s="61" t="str">
        <f>IF(OR($A43="",J$10=""),"",IF(IFERROR(MATCH(BBC_7!J$10,Infor!$A$13:$A$30,0),0)&gt;0,"L",IF(WEEKDAY(J$10)=1,"","X")))</f>
        <v>X</v>
      </c>
      <c r="K43" s="61" t="str">
        <f>IF(OR($A43="",K$10=""),"",IF(IFERROR(MATCH(BBC_7!K$10,Infor!$A$13:$A$30,0),0)&gt;0,"L",IF(WEEKDAY(K$10)=1,"","X")))</f>
        <v>X</v>
      </c>
      <c r="L43" s="61" t="str">
        <f>IF(OR($A43="",L$10=""),"",IF(IFERROR(MATCH(BBC_7!L$10,Infor!$A$13:$A$30,0),0)&gt;0,"L",IF(WEEKDAY(L$10)=1,"","X")))</f>
        <v>X</v>
      </c>
      <c r="M43" s="61" t="str">
        <f>IF(OR($A43="",M$10=""),"",IF(IFERROR(MATCH(BBC_7!M$10,Infor!$A$13:$A$30,0),0)&gt;0,"L",IF(WEEKDAY(M$10)=1,"","X")))</f>
        <v/>
      </c>
      <c r="N43" s="61" t="str">
        <f>IF(OR($A43="",N$10=""),"",IF(IFERROR(MATCH(BBC_7!N$10,Infor!$A$13:$A$30,0),0)&gt;0,"L",IF(WEEKDAY(N$10)=1,"","X")))</f>
        <v>X</v>
      </c>
      <c r="O43" s="61" t="str">
        <f>IF(OR($A43="",O$10=""),"",IF(IFERROR(MATCH(BBC_7!O$10,Infor!$A$13:$A$30,0),0)&gt;0,"L",IF(WEEKDAY(O$10)=1,"","X")))</f>
        <v>X</v>
      </c>
      <c r="P43" s="61" t="str">
        <f>IF(OR($A43="",P$10=""),"",IF(IFERROR(MATCH(BBC_7!P$10,Infor!$A$13:$A$30,0),0)&gt;0,"L",IF(WEEKDAY(P$10)=1,"","X")))</f>
        <v>X</v>
      </c>
      <c r="Q43" s="61" t="str">
        <f>IF(OR($A43="",Q$10=""),"",IF(IFERROR(MATCH(BBC_7!Q$10,Infor!$A$13:$A$30,0),0)&gt;0,"L",IF(WEEKDAY(Q$10)=1,"","X")))</f>
        <v>X</v>
      </c>
      <c r="R43" s="61" t="str">
        <f>IF(OR($A43="",R$10=""),"",IF(IFERROR(MATCH(BBC_7!R$10,Infor!$A$13:$A$30,0),0)&gt;0,"L",IF(WEEKDAY(R$10)=1,"","X")))</f>
        <v>X</v>
      </c>
      <c r="S43" s="61" t="str">
        <f>IF(OR($A43="",S$10=""),"",IF(IFERROR(MATCH(BBC_7!S$10,Infor!$A$13:$A$30,0),0)&gt;0,"L",IF(WEEKDAY(S$10)=1,"","X")))</f>
        <v>X</v>
      </c>
      <c r="T43" s="61" t="str">
        <f>IF(OR($A43="",T$10=""),"",IF(IFERROR(MATCH(BBC_7!T$10,Infor!$A$13:$A$30,0),0)&gt;0,"L",IF(WEEKDAY(T$10)=1,"","X")))</f>
        <v/>
      </c>
      <c r="U43" s="61" t="str">
        <f>IF(OR($A43="",U$10=""),"",IF(IFERROR(MATCH(BBC_7!U$10,Infor!$A$13:$A$30,0),0)&gt;0,"L",IF(WEEKDAY(U$10)=1,"","X")))</f>
        <v>X</v>
      </c>
      <c r="V43" s="61" t="str">
        <f>IF(OR($A43="",V$10=""),"",IF(IFERROR(MATCH(BBC_7!V$10,Infor!$A$13:$A$30,0),0)&gt;0,"L",IF(WEEKDAY(V$10)=1,"","X")))</f>
        <v>X</v>
      </c>
      <c r="W43" s="61" t="str">
        <f>IF(OR($A43="",W$10=""),"",IF(IFERROR(MATCH(BBC_7!W$10,Infor!$A$13:$A$30,0),0)&gt;0,"L",IF(WEEKDAY(W$10)=1,"","X")))</f>
        <v>X</v>
      </c>
      <c r="X43" s="61" t="str">
        <f>IF(OR($A43="",X$10=""),"",IF(IFERROR(MATCH(BBC_7!X$10,Infor!$A$13:$A$30,0),0)&gt;0,"L",IF(WEEKDAY(X$10)=1,"","X")))</f>
        <v>X</v>
      </c>
      <c r="Y43" s="61" t="str">
        <f>IF(OR($A43="",Y$10=""),"",IF(IFERROR(MATCH(BBC_7!Y$10,Infor!$A$13:$A$30,0),0)&gt;0,"L",IF(WEEKDAY(Y$10)=1,"","X")))</f>
        <v>X</v>
      </c>
      <c r="Z43" s="61" t="str">
        <f>IF(OR($A43="",Z$10=""),"",IF(IFERROR(MATCH(BBC_7!Z$10,Infor!$A$13:$A$30,0),0)&gt;0,"L",IF(WEEKDAY(Z$10)=1,"","X")))</f>
        <v>X</v>
      </c>
      <c r="AA43" s="61" t="str">
        <f>IF(OR($A43="",AA$10=""),"",IF(IFERROR(MATCH(BBC_7!AA$10,Infor!$A$13:$A$30,0),0)&gt;0,"L",IF(WEEKDAY(AA$10)=1,"","X")))</f>
        <v/>
      </c>
      <c r="AB43" s="61" t="str">
        <f>IF(OR($A43="",AB$10=""),"",IF(IFERROR(MATCH(BBC_7!AB$10,Infor!$A$13:$A$30,0),0)&gt;0,"L",IF(WEEKDAY(AB$10)=1,"","X")))</f>
        <v>X</v>
      </c>
      <c r="AC43" s="61" t="str">
        <f>IF(OR($A43="",AC$10=""),"",IF(IFERROR(MATCH(BBC_7!AC$10,Infor!$A$13:$A$30,0),0)&gt;0,"L",IF(WEEKDAY(AC$10)=1,"","X")))</f>
        <v>X</v>
      </c>
      <c r="AD43" s="61" t="str">
        <f>IF(OR($A43="",AD$10=""),"",IF(IFERROR(MATCH(BBC_7!AD$10,Infor!$A$13:$A$30,0),0)&gt;0,"L",IF(WEEKDAY(AD$10)=1,"","X")))</f>
        <v>X</v>
      </c>
      <c r="AE43" s="61" t="str">
        <f>IF(OR($A43="",AE$10=""),"",IF(IFERROR(MATCH(BBC_7!AE$10,Infor!$A$13:$A$30,0),0)&gt;0,"L",IF(WEEKDAY(AE$10)=1,"","X")))</f>
        <v>X</v>
      </c>
      <c r="AF43" s="61" t="str">
        <f>IF(OR($A43="",AF$10=""),"",IF(IFERROR(MATCH(BBC_7!AF$10,Infor!$A$13:$A$30,0),0)&gt;0,"L",IF(WEEKDAY(AF$10)=1,"","X")))</f>
        <v>X</v>
      </c>
      <c r="AG43" s="61" t="str">
        <f>IF(OR($A43="",AG$10=""),"",IF(IFERROR(MATCH(BBC_7!AG$10,Infor!$A$13:$A$30,0),0)&gt;0,"L",IF(WEEKDAY(AG$10)=1,"","X")))</f>
        <v>X</v>
      </c>
      <c r="AH43" s="61" t="str">
        <f>IF(OR($A43="",AH$10=""),"",IF(IFERROR(MATCH(BBC_7!AH$10,Infor!$A$13:$A$30,0),0)&gt;0,"L",IF(WEEKDAY(AH$10)=1,"","X")))</f>
        <v/>
      </c>
      <c r="AI43" s="61" t="str">
        <f>IF(OR($A43="",AI$10=""),"",IF(IFERROR(MATCH(BBC_7!AI$10,Infor!$A$13:$A$30,0),0)&gt;0,"L",IF(WEEKDAY(AI$10)=1,"","X")))</f>
        <v>X</v>
      </c>
      <c r="AJ43" s="62"/>
      <c r="AK43" s="62">
        <f t="shared" si="6"/>
        <v>26</v>
      </c>
      <c r="AL43" s="62">
        <f t="shared" si="7"/>
        <v>0</v>
      </c>
      <c r="AM43" s="62"/>
      <c r="AN43" s="63"/>
      <c r="AO43" s="44">
        <f t="shared" si="0"/>
        <v>7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IF(OR($A44="",E$10=""),"",IF(IFERROR(MATCH(BBC_7!E$10,Infor!$A$13:$A$30,0),0)&gt;0,"L",IF(WEEKDAY(E$10)=1,"","X")))</f>
        <v>X</v>
      </c>
      <c r="F44" s="61" t="str">
        <f>IF(OR($A44="",F$10=""),"",IF(IFERROR(MATCH(BBC_7!F$10,Infor!$A$13:$A$30,0),0)&gt;0,"L",IF(WEEKDAY(F$10)=1,"","X")))</f>
        <v/>
      </c>
      <c r="G44" s="61" t="str">
        <f>IF(OR($A44="",G$10=""),"",IF(IFERROR(MATCH(BBC_7!G$10,Infor!$A$13:$A$30,0),0)&gt;0,"L",IF(WEEKDAY(G$10)=1,"","X")))</f>
        <v>X</v>
      </c>
      <c r="H44" s="61" t="str">
        <f>IF(OR($A44="",H$10=""),"",IF(IFERROR(MATCH(BBC_7!H$10,Infor!$A$13:$A$30,0),0)&gt;0,"L",IF(WEEKDAY(H$10)=1,"","X")))</f>
        <v>X</v>
      </c>
      <c r="I44" s="61" t="str">
        <f>IF(OR($A44="",I$10=""),"",IF(IFERROR(MATCH(BBC_7!I$10,Infor!$A$13:$A$30,0),0)&gt;0,"L",IF(WEEKDAY(I$10)=1,"","X")))</f>
        <v>X</v>
      </c>
      <c r="J44" s="61" t="str">
        <f>IF(OR($A44="",J$10=""),"",IF(IFERROR(MATCH(BBC_7!J$10,Infor!$A$13:$A$30,0),0)&gt;0,"L",IF(WEEKDAY(J$10)=1,"","X")))</f>
        <v>X</v>
      </c>
      <c r="K44" s="61" t="str">
        <f>IF(OR($A44="",K$10=""),"",IF(IFERROR(MATCH(BBC_7!K$10,Infor!$A$13:$A$30,0),0)&gt;0,"L",IF(WEEKDAY(K$10)=1,"","X")))</f>
        <v>X</v>
      </c>
      <c r="L44" s="61" t="str">
        <f>IF(OR($A44="",L$10=""),"",IF(IFERROR(MATCH(BBC_7!L$10,Infor!$A$13:$A$30,0),0)&gt;0,"L",IF(WEEKDAY(L$10)=1,"","X")))</f>
        <v>X</v>
      </c>
      <c r="M44" s="61" t="str">
        <f>IF(OR($A44="",M$10=""),"",IF(IFERROR(MATCH(BBC_7!M$10,Infor!$A$13:$A$30,0),0)&gt;0,"L",IF(WEEKDAY(M$10)=1,"","X")))</f>
        <v/>
      </c>
      <c r="N44" s="61" t="str">
        <f>IF(OR($A44="",N$10=""),"",IF(IFERROR(MATCH(BBC_7!N$10,Infor!$A$13:$A$30,0),0)&gt;0,"L",IF(WEEKDAY(N$10)=1,"","X")))</f>
        <v>X</v>
      </c>
      <c r="O44" s="61" t="str">
        <f>IF(OR($A44="",O$10=""),"",IF(IFERROR(MATCH(BBC_7!O$10,Infor!$A$13:$A$30,0),0)&gt;0,"L",IF(WEEKDAY(O$10)=1,"","X")))</f>
        <v>X</v>
      </c>
      <c r="P44" s="61" t="str">
        <f>IF(OR($A44="",P$10=""),"",IF(IFERROR(MATCH(BBC_7!P$10,Infor!$A$13:$A$30,0),0)&gt;0,"L",IF(WEEKDAY(P$10)=1,"","X")))</f>
        <v>X</v>
      </c>
      <c r="Q44" s="61" t="str">
        <f>IF(OR($A44="",Q$10=""),"",IF(IFERROR(MATCH(BBC_7!Q$10,Infor!$A$13:$A$30,0),0)&gt;0,"L",IF(WEEKDAY(Q$10)=1,"","X")))</f>
        <v>X</v>
      </c>
      <c r="R44" s="61" t="str">
        <f>IF(OR($A44="",R$10=""),"",IF(IFERROR(MATCH(BBC_7!R$10,Infor!$A$13:$A$30,0),0)&gt;0,"L",IF(WEEKDAY(R$10)=1,"","X")))</f>
        <v>X</v>
      </c>
      <c r="S44" s="61" t="str">
        <f>IF(OR($A44="",S$10=""),"",IF(IFERROR(MATCH(BBC_7!S$10,Infor!$A$13:$A$30,0),0)&gt;0,"L",IF(WEEKDAY(S$10)=1,"","X")))</f>
        <v>X</v>
      </c>
      <c r="T44" s="61" t="str">
        <f>IF(OR($A44="",T$10=""),"",IF(IFERROR(MATCH(BBC_7!T$10,Infor!$A$13:$A$30,0),0)&gt;0,"L",IF(WEEKDAY(T$10)=1,"","X")))</f>
        <v/>
      </c>
      <c r="U44" s="61" t="str">
        <f>IF(OR($A44="",U$10=""),"",IF(IFERROR(MATCH(BBC_7!U$10,Infor!$A$13:$A$30,0),0)&gt;0,"L",IF(WEEKDAY(U$10)=1,"","X")))</f>
        <v>X</v>
      </c>
      <c r="V44" s="61" t="str">
        <f>IF(OR($A44="",V$10=""),"",IF(IFERROR(MATCH(BBC_7!V$10,Infor!$A$13:$A$30,0),0)&gt;0,"L",IF(WEEKDAY(V$10)=1,"","X")))</f>
        <v>X</v>
      </c>
      <c r="W44" s="61" t="str">
        <f>IF(OR($A44="",W$10=""),"",IF(IFERROR(MATCH(BBC_7!W$10,Infor!$A$13:$A$30,0),0)&gt;0,"L",IF(WEEKDAY(W$10)=1,"","X")))</f>
        <v>X</v>
      </c>
      <c r="X44" s="61" t="str">
        <f>IF(OR($A44="",X$10=""),"",IF(IFERROR(MATCH(BBC_7!X$10,Infor!$A$13:$A$30,0),0)&gt;0,"L",IF(WEEKDAY(X$10)=1,"","X")))</f>
        <v>X</v>
      </c>
      <c r="Y44" s="61" t="str">
        <f>IF(OR($A44="",Y$10=""),"",IF(IFERROR(MATCH(BBC_7!Y$10,Infor!$A$13:$A$30,0),0)&gt;0,"L",IF(WEEKDAY(Y$10)=1,"","X")))</f>
        <v>X</v>
      </c>
      <c r="Z44" s="61" t="str">
        <f>IF(OR($A44="",Z$10=""),"",IF(IFERROR(MATCH(BBC_7!Z$10,Infor!$A$13:$A$30,0),0)&gt;0,"L",IF(WEEKDAY(Z$10)=1,"","X")))</f>
        <v>X</v>
      </c>
      <c r="AA44" s="61" t="str">
        <f>IF(OR($A44="",AA$10=""),"",IF(IFERROR(MATCH(BBC_7!AA$10,Infor!$A$13:$A$30,0),0)&gt;0,"L",IF(WEEKDAY(AA$10)=1,"","X")))</f>
        <v/>
      </c>
      <c r="AB44" s="61" t="str">
        <f>IF(OR($A44="",AB$10=""),"",IF(IFERROR(MATCH(BBC_7!AB$10,Infor!$A$13:$A$30,0),0)&gt;0,"L",IF(WEEKDAY(AB$10)=1,"","X")))</f>
        <v>X</v>
      </c>
      <c r="AC44" s="61" t="str">
        <f>IF(OR($A44="",AC$10=""),"",IF(IFERROR(MATCH(BBC_7!AC$10,Infor!$A$13:$A$30,0),0)&gt;0,"L",IF(WEEKDAY(AC$10)=1,"","X")))</f>
        <v>X</v>
      </c>
      <c r="AD44" s="61" t="str">
        <f>IF(OR($A44="",AD$10=""),"",IF(IFERROR(MATCH(BBC_7!AD$10,Infor!$A$13:$A$30,0),0)&gt;0,"L",IF(WEEKDAY(AD$10)=1,"","X")))</f>
        <v>X</v>
      </c>
      <c r="AE44" s="61" t="str">
        <f>IF(OR($A44="",AE$10=""),"",IF(IFERROR(MATCH(BBC_7!AE$10,Infor!$A$13:$A$30,0),0)&gt;0,"L",IF(WEEKDAY(AE$10)=1,"","X")))</f>
        <v>X</v>
      </c>
      <c r="AF44" s="61" t="str">
        <f>IF(OR($A44="",AF$10=""),"",IF(IFERROR(MATCH(BBC_7!AF$10,Infor!$A$13:$A$30,0),0)&gt;0,"L",IF(WEEKDAY(AF$10)=1,"","X")))</f>
        <v>X</v>
      </c>
      <c r="AG44" s="61" t="str">
        <f>IF(OR($A44="",AG$10=""),"",IF(IFERROR(MATCH(BBC_7!AG$10,Infor!$A$13:$A$30,0),0)&gt;0,"L",IF(WEEKDAY(AG$10)=1,"","X")))</f>
        <v>X</v>
      </c>
      <c r="AH44" s="61" t="str">
        <f>IF(OR($A44="",AH$10=""),"",IF(IFERROR(MATCH(BBC_7!AH$10,Infor!$A$13:$A$30,0),0)&gt;0,"L",IF(WEEKDAY(AH$10)=1,"","X")))</f>
        <v/>
      </c>
      <c r="AI44" s="61" t="str">
        <f>IF(OR($A44="",AI$10=""),"",IF(IFERROR(MATCH(BBC_7!AI$10,Infor!$A$13:$A$30,0),0)&gt;0,"L",IF(WEEKDAY(AI$10)=1,"","X")))</f>
        <v>X</v>
      </c>
      <c r="AJ44" s="62"/>
      <c r="AK44" s="62">
        <f t="shared" si="6"/>
        <v>26</v>
      </c>
      <c r="AL44" s="62">
        <f t="shared" si="7"/>
        <v>0</v>
      </c>
      <c r="AM44" s="62"/>
      <c r="AN44" s="63"/>
      <c r="AO44" s="44">
        <f t="shared" si="0"/>
        <v>7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IF(OR($A45="",E$10=""),"",IF(IFERROR(MATCH(BBC_7!E$10,Infor!$A$13:$A$30,0),0)&gt;0,"L",IF(WEEKDAY(E$10)=1,"","X")))</f>
        <v>X</v>
      </c>
      <c r="F45" s="61" t="str">
        <f>IF(OR($A45="",F$10=""),"",IF(IFERROR(MATCH(BBC_7!F$10,Infor!$A$13:$A$30,0),0)&gt;0,"L",IF(WEEKDAY(F$10)=1,"","X")))</f>
        <v/>
      </c>
      <c r="G45" s="61" t="str">
        <f>IF(OR($A45="",G$10=""),"",IF(IFERROR(MATCH(BBC_7!G$10,Infor!$A$13:$A$30,0),0)&gt;0,"L",IF(WEEKDAY(G$10)=1,"","X")))</f>
        <v>X</v>
      </c>
      <c r="H45" s="61" t="str">
        <f>IF(OR($A45="",H$10=""),"",IF(IFERROR(MATCH(BBC_7!H$10,Infor!$A$13:$A$30,0),0)&gt;0,"L",IF(WEEKDAY(H$10)=1,"","X")))</f>
        <v>X</v>
      </c>
      <c r="I45" s="61" t="str">
        <f>IF(OR($A45="",I$10=""),"",IF(IFERROR(MATCH(BBC_7!I$10,Infor!$A$13:$A$30,0),0)&gt;0,"L",IF(WEEKDAY(I$10)=1,"","X")))</f>
        <v>X</v>
      </c>
      <c r="J45" s="61" t="str">
        <f>IF(OR($A45="",J$10=""),"",IF(IFERROR(MATCH(BBC_7!J$10,Infor!$A$13:$A$30,0),0)&gt;0,"L",IF(WEEKDAY(J$10)=1,"","X")))</f>
        <v>X</v>
      </c>
      <c r="K45" s="61" t="str">
        <f>IF(OR($A45="",K$10=""),"",IF(IFERROR(MATCH(BBC_7!K$10,Infor!$A$13:$A$30,0),0)&gt;0,"L",IF(WEEKDAY(K$10)=1,"","X")))</f>
        <v>X</v>
      </c>
      <c r="L45" s="61" t="str">
        <f>IF(OR($A45="",L$10=""),"",IF(IFERROR(MATCH(BBC_7!L$10,Infor!$A$13:$A$30,0),0)&gt;0,"L",IF(WEEKDAY(L$10)=1,"","X")))</f>
        <v>X</v>
      </c>
      <c r="M45" s="61" t="str">
        <f>IF(OR($A45="",M$10=""),"",IF(IFERROR(MATCH(BBC_7!M$10,Infor!$A$13:$A$30,0),0)&gt;0,"L",IF(WEEKDAY(M$10)=1,"","X")))</f>
        <v/>
      </c>
      <c r="N45" s="61" t="str">
        <f>IF(OR($A45="",N$10=""),"",IF(IFERROR(MATCH(BBC_7!N$10,Infor!$A$13:$A$30,0),0)&gt;0,"L",IF(WEEKDAY(N$10)=1,"","X")))</f>
        <v>X</v>
      </c>
      <c r="O45" s="61" t="str">
        <f>IF(OR($A45="",O$10=""),"",IF(IFERROR(MATCH(BBC_7!O$10,Infor!$A$13:$A$30,0),0)&gt;0,"L",IF(WEEKDAY(O$10)=1,"","X")))</f>
        <v>X</v>
      </c>
      <c r="P45" s="61" t="str">
        <f>IF(OR($A45="",P$10=""),"",IF(IFERROR(MATCH(BBC_7!P$10,Infor!$A$13:$A$30,0),0)&gt;0,"L",IF(WEEKDAY(P$10)=1,"","X")))</f>
        <v>X</v>
      </c>
      <c r="Q45" s="61" t="str">
        <f>IF(OR($A45="",Q$10=""),"",IF(IFERROR(MATCH(BBC_7!Q$10,Infor!$A$13:$A$30,0),0)&gt;0,"L",IF(WEEKDAY(Q$10)=1,"","X")))</f>
        <v>X</v>
      </c>
      <c r="R45" s="61" t="str">
        <f>IF(OR($A45="",R$10=""),"",IF(IFERROR(MATCH(BBC_7!R$10,Infor!$A$13:$A$30,0),0)&gt;0,"L",IF(WEEKDAY(R$10)=1,"","X")))</f>
        <v>X</v>
      </c>
      <c r="S45" s="61" t="str">
        <f>IF(OR($A45="",S$10=""),"",IF(IFERROR(MATCH(BBC_7!S$10,Infor!$A$13:$A$30,0),0)&gt;0,"L",IF(WEEKDAY(S$10)=1,"","X")))</f>
        <v>X</v>
      </c>
      <c r="T45" s="61" t="str">
        <f>IF(OR($A45="",T$10=""),"",IF(IFERROR(MATCH(BBC_7!T$10,Infor!$A$13:$A$30,0),0)&gt;0,"L",IF(WEEKDAY(T$10)=1,"","X")))</f>
        <v/>
      </c>
      <c r="U45" s="61" t="str">
        <f>IF(OR($A45="",U$10=""),"",IF(IFERROR(MATCH(BBC_7!U$10,Infor!$A$13:$A$30,0),0)&gt;0,"L",IF(WEEKDAY(U$10)=1,"","X")))</f>
        <v>X</v>
      </c>
      <c r="V45" s="61" t="str">
        <f>IF(OR($A45="",V$10=""),"",IF(IFERROR(MATCH(BBC_7!V$10,Infor!$A$13:$A$30,0),0)&gt;0,"L",IF(WEEKDAY(V$10)=1,"","X")))</f>
        <v>X</v>
      </c>
      <c r="W45" s="61" t="str">
        <f>IF(OR($A45="",W$10=""),"",IF(IFERROR(MATCH(BBC_7!W$10,Infor!$A$13:$A$30,0),0)&gt;0,"L",IF(WEEKDAY(W$10)=1,"","X")))</f>
        <v>X</v>
      </c>
      <c r="X45" s="61" t="str">
        <f>IF(OR($A45="",X$10=""),"",IF(IFERROR(MATCH(BBC_7!X$10,Infor!$A$13:$A$30,0),0)&gt;0,"L",IF(WEEKDAY(X$10)=1,"","X")))</f>
        <v>X</v>
      </c>
      <c r="Y45" s="61" t="str">
        <f>IF(OR($A45="",Y$10=""),"",IF(IFERROR(MATCH(BBC_7!Y$10,Infor!$A$13:$A$30,0),0)&gt;0,"L",IF(WEEKDAY(Y$10)=1,"","X")))</f>
        <v>X</v>
      </c>
      <c r="Z45" s="61" t="str">
        <f>IF(OR($A45="",Z$10=""),"",IF(IFERROR(MATCH(BBC_7!Z$10,Infor!$A$13:$A$30,0),0)&gt;0,"L",IF(WEEKDAY(Z$10)=1,"","X")))</f>
        <v>X</v>
      </c>
      <c r="AA45" s="61" t="str">
        <f>IF(OR($A45="",AA$10=""),"",IF(IFERROR(MATCH(BBC_7!AA$10,Infor!$A$13:$A$30,0),0)&gt;0,"L",IF(WEEKDAY(AA$10)=1,"","X")))</f>
        <v/>
      </c>
      <c r="AB45" s="61" t="str">
        <f>IF(OR($A45="",AB$10=""),"",IF(IFERROR(MATCH(BBC_7!AB$10,Infor!$A$13:$A$30,0),0)&gt;0,"L",IF(WEEKDAY(AB$10)=1,"","X")))</f>
        <v>X</v>
      </c>
      <c r="AC45" s="61" t="str">
        <f>IF(OR($A45="",AC$10=""),"",IF(IFERROR(MATCH(BBC_7!AC$10,Infor!$A$13:$A$30,0),0)&gt;0,"L",IF(WEEKDAY(AC$10)=1,"","X")))</f>
        <v>X</v>
      </c>
      <c r="AD45" s="61" t="str">
        <f>IF(OR($A45="",AD$10=""),"",IF(IFERROR(MATCH(BBC_7!AD$10,Infor!$A$13:$A$30,0),0)&gt;0,"L",IF(WEEKDAY(AD$10)=1,"","X")))</f>
        <v>X</v>
      </c>
      <c r="AE45" s="61" t="str">
        <f>IF(OR($A45="",AE$10=""),"",IF(IFERROR(MATCH(BBC_7!AE$10,Infor!$A$13:$A$30,0),0)&gt;0,"L",IF(WEEKDAY(AE$10)=1,"","X")))</f>
        <v>X</v>
      </c>
      <c r="AF45" s="61" t="str">
        <f>IF(OR($A45="",AF$10=""),"",IF(IFERROR(MATCH(BBC_7!AF$10,Infor!$A$13:$A$30,0),0)&gt;0,"L",IF(WEEKDAY(AF$10)=1,"","X")))</f>
        <v>X</v>
      </c>
      <c r="AG45" s="61" t="str">
        <f>IF(OR($A45="",AG$10=""),"",IF(IFERROR(MATCH(BBC_7!AG$10,Infor!$A$13:$A$30,0),0)&gt;0,"L",IF(WEEKDAY(AG$10)=1,"","X")))</f>
        <v>X</v>
      </c>
      <c r="AH45" s="61" t="str">
        <f>IF(OR($A45="",AH$10=""),"",IF(IFERROR(MATCH(BBC_7!AH$10,Infor!$A$13:$A$30,0),0)&gt;0,"L",IF(WEEKDAY(AH$10)=1,"","X")))</f>
        <v/>
      </c>
      <c r="AI45" s="61" t="str">
        <f>IF(OR($A45="",AI$10=""),"",IF(IFERROR(MATCH(BBC_7!AI$10,Infor!$A$13:$A$30,0),0)&gt;0,"L",IF(WEEKDAY(AI$10)=1,"","X")))</f>
        <v>X</v>
      </c>
      <c r="AJ45" s="62"/>
      <c r="AK45" s="62">
        <f t="shared" si="6"/>
        <v>26</v>
      </c>
      <c r="AL45" s="62">
        <f t="shared" si="7"/>
        <v>0</v>
      </c>
      <c r="AM45" s="62"/>
      <c r="AN45" s="63"/>
      <c r="AO45" s="44">
        <f t="shared" si="0"/>
        <v>7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IF(OR($A46="",E$10=""),"",IF(IFERROR(MATCH(BBC_7!E$10,Infor!$A$13:$A$30,0),0)&gt;0,"L",IF(WEEKDAY(E$10)=1,"","X")))</f>
        <v>X</v>
      </c>
      <c r="F46" s="61" t="str">
        <f>IF(OR($A46="",F$10=""),"",IF(IFERROR(MATCH(BBC_7!F$10,Infor!$A$13:$A$30,0),0)&gt;0,"L",IF(WEEKDAY(F$10)=1,"","X")))</f>
        <v/>
      </c>
      <c r="G46" s="61" t="str">
        <f>IF(OR($A46="",G$10=""),"",IF(IFERROR(MATCH(BBC_7!G$10,Infor!$A$13:$A$30,0),0)&gt;0,"L",IF(WEEKDAY(G$10)=1,"","X")))</f>
        <v>X</v>
      </c>
      <c r="H46" s="61" t="str">
        <f>IF(OR($A46="",H$10=""),"",IF(IFERROR(MATCH(BBC_7!H$10,Infor!$A$13:$A$30,0),0)&gt;0,"L",IF(WEEKDAY(H$10)=1,"","X")))</f>
        <v>X</v>
      </c>
      <c r="I46" s="61" t="str">
        <f>IF(OR($A46="",I$10=""),"",IF(IFERROR(MATCH(BBC_7!I$10,Infor!$A$13:$A$30,0),0)&gt;0,"L",IF(WEEKDAY(I$10)=1,"","X")))</f>
        <v>X</v>
      </c>
      <c r="J46" s="61" t="str">
        <f>IF(OR($A46="",J$10=""),"",IF(IFERROR(MATCH(BBC_7!J$10,Infor!$A$13:$A$30,0),0)&gt;0,"L",IF(WEEKDAY(J$10)=1,"","X")))</f>
        <v>X</v>
      </c>
      <c r="K46" s="61" t="str">
        <f>IF(OR($A46="",K$10=""),"",IF(IFERROR(MATCH(BBC_7!K$10,Infor!$A$13:$A$30,0),0)&gt;0,"L",IF(WEEKDAY(K$10)=1,"","X")))</f>
        <v>X</v>
      </c>
      <c r="L46" s="61" t="str">
        <f>IF(OR($A46="",L$10=""),"",IF(IFERROR(MATCH(BBC_7!L$10,Infor!$A$13:$A$30,0),0)&gt;0,"L",IF(WEEKDAY(L$10)=1,"","X")))</f>
        <v>X</v>
      </c>
      <c r="M46" s="61" t="str">
        <f>IF(OR($A46="",M$10=""),"",IF(IFERROR(MATCH(BBC_7!M$10,Infor!$A$13:$A$30,0),0)&gt;0,"L",IF(WEEKDAY(M$10)=1,"","X")))</f>
        <v/>
      </c>
      <c r="N46" s="61" t="str">
        <f>IF(OR($A46="",N$10=""),"",IF(IFERROR(MATCH(BBC_7!N$10,Infor!$A$13:$A$30,0),0)&gt;0,"L",IF(WEEKDAY(N$10)=1,"","X")))</f>
        <v>X</v>
      </c>
      <c r="O46" s="61" t="str">
        <f>IF(OR($A46="",O$10=""),"",IF(IFERROR(MATCH(BBC_7!O$10,Infor!$A$13:$A$30,0),0)&gt;0,"L",IF(WEEKDAY(O$10)=1,"","X")))</f>
        <v>X</v>
      </c>
      <c r="P46" s="61" t="str">
        <f>IF(OR($A46="",P$10=""),"",IF(IFERROR(MATCH(BBC_7!P$10,Infor!$A$13:$A$30,0),0)&gt;0,"L",IF(WEEKDAY(P$10)=1,"","X")))</f>
        <v>X</v>
      </c>
      <c r="Q46" s="61" t="str">
        <f>IF(OR($A46="",Q$10=""),"",IF(IFERROR(MATCH(BBC_7!Q$10,Infor!$A$13:$A$30,0),0)&gt;0,"L",IF(WEEKDAY(Q$10)=1,"","X")))</f>
        <v>X</v>
      </c>
      <c r="R46" s="61" t="str">
        <f>IF(OR($A46="",R$10=""),"",IF(IFERROR(MATCH(BBC_7!R$10,Infor!$A$13:$A$30,0),0)&gt;0,"L",IF(WEEKDAY(R$10)=1,"","X")))</f>
        <v>X</v>
      </c>
      <c r="S46" s="61" t="str">
        <f>IF(OR($A46="",S$10=""),"",IF(IFERROR(MATCH(BBC_7!S$10,Infor!$A$13:$A$30,0),0)&gt;0,"L",IF(WEEKDAY(S$10)=1,"","X")))</f>
        <v>X</v>
      </c>
      <c r="T46" s="61" t="str">
        <f>IF(OR($A46="",T$10=""),"",IF(IFERROR(MATCH(BBC_7!T$10,Infor!$A$13:$A$30,0),0)&gt;0,"L",IF(WEEKDAY(T$10)=1,"","X")))</f>
        <v/>
      </c>
      <c r="U46" s="61" t="str">
        <f>IF(OR($A46="",U$10=""),"",IF(IFERROR(MATCH(BBC_7!U$10,Infor!$A$13:$A$30,0),0)&gt;0,"L",IF(WEEKDAY(U$10)=1,"","X")))</f>
        <v>X</v>
      </c>
      <c r="V46" s="61" t="str">
        <f>IF(OR($A46="",V$10=""),"",IF(IFERROR(MATCH(BBC_7!V$10,Infor!$A$13:$A$30,0),0)&gt;0,"L",IF(WEEKDAY(V$10)=1,"","X")))</f>
        <v>X</v>
      </c>
      <c r="W46" s="61" t="str">
        <f>IF(OR($A46="",W$10=""),"",IF(IFERROR(MATCH(BBC_7!W$10,Infor!$A$13:$A$30,0),0)&gt;0,"L",IF(WEEKDAY(W$10)=1,"","X")))</f>
        <v>X</v>
      </c>
      <c r="X46" s="61" t="str">
        <f>IF(OR($A46="",X$10=""),"",IF(IFERROR(MATCH(BBC_7!X$10,Infor!$A$13:$A$30,0),0)&gt;0,"L",IF(WEEKDAY(X$10)=1,"","X")))</f>
        <v>X</v>
      </c>
      <c r="Y46" s="61" t="str">
        <f>IF(OR($A46="",Y$10=""),"",IF(IFERROR(MATCH(BBC_7!Y$10,Infor!$A$13:$A$30,0),0)&gt;0,"L",IF(WEEKDAY(Y$10)=1,"","X")))</f>
        <v>X</v>
      </c>
      <c r="Z46" s="61" t="str">
        <f>IF(OR($A46="",Z$10=""),"",IF(IFERROR(MATCH(BBC_7!Z$10,Infor!$A$13:$A$30,0),0)&gt;0,"L",IF(WEEKDAY(Z$10)=1,"","X")))</f>
        <v>X</v>
      </c>
      <c r="AA46" s="61" t="str">
        <f>IF(OR($A46="",AA$10=""),"",IF(IFERROR(MATCH(BBC_7!AA$10,Infor!$A$13:$A$30,0),0)&gt;0,"L",IF(WEEKDAY(AA$10)=1,"","X")))</f>
        <v/>
      </c>
      <c r="AB46" s="61" t="str">
        <f>IF(OR($A46="",AB$10=""),"",IF(IFERROR(MATCH(BBC_7!AB$10,Infor!$A$13:$A$30,0),0)&gt;0,"L",IF(WEEKDAY(AB$10)=1,"","X")))</f>
        <v>X</v>
      </c>
      <c r="AC46" s="61" t="str">
        <f>IF(OR($A46="",AC$10=""),"",IF(IFERROR(MATCH(BBC_7!AC$10,Infor!$A$13:$A$30,0),0)&gt;0,"L",IF(WEEKDAY(AC$10)=1,"","X")))</f>
        <v>X</v>
      </c>
      <c r="AD46" s="61" t="str">
        <f>IF(OR($A46="",AD$10=""),"",IF(IFERROR(MATCH(BBC_7!AD$10,Infor!$A$13:$A$30,0),0)&gt;0,"L",IF(WEEKDAY(AD$10)=1,"","X")))</f>
        <v>X</v>
      </c>
      <c r="AE46" s="61" t="str">
        <f>IF(OR($A46="",AE$10=""),"",IF(IFERROR(MATCH(BBC_7!AE$10,Infor!$A$13:$A$30,0),0)&gt;0,"L",IF(WEEKDAY(AE$10)=1,"","X")))</f>
        <v>X</v>
      </c>
      <c r="AF46" s="61" t="str">
        <f>IF(OR($A46="",AF$10=""),"",IF(IFERROR(MATCH(BBC_7!AF$10,Infor!$A$13:$A$30,0),0)&gt;0,"L",IF(WEEKDAY(AF$10)=1,"","X")))</f>
        <v>X</v>
      </c>
      <c r="AG46" s="61" t="str">
        <f>IF(OR($A46="",AG$10=""),"",IF(IFERROR(MATCH(BBC_7!AG$10,Infor!$A$13:$A$30,0),0)&gt;0,"L",IF(WEEKDAY(AG$10)=1,"","X")))</f>
        <v>X</v>
      </c>
      <c r="AH46" s="61" t="str">
        <f>IF(OR($A46="",AH$10=""),"",IF(IFERROR(MATCH(BBC_7!AH$10,Infor!$A$13:$A$30,0),0)&gt;0,"L",IF(WEEKDAY(AH$10)=1,"","X")))</f>
        <v/>
      </c>
      <c r="AI46" s="61" t="str">
        <f>IF(OR($A46="",AI$10=""),"",IF(IFERROR(MATCH(BBC_7!AI$10,Infor!$A$13:$A$30,0),0)&gt;0,"L",IF(WEEKDAY(AI$10)=1,"","X")))</f>
        <v>X</v>
      </c>
      <c r="AJ46" s="62"/>
      <c r="AK46" s="62">
        <f t="shared" si="6"/>
        <v>26</v>
      </c>
      <c r="AL46" s="62">
        <f t="shared" si="7"/>
        <v>0</v>
      </c>
      <c r="AM46" s="62"/>
      <c r="AN46" s="63"/>
      <c r="AO46" s="44">
        <f t="shared" si="0"/>
        <v>7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IF(OR($A47="",E$10=""),"",IF(IFERROR(MATCH(BBC_7!E$10,Infor!$A$13:$A$30,0),0)&gt;0,"L",IF(WEEKDAY(E$10)=1,"","X")))</f>
        <v>X</v>
      </c>
      <c r="F47" s="61" t="str">
        <f>IF(OR($A47="",F$10=""),"",IF(IFERROR(MATCH(BBC_7!F$10,Infor!$A$13:$A$30,0),0)&gt;0,"L",IF(WEEKDAY(F$10)=1,"","X")))</f>
        <v/>
      </c>
      <c r="G47" s="61" t="str">
        <f>IF(OR($A47="",G$10=""),"",IF(IFERROR(MATCH(BBC_7!G$10,Infor!$A$13:$A$30,0),0)&gt;0,"L",IF(WEEKDAY(G$10)=1,"","X")))</f>
        <v>X</v>
      </c>
      <c r="H47" s="61" t="str">
        <f>IF(OR($A47="",H$10=""),"",IF(IFERROR(MATCH(BBC_7!H$10,Infor!$A$13:$A$30,0),0)&gt;0,"L",IF(WEEKDAY(H$10)=1,"","X")))</f>
        <v>X</v>
      </c>
      <c r="I47" s="61" t="str">
        <f>IF(OR($A47="",I$10=""),"",IF(IFERROR(MATCH(BBC_7!I$10,Infor!$A$13:$A$30,0),0)&gt;0,"L",IF(WEEKDAY(I$10)=1,"","X")))</f>
        <v>X</v>
      </c>
      <c r="J47" s="61" t="str">
        <f>IF(OR($A47="",J$10=""),"",IF(IFERROR(MATCH(BBC_7!J$10,Infor!$A$13:$A$30,0),0)&gt;0,"L",IF(WEEKDAY(J$10)=1,"","X")))</f>
        <v>X</v>
      </c>
      <c r="K47" s="61" t="str">
        <f>IF(OR($A47="",K$10=""),"",IF(IFERROR(MATCH(BBC_7!K$10,Infor!$A$13:$A$30,0),0)&gt;0,"L",IF(WEEKDAY(K$10)=1,"","X")))</f>
        <v>X</v>
      </c>
      <c r="L47" s="61" t="str">
        <f>IF(OR($A47="",L$10=""),"",IF(IFERROR(MATCH(BBC_7!L$10,Infor!$A$13:$A$30,0),0)&gt;0,"L",IF(WEEKDAY(L$10)=1,"","X")))</f>
        <v>X</v>
      </c>
      <c r="M47" s="61" t="str">
        <f>IF(OR($A47="",M$10=""),"",IF(IFERROR(MATCH(BBC_7!M$10,Infor!$A$13:$A$30,0),0)&gt;0,"L",IF(WEEKDAY(M$10)=1,"","X")))</f>
        <v/>
      </c>
      <c r="N47" s="61" t="str">
        <f>IF(OR($A47="",N$10=""),"",IF(IFERROR(MATCH(BBC_7!N$10,Infor!$A$13:$A$30,0),0)&gt;0,"L",IF(WEEKDAY(N$10)=1,"","X")))</f>
        <v>X</v>
      </c>
      <c r="O47" s="61" t="str">
        <f>IF(OR($A47="",O$10=""),"",IF(IFERROR(MATCH(BBC_7!O$10,Infor!$A$13:$A$30,0),0)&gt;0,"L",IF(WEEKDAY(O$10)=1,"","X")))</f>
        <v>X</v>
      </c>
      <c r="P47" s="61" t="str">
        <f>IF(OR($A47="",P$10=""),"",IF(IFERROR(MATCH(BBC_7!P$10,Infor!$A$13:$A$30,0),0)&gt;0,"L",IF(WEEKDAY(P$10)=1,"","X")))</f>
        <v>X</v>
      </c>
      <c r="Q47" s="61" t="str">
        <f>IF(OR($A47="",Q$10=""),"",IF(IFERROR(MATCH(BBC_7!Q$10,Infor!$A$13:$A$30,0),0)&gt;0,"L",IF(WEEKDAY(Q$10)=1,"","X")))</f>
        <v>X</v>
      </c>
      <c r="R47" s="61" t="str">
        <f>IF(OR($A47="",R$10=""),"",IF(IFERROR(MATCH(BBC_7!R$10,Infor!$A$13:$A$30,0),0)&gt;0,"L",IF(WEEKDAY(R$10)=1,"","X")))</f>
        <v>X</v>
      </c>
      <c r="S47" s="61" t="str">
        <f>IF(OR($A47="",S$10=""),"",IF(IFERROR(MATCH(BBC_7!S$10,Infor!$A$13:$A$30,0),0)&gt;0,"L",IF(WEEKDAY(S$10)=1,"","X")))</f>
        <v>X</v>
      </c>
      <c r="T47" s="61" t="str">
        <f>IF(OR($A47="",T$10=""),"",IF(IFERROR(MATCH(BBC_7!T$10,Infor!$A$13:$A$30,0),0)&gt;0,"L",IF(WEEKDAY(T$10)=1,"","X")))</f>
        <v/>
      </c>
      <c r="U47" s="61" t="str">
        <f>IF(OR($A47="",U$10=""),"",IF(IFERROR(MATCH(BBC_7!U$10,Infor!$A$13:$A$30,0),0)&gt;0,"L",IF(WEEKDAY(U$10)=1,"","X")))</f>
        <v>X</v>
      </c>
      <c r="V47" s="61" t="str">
        <f>IF(OR($A47="",V$10=""),"",IF(IFERROR(MATCH(BBC_7!V$10,Infor!$A$13:$A$30,0),0)&gt;0,"L",IF(WEEKDAY(V$10)=1,"","X")))</f>
        <v>X</v>
      </c>
      <c r="W47" s="61" t="str">
        <f>IF(OR($A47="",W$10=""),"",IF(IFERROR(MATCH(BBC_7!W$10,Infor!$A$13:$A$30,0),0)&gt;0,"L",IF(WEEKDAY(W$10)=1,"","X")))</f>
        <v>X</v>
      </c>
      <c r="X47" s="61" t="str">
        <f>IF(OR($A47="",X$10=""),"",IF(IFERROR(MATCH(BBC_7!X$10,Infor!$A$13:$A$30,0),0)&gt;0,"L",IF(WEEKDAY(X$10)=1,"","X")))</f>
        <v>X</v>
      </c>
      <c r="Y47" s="61" t="str">
        <f>IF(OR($A47="",Y$10=""),"",IF(IFERROR(MATCH(BBC_7!Y$10,Infor!$A$13:$A$30,0),0)&gt;0,"L",IF(WEEKDAY(Y$10)=1,"","X")))</f>
        <v>X</v>
      </c>
      <c r="Z47" s="61" t="str">
        <f>IF(OR($A47="",Z$10=""),"",IF(IFERROR(MATCH(BBC_7!Z$10,Infor!$A$13:$A$30,0),0)&gt;0,"L",IF(WEEKDAY(Z$10)=1,"","X")))</f>
        <v>X</v>
      </c>
      <c r="AA47" s="61" t="str">
        <f>IF(OR($A47="",AA$10=""),"",IF(IFERROR(MATCH(BBC_7!AA$10,Infor!$A$13:$A$30,0),0)&gt;0,"L",IF(WEEKDAY(AA$10)=1,"","X")))</f>
        <v/>
      </c>
      <c r="AB47" s="61" t="str">
        <f>IF(OR($A47="",AB$10=""),"",IF(IFERROR(MATCH(BBC_7!AB$10,Infor!$A$13:$A$30,0),0)&gt;0,"L",IF(WEEKDAY(AB$10)=1,"","X")))</f>
        <v>X</v>
      </c>
      <c r="AC47" s="61" t="str">
        <f>IF(OR($A47="",AC$10=""),"",IF(IFERROR(MATCH(BBC_7!AC$10,Infor!$A$13:$A$30,0),0)&gt;0,"L",IF(WEEKDAY(AC$10)=1,"","X")))</f>
        <v>X</v>
      </c>
      <c r="AD47" s="61" t="str">
        <f>IF(OR($A47="",AD$10=""),"",IF(IFERROR(MATCH(BBC_7!AD$10,Infor!$A$13:$A$30,0),0)&gt;0,"L",IF(WEEKDAY(AD$10)=1,"","X")))</f>
        <v>X</v>
      </c>
      <c r="AE47" s="61" t="str">
        <f>IF(OR($A47="",AE$10=""),"",IF(IFERROR(MATCH(BBC_7!AE$10,Infor!$A$13:$A$30,0),0)&gt;0,"L",IF(WEEKDAY(AE$10)=1,"","X")))</f>
        <v>X</v>
      </c>
      <c r="AF47" s="61" t="str">
        <f>IF(OR($A47="",AF$10=""),"",IF(IFERROR(MATCH(BBC_7!AF$10,Infor!$A$13:$A$30,0),0)&gt;0,"L",IF(WEEKDAY(AF$10)=1,"","X")))</f>
        <v>X</v>
      </c>
      <c r="AG47" s="61" t="str">
        <f>IF(OR($A47="",AG$10=""),"",IF(IFERROR(MATCH(BBC_7!AG$10,Infor!$A$13:$A$30,0),0)&gt;0,"L",IF(WEEKDAY(AG$10)=1,"","X")))</f>
        <v>X</v>
      </c>
      <c r="AH47" s="61" t="str">
        <f>IF(OR($A47="",AH$10=""),"",IF(IFERROR(MATCH(BBC_7!AH$10,Infor!$A$13:$A$30,0),0)&gt;0,"L",IF(WEEKDAY(AH$10)=1,"","X")))</f>
        <v/>
      </c>
      <c r="AI47" s="61" t="str">
        <f>IF(OR($A47="",AI$10=""),"",IF(IFERROR(MATCH(BBC_7!AI$10,Infor!$A$13:$A$30,0),0)&gt;0,"L",IF(WEEKDAY(AI$10)=1,"","X")))</f>
        <v>X</v>
      </c>
      <c r="AJ47" s="62"/>
      <c r="AK47" s="62">
        <f t="shared" si="6"/>
        <v>26</v>
      </c>
      <c r="AL47" s="62">
        <f t="shared" si="7"/>
        <v>0</v>
      </c>
      <c r="AM47" s="62"/>
      <c r="AN47" s="63"/>
      <c r="AO47" s="44">
        <f t="shared" si="0"/>
        <v>7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IF(OR($A48="",E$10=""),"",IF(IFERROR(MATCH(BBC_7!E$10,Infor!$A$13:$A$30,0),0)&gt;0,"L",IF(WEEKDAY(E$10)=1,"","X")))</f>
        <v>X</v>
      </c>
      <c r="F48" s="61" t="str">
        <f>IF(OR($A48="",F$10=""),"",IF(IFERROR(MATCH(BBC_7!F$10,Infor!$A$13:$A$30,0),0)&gt;0,"L",IF(WEEKDAY(F$10)=1,"","X")))</f>
        <v/>
      </c>
      <c r="G48" s="61" t="str">
        <f>IF(OR($A48="",G$10=""),"",IF(IFERROR(MATCH(BBC_7!G$10,Infor!$A$13:$A$30,0),0)&gt;0,"L",IF(WEEKDAY(G$10)=1,"","X")))</f>
        <v>X</v>
      </c>
      <c r="H48" s="61" t="str">
        <f>IF(OR($A48="",H$10=""),"",IF(IFERROR(MATCH(BBC_7!H$10,Infor!$A$13:$A$30,0),0)&gt;0,"L",IF(WEEKDAY(H$10)=1,"","X")))</f>
        <v>X</v>
      </c>
      <c r="I48" s="61" t="str">
        <f>IF(OR($A48="",I$10=""),"",IF(IFERROR(MATCH(BBC_7!I$10,Infor!$A$13:$A$30,0),0)&gt;0,"L",IF(WEEKDAY(I$10)=1,"","X")))</f>
        <v>X</v>
      </c>
      <c r="J48" s="61" t="str">
        <f>IF(OR($A48="",J$10=""),"",IF(IFERROR(MATCH(BBC_7!J$10,Infor!$A$13:$A$30,0),0)&gt;0,"L",IF(WEEKDAY(J$10)=1,"","X")))</f>
        <v>X</v>
      </c>
      <c r="K48" s="61" t="str">
        <f>IF(OR($A48="",K$10=""),"",IF(IFERROR(MATCH(BBC_7!K$10,Infor!$A$13:$A$30,0),0)&gt;0,"L",IF(WEEKDAY(K$10)=1,"","X")))</f>
        <v>X</v>
      </c>
      <c r="L48" s="61" t="str">
        <f>IF(OR($A48="",L$10=""),"",IF(IFERROR(MATCH(BBC_7!L$10,Infor!$A$13:$A$30,0),0)&gt;0,"L",IF(WEEKDAY(L$10)=1,"","X")))</f>
        <v>X</v>
      </c>
      <c r="M48" s="61" t="str">
        <f>IF(OR($A48="",M$10=""),"",IF(IFERROR(MATCH(BBC_7!M$10,Infor!$A$13:$A$30,0),0)&gt;0,"L",IF(WEEKDAY(M$10)=1,"","X")))</f>
        <v/>
      </c>
      <c r="N48" s="61" t="str">
        <f>IF(OR($A48="",N$10=""),"",IF(IFERROR(MATCH(BBC_7!N$10,Infor!$A$13:$A$30,0),0)&gt;0,"L",IF(WEEKDAY(N$10)=1,"","X")))</f>
        <v>X</v>
      </c>
      <c r="O48" s="61" t="str">
        <f>IF(OR($A48="",O$10=""),"",IF(IFERROR(MATCH(BBC_7!O$10,Infor!$A$13:$A$30,0),0)&gt;0,"L",IF(WEEKDAY(O$10)=1,"","X")))</f>
        <v>X</v>
      </c>
      <c r="P48" s="61" t="str">
        <f>IF(OR($A48="",P$10=""),"",IF(IFERROR(MATCH(BBC_7!P$10,Infor!$A$13:$A$30,0),0)&gt;0,"L",IF(WEEKDAY(P$10)=1,"","X")))</f>
        <v>X</v>
      </c>
      <c r="Q48" s="61" t="str">
        <f>IF(OR($A48="",Q$10=""),"",IF(IFERROR(MATCH(BBC_7!Q$10,Infor!$A$13:$A$30,0),0)&gt;0,"L",IF(WEEKDAY(Q$10)=1,"","X")))</f>
        <v>X</v>
      </c>
      <c r="R48" s="61" t="str">
        <f>IF(OR($A48="",R$10=""),"",IF(IFERROR(MATCH(BBC_7!R$10,Infor!$A$13:$A$30,0),0)&gt;0,"L",IF(WEEKDAY(R$10)=1,"","X")))</f>
        <v>X</v>
      </c>
      <c r="S48" s="61" t="str">
        <f>IF(OR($A48="",S$10=""),"",IF(IFERROR(MATCH(BBC_7!S$10,Infor!$A$13:$A$30,0),0)&gt;0,"L",IF(WEEKDAY(S$10)=1,"","X")))</f>
        <v>X</v>
      </c>
      <c r="T48" s="61" t="str">
        <f>IF(OR($A48="",T$10=""),"",IF(IFERROR(MATCH(BBC_7!T$10,Infor!$A$13:$A$30,0),0)&gt;0,"L",IF(WEEKDAY(T$10)=1,"","X")))</f>
        <v/>
      </c>
      <c r="U48" s="61" t="str">
        <f>IF(OR($A48="",U$10=""),"",IF(IFERROR(MATCH(BBC_7!U$10,Infor!$A$13:$A$30,0),0)&gt;0,"L",IF(WEEKDAY(U$10)=1,"","X")))</f>
        <v>X</v>
      </c>
      <c r="V48" s="61" t="str">
        <f>IF(OR($A48="",V$10=""),"",IF(IFERROR(MATCH(BBC_7!V$10,Infor!$A$13:$A$30,0),0)&gt;0,"L",IF(WEEKDAY(V$10)=1,"","X")))</f>
        <v>X</v>
      </c>
      <c r="W48" s="61" t="str">
        <f>IF(OR($A48="",W$10=""),"",IF(IFERROR(MATCH(BBC_7!W$10,Infor!$A$13:$A$30,0),0)&gt;0,"L",IF(WEEKDAY(W$10)=1,"","X")))</f>
        <v>X</v>
      </c>
      <c r="X48" s="61" t="str">
        <f>IF(OR($A48="",X$10=""),"",IF(IFERROR(MATCH(BBC_7!X$10,Infor!$A$13:$A$30,0),0)&gt;0,"L",IF(WEEKDAY(X$10)=1,"","X")))</f>
        <v>X</v>
      </c>
      <c r="Y48" s="61" t="str">
        <f>IF(OR($A48="",Y$10=""),"",IF(IFERROR(MATCH(BBC_7!Y$10,Infor!$A$13:$A$30,0),0)&gt;0,"L",IF(WEEKDAY(Y$10)=1,"","X")))</f>
        <v>X</v>
      </c>
      <c r="Z48" s="61" t="str">
        <f>IF(OR($A48="",Z$10=""),"",IF(IFERROR(MATCH(BBC_7!Z$10,Infor!$A$13:$A$30,0),0)&gt;0,"L",IF(WEEKDAY(Z$10)=1,"","X")))</f>
        <v>X</v>
      </c>
      <c r="AA48" s="61" t="str">
        <f>IF(OR($A48="",AA$10=""),"",IF(IFERROR(MATCH(BBC_7!AA$10,Infor!$A$13:$A$30,0),0)&gt;0,"L",IF(WEEKDAY(AA$10)=1,"","X")))</f>
        <v/>
      </c>
      <c r="AB48" s="61" t="str">
        <f>IF(OR($A48="",AB$10=""),"",IF(IFERROR(MATCH(BBC_7!AB$10,Infor!$A$13:$A$30,0),0)&gt;0,"L",IF(WEEKDAY(AB$10)=1,"","X")))</f>
        <v>X</v>
      </c>
      <c r="AC48" s="61" t="str">
        <f>IF(OR($A48="",AC$10=""),"",IF(IFERROR(MATCH(BBC_7!AC$10,Infor!$A$13:$A$30,0),0)&gt;0,"L",IF(WEEKDAY(AC$10)=1,"","X")))</f>
        <v>X</v>
      </c>
      <c r="AD48" s="61" t="str">
        <f>IF(OR($A48="",AD$10=""),"",IF(IFERROR(MATCH(BBC_7!AD$10,Infor!$A$13:$A$30,0),0)&gt;0,"L",IF(WEEKDAY(AD$10)=1,"","X")))</f>
        <v>X</v>
      </c>
      <c r="AE48" s="61" t="str">
        <f>IF(OR($A48="",AE$10=""),"",IF(IFERROR(MATCH(BBC_7!AE$10,Infor!$A$13:$A$30,0),0)&gt;0,"L",IF(WEEKDAY(AE$10)=1,"","X")))</f>
        <v>X</v>
      </c>
      <c r="AF48" s="61" t="str">
        <f>IF(OR($A48="",AF$10=""),"",IF(IFERROR(MATCH(BBC_7!AF$10,Infor!$A$13:$A$30,0),0)&gt;0,"L",IF(WEEKDAY(AF$10)=1,"","X")))</f>
        <v>X</v>
      </c>
      <c r="AG48" s="61" t="str">
        <f>IF(OR($A48="",AG$10=""),"",IF(IFERROR(MATCH(BBC_7!AG$10,Infor!$A$13:$A$30,0),0)&gt;0,"L",IF(WEEKDAY(AG$10)=1,"","X")))</f>
        <v>X</v>
      </c>
      <c r="AH48" s="61" t="str">
        <f>IF(OR($A48="",AH$10=""),"",IF(IFERROR(MATCH(BBC_7!AH$10,Infor!$A$13:$A$30,0),0)&gt;0,"L",IF(WEEKDAY(AH$10)=1,"","X")))</f>
        <v/>
      </c>
      <c r="AI48" s="61" t="str">
        <f>IF(OR($A48="",AI$10=""),"",IF(IFERROR(MATCH(BBC_7!AI$10,Infor!$A$13:$A$30,0),0)&gt;0,"L",IF(WEEKDAY(AI$10)=1,"","X")))</f>
        <v>X</v>
      </c>
      <c r="AJ48" s="62"/>
      <c r="AK48" s="62">
        <f t="shared" si="6"/>
        <v>26</v>
      </c>
      <c r="AL48" s="62">
        <f t="shared" si="7"/>
        <v>0</v>
      </c>
      <c r="AM48" s="62"/>
      <c r="AN48" s="63"/>
      <c r="AO48" s="44">
        <f t="shared" si="0"/>
        <v>7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IF(OR($A49="",E$10=""),"",IF(IFERROR(MATCH(BBC_7!E$10,Infor!$A$13:$A$30,0),0)&gt;0,"L",IF(WEEKDAY(E$10)=1,"","X")))</f>
        <v>X</v>
      </c>
      <c r="F49" s="61" t="str">
        <f>IF(OR($A49="",F$10=""),"",IF(IFERROR(MATCH(BBC_7!F$10,Infor!$A$13:$A$30,0),0)&gt;0,"L",IF(WEEKDAY(F$10)=1,"","X")))</f>
        <v/>
      </c>
      <c r="G49" s="61" t="str">
        <f>IF(OR($A49="",G$10=""),"",IF(IFERROR(MATCH(BBC_7!G$10,Infor!$A$13:$A$30,0),0)&gt;0,"L",IF(WEEKDAY(G$10)=1,"","X")))</f>
        <v>X</v>
      </c>
      <c r="H49" s="61" t="str">
        <f>IF(OR($A49="",H$10=""),"",IF(IFERROR(MATCH(BBC_7!H$10,Infor!$A$13:$A$30,0),0)&gt;0,"L",IF(WEEKDAY(H$10)=1,"","X")))</f>
        <v>X</v>
      </c>
      <c r="I49" s="61" t="str">
        <f>IF(OR($A49="",I$10=""),"",IF(IFERROR(MATCH(BBC_7!I$10,Infor!$A$13:$A$30,0),0)&gt;0,"L",IF(WEEKDAY(I$10)=1,"","X")))</f>
        <v>X</v>
      </c>
      <c r="J49" s="61" t="str">
        <f>IF(OR($A49="",J$10=""),"",IF(IFERROR(MATCH(BBC_7!J$10,Infor!$A$13:$A$30,0),0)&gt;0,"L",IF(WEEKDAY(J$10)=1,"","X")))</f>
        <v>X</v>
      </c>
      <c r="K49" s="61" t="str">
        <f>IF(OR($A49="",K$10=""),"",IF(IFERROR(MATCH(BBC_7!K$10,Infor!$A$13:$A$30,0),0)&gt;0,"L",IF(WEEKDAY(K$10)=1,"","X")))</f>
        <v>X</v>
      </c>
      <c r="L49" s="61" t="str">
        <f>IF(OR($A49="",L$10=""),"",IF(IFERROR(MATCH(BBC_7!L$10,Infor!$A$13:$A$30,0),0)&gt;0,"L",IF(WEEKDAY(L$10)=1,"","X")))</f>
        <v>X</v>
      </c>
      <c r="M49" s="61" t="str">
        <f>IF(OR($A49="",M$10=""),"",IF(IFERROR(MATCH(BBC_7!M$10,Infor!$A$13:$A$30,0),0)&gt;0,"L",IF(WEEKDAY(M$10)=1,"","X")))</f>
        <v/>
      </c>
      <c r="N49" s="61" t="str">
        <f>IF(OR($A49="",N$10=""),"",IF(IFERROR(MATCH(BBC_7!N$10,Infor!$A$13:$A$30,0),0)&gt;0,"L",IF(WEEKDAY(N$10)=1,"","X")))</f>
        <v>X</v>
      </c>
      <c r="O49" s="61" t="str">
        <f>IF(OR($A49="",O$10=""),"",IF(IFERROR(MATCH(BBC_7!O$10,Infor!$A$13:$A$30,0),0)&gt;0,"L",IF(WEEKDAY(O$10)=1,"","X")))</f>
        <v>X</v>
      </c>
      <c r="P49" s="61" t="str">
        <f>IF(OR($A49="",P$10=""),"",IF(IFERROR(MATCH(BBC_7!P$10,Infor!$A$13:$A$30,0),0)&gt;0,"L",IF(WEEKDAY(P$10)=1,"","X")))</f>
        <v>X</v>
      </c>
      <c r="Q49" s="61" t="str">
        <f>IF(OR($A49="",Q$10=""),"",IF(IFERROR(MATCH(BBC_7!Q$10,Infor!$A$13:$A$30,0),0)&gt;0,"L",IF(WEEKDAY(Q$10)=1,"","X")))</f>
        <v>X</v>
      </c>
      <c r="R49" s="61" t="str">
        <f>IF(OR($A49="",R$10=""),"",IF(IFERROR(MATCH(BBC_7!R$10,Infor!$A$13:$A$30,0),0)&gt;0,"L",IF(WEEKDAY(R$10)=1,"","X")))</f>
        <v>X</v>
      </c>
      <c r="S49" s="61" t="str">
        <f>IF(OR($A49="",S$10=""),"",IF(IFERROR(MATCH(BBC_7!S$10,Infor!$A$13:$A$30,0),0)&gt;0,"L",IF(WEEKDAY(S$10)=1,"","X")))</f>
        <v>X</v>
      </c>
      <c r="T49" s="61" t="str">
        <f>IF(OR($A49="",T$10=""),"",IF(IFERROR(MATCH(BBC_7!T$10,Infor!$A$13:$A$30,0),0)&gt;0,"L",IF(WEEKDAY(T$10)=1,"","X")))</f>
        <v/>
      </c>
      <c r="U49" s="61" t="str">
        <f>IF(OR($A49="",U$10=""),"",IF(IFERROR(MATCH(BBC_7!U$10,Infor!$A$13:$A$30,0),0)&gt;0,"L",IF(WEEKDAY(U$10)=1,"","X")))</f>
        <v>X</v>
      </c>
      <c r="V49" s="61" t="str">
        <f>IF(OR($A49="",V$10=""),"",IF(IFERROR(MATCH(BBC_7!V$10,Infor!$A$13:$A$30,0),0)&gt;0,"L",IF(WEEKDAY(V$10)=1,"","X")))</f>
        <v>X</v>
      </c>
      <c r="W49" s="61" t="str">
        <f>IF(OR($A49="",W$10=""),"",IF(IFERROR(MATCH(BBC_7!W$10,Infor!$A$13:$A$30,0),0)&gt;0,"L",IF(WEEKDAY(W$10)=1,"","X")))</f>
        <v>X</v>
      </c>
      <c r="X49" s="61" t="str">
        <f>IF(OR($A49="",X$10=""),"",IF(IFERROR(MATCH(BBC_7!X$10,Infor!$A$13:$A$30,0),0)&gt;0,"L",IF(WEEKDAY(X$10)=1,"","X")))</f>
        <v>X</v>
      </c>
      <c r="Y49" s="61" t="str">
        <f>IF(OR($A49="",Y$10=""),"",IF(IFERROR(MATCH(BBC_7!Y$10,Infor!$A$13:$A$30,0),0)&gt;0,"L",IF(WEEKDAY(Y$10)=1,"","X")))</f>
        <v>X</v>
      </c>
      <c r="Z49" s="61" t="str">
        <f>IF(OR($A49="",Z$10=""),"",IF(IFERROR(MATCH(BBC_7!Z$10,Infor!$A$13:$A$30,0),0)&gt;0,"L",IF(WEEKDAY(Z$10)=1,"","X")))</f>
        <v>X</v>
      </c>
      <c r="AA49" s="61" t="str">
        <f>IF(OR($A49="",AA$10=""),"",IF(IFERROR(MATCH(BBC_7!AA$10,Infor!$A$13:$A$30,0),0)&gt;0,"L",IF(WEEKDAY(AA$10)=1,"","X")))</f>
        <v/>
      </c>
      <c r="AB49" s="61" t="str">
        <f>IF(OR($A49="",AB$10=""),"",IF(IFERROR(MATCH(BBC_7!AB$10,Infor!$A$13:$A$30,0),0)&gt;0,"L",IF(WEEKDAY(AB$10)=1,"","X")))</f>
        <v>X</v>
      </c>
      <c r="AC49" s="61" t="str">
        <f>IF(OR($A49="",AC$10=""),"",IF(IFERROR(MATCH(BBC_7!AC$10,Infor!$A$13:$A$30,0),0)&gt;0,"L",IF(WEEKDAY(AC$10)=1,"","X")))</f>
        <v>X</v>
      </c>
      <c r="AD49" s="61" t="str">
        <f>IF(OR($A49="",AD$10=""),"",IF(IFERROR(MATCH(BBC_7!AD$10,Infor!$A$13:$A$30,0),0)&gt;0,"L",IF(WEEKDAY(AD$10)=1,"","X")))</f>
        <v>X</v>
      </c>
      <c r="AE49" s="61" t="str">
        <f>IF(OR($A49="",AE$10=""),"",IF(IFERROR(MATCH(BBC_7!AE$10,Infor!$A$13:$A$30,0),0)&gt;0,"L",IF(WEEKDAY(AE$10)=1,"","X")))</f>
        <v>X</v>
      </c>
      <c r="AF49" s="61" t="str">
        <f>IF(OR($A49="",AF$10=""),"",IF(IFERROR(MATCH(BBC_7!AF$10,Infor!$A$13:$A$30,0),0)&gt;0,"L",IF(WEEKDAY(AF$10)=1,"","X")))</f>
        <v>X</v>
      </c>
      <c r="AG49" s="61" t="str">
        <f>IF(OR($A49="",AG$10=""),"",IF(IFERROR(MATCH(BBC_7!AG$10,Infor!$A$13:$A$30,0),0)&gt;0,"L",IF(WEEKDAY(AG$10)=1,"","X")))</f>
        <v>X</v>
      </c>
      <c r="AH49" s="61" t="str">
        <f>IF(OR($A49="",AH$10=""),"",IF(IFERROR(MATCH(BBC_7!AH$10,Infor!$A$13:$A$30,0),0)&gt;0,"L",IF(WEEKDAY(AH$10)=1,"","X")))</f>
        <v/>
      </c>
      <c r="AI49" s="61" t="str">
        <f>IF(OR($A49="",AI$10=""),"",IF(IFERROR(MATCH(BBC_7!AI$10,Infor!$A$13:$A$30,0),0)&gt;0,"L",IF(WEEKDAY(AI$10)=1,"","X")))</f>
        <v>X</v>
      </c>
      <c r="AJ49" s="62"/>
      <c r="AK49" s="62">
        <f t="shared" si="6"/>
        <v>26</v>
      </c>
      <c r="AL49" s="62">
        <f t="shared" si="7"/>
        <v>0</v>
      </c>
      <c r="AM49" s="62"/>
      <c r="AN49" s="63"/>
      <c r="AO49" s="44">
        <f t="shared" si="0"/>
        <v>7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IF(OR($A50="",E$10=""),"",IF(IFERROR(MATCH(BBC_7!E$10,Infor!$A$13:$A$30,0),0)&gt;0,"L",IF(WEEKDAY(E$10)=1,"","X")))</f>
        <v>X</v>
      </c>
      <c r="F50" s="61" t="str">
        <f>IF(OR($A50="",F$10=""),"",IF(IFERROR(MATCH(BBC_7!F$10,Infor!$A$13:$A$30,0),0)&gt;0,"L",IF(WEEKDAY(F$10)=1,"","X")))</f>
        <v/>
      </c>
      <c r="G50" s="61" t="str">
        <f>IF(OR($A50="",G$10=""),"",IF(IFERROR(MATCH(BBC_7!G$10,Infor!$A$13:$A$30,0),0)&gt;0,"L",IF(WEEKDAY(G$10)=1,"","X")))</f>
        <v>X</v>
      </c>
      <c r="H50" s="61" t="str">
        <f>IF(OR($A50="",H$10=""),"",IF(IFERROR(MATCH(BBC_7!H$10,Infor!$A$13:$A$30,0),0)&gt;0,"L",IF(WEEKDAY(H$10)=1,"","X")))</f>
        <v>X</v>
      </c>
      <c r="I50" s="61" t="str">
        <f>IF(OR($A50="",I$10=""),"",IF(IFERROR(MATCH(BBC_7!I$10,Infor!$A$13:$A$30,0),0)&gt;0,"L",IF(WEEKDAY(I$10)=1,"","X")))</f>
        <v>X</v>
      </c>
      <c r="J50" s="61" t="str">
        <f>IF(OR($A50="",J$10=""),"",IF(IFERROR(MATCH(BBC_7!J$10,Infor!$A$13:$A$30,0),0)&gt;0,"L",IF(WEEKDAY(J$10)=1,"","X")))</f>
        <v>X</v>
      </c>
      <c r="K50" s="61" t="str">
        <f>IF(OR($A50="",K$10=""),"",IF(IFERROR(MATCH(BBC_7!K$10,Infor!$A$13:$A$30,0),0)&gt;0,"L",IF(WEEKDAY(K$10)=1,"","X")))</f>
        <v>X</v>
      </c>
      <c r="L50" s="61" t="str">
        <f>IF(OR($A50="",L$10=""),"",IF(IFERROR(MATCH(BBC_7!L$10,Infor!$A$13:$A$30,0),0)&gt;0,"L",IF(WEEKDAY(L$10)=1,"","X")))</f>
        <v>X</v>
      </c>
      <c r="M50" s="61" t="str">
        <f>IF(OR($A50="",M$10=""),"",IF(IFERROR(MATCH(BBC_7!M$10,Infor!$A$13:$A$30,0),0)&gt;0,"L",IF(WEEKDAY(M$10)=1,"","X")))</f>
        <v/>
      </c>
      <c r="N50" s="61" t="str">
        <f>IF(OR($A50="",N$10=""),"",IF(IFERROR(MATCH(BBC_7!N$10,Infor!$A$13:$A$30,0),0)&gt;0,"L",IF(WEEKDAY(N$10)=1,"","X")))</f>
        <v>X</v>
      </c>
      <c r="O50" s="61" t="str">
        <f>IF(OR($A50="",O$10=""),"",IF(IFERROR(MATCH(BBC_7!O$10,Infor!$A$13:$A$30,0),0)&gt;0,"L",IF(WEEKDAY(O$10)=1,"","X")))</f>
        <v>X</v>
      </c>
      <c r="P50" s="61" t="str">
        <f>IF(OR($A50="",P$10=""),"",IF(IFERROR(MATCH(BBC_7!P$10,Infor!$A$13:$A$30,0),0)&gt;0,"L",IF(WEEKDAY(P$10)=1,"","X")))</f>
        <v>X</v>
      </c>
      <c r="Q50" s="61" t="str">
        <f>IF(OR($A50="",Q$10=""),"",IF(IFERROR(MATCH(BBC_7!Q$10,Infor!$A$13:$A$30,0),0)&gt;0,"L",IF(WEEKDAY(Q$10)=1,"","X")))</f>
        <v>X</v>
      </c>
      <c r="R50" s="61" t="str">
        <f>IF(OR($A50="",R$10=""),"",IF(IFERROR(MATCH(BBC_7!R$10,Infor!$A$13:$A$30,0),0)&gt;0,"L",IF(WEEKDAY(R$10)=1,"","X")))</f>
        <v>X</v>
      </c>
      <c r="S50" s="61" t="str">
        <f>IF(OR($A50="",S$10=""),"",IF(IFERROR(MATCH(BBC_7!S$10,Infor!$A$13:$A$30,0),0)&gt;0,"L",IF(WEEKDAY(S$10)=1,"","X")))</f>
        <v>X</v>
      </c>
      <c r="T50" s="61" t="str">
        <f>IF(OR($A50="",T$10=""),"",IF(IFERROR(MATCH(BBC_7!T$10,Infor!$A$13:$A$30,0),0)&gt;0,"L",IF(WEEKDAY(T$10)=1,"","X")))</f>
        <v/>
      </c>
      <c r="U50" s="61" t="str">
        <f>IF(OR($A50="",U$10=""),"",IF(IFERROR(MATCH(BBC_7!U$10,Infor!$A$13:$A$30,0),0)&gt;0,"L",IF(WEEKDAY(U$10)=1,"","X")))</f>
        <v>X</v>
      </c>
      <c r="V50" s="61" t="str">
        <f>IF(OR($A50="",V$10=""),"",IF(IFERROR(MATCH(BBC_7!V$10,Infor!$A$13:$A$30,0),0)&gt;0,"L",IF(WEEKDAY(V$10)=1,"","X")))</f>
        <v>X</v>
      </c>
      <c r="W50" s="61" t="str">
        <f>IF(OR($A50="",W$10=""),"",IF(IFERROR(MATCH(BBC_7!W$10,Infor!$A$13:$A$30,0),0)&gt;0,"L",IF(WEEKDAY(W$10)=1,"","X")))</f>
        <v>X</v>
      </c>
      <c r="X50" s="61" t="str">
        <f>IF(OR($A50="",X$10=""),"",IF(IFERROR(MATCH(BBC_7!X$10,Infor!$A$13:$A$30,0),0)&gt;0,"L",IF(WEEKDAY(X$10)=1,"","X")))</f>
        <v>X</v>
      </c>
      <c r="Y50" s="61" t="str">
        <f>IF(OR($A50="",Y$10=""),"",IF(IFERROR(MATCH(BBC_7!Y$10,Infor!$A$13:$A$30,0),0)&gt;0,"L",IF(WEEKDAY(Y$10)=1,"","X")))</f>
        <v>X</v>
      </c>
      <c r="Z50" s="61" t="str">
        <f>IF(OR($A50="",Z$10=""),"",IF(IFERROR(MATCH(BBC_7!Z$10,Infor!$A$13:$A$30,0),0)&gt;0,"L",IF(WEEKDAY(Z$10)=1,"","X")))</f>
        <v>X</v>
      </c>
      <c r="AA50" s="61" t="str">
        <f>IF(OR($A50="",AA$10=""),"",IF(IFERROR(MATCH(BBC_7!AA$10,Infor!$A$13:$A$30,0),0)&gt;0,"L",IF(WEEKDAY(AA$10)=1,"","X")))</f>
        <v/>
      </c>
      <c r="AB50" s="61" t="str">
        <f>IF(OR($A50="",AB$10=""),"",IF(IFERROR(MATCH(BBC_7!AB$10,Infor!$A$13:$A$30,0),0)&gt;0,"L",IF(WEEKDAY(AB$10)=1,"","X")))</f>
        <v>X</v>
      </c>
      <c r="AC50" s="61" t="str">
        <f>IF(OR($A50="",AC$10=""),"",IF(IFERROR(MATCH(BBC_7!AC$10,Infor!$A$13:$A$30,0),0)&gt;0,"L",IF(WEEKDAY(AC$10)=1,"","X")))</f>
        <v>X</v>
      </c>
      <c r="AD50" s="61" t="str">
        <f>IF(OR($A50="",AD$10=""),"",IF(IFERROR(MATCH(BBC_7!AD$10,Infor!$A$13:$A$30,0),0)&gt;0,"L",IF(WEEKDAY(AD$10)=1,"","X")))</f>
        <v>X</v>
      </c>
      <c r="AE50" s="61" t="str">
        <f>IF(OR($A50="",AE$10=""),"",IF(IFERROR(MATCH(BBC_7!AE$10,Infor!$A$13:$A$30,0),0)&gt;0,"L",IF(WEEKDAY(AE$10)=1,"","X")))</f>
        <v>X</v>
      </c>
      <c r="AF50" s="61" t="str">
        <f>IF(OR($A50="",AF$10=""),"",IF(IFERROR(MATCH(BBC_7!AF$10,Infor!$A$13:$A$30,0),0)&gt;0,"L",IF(WEEKDAY(AF$10)=1,"","X")))</f>
        <v>X</v>
      </c>
      <c r="AG50" s="61" t="str">
        <f>IF(OR($A50="",AG$10=""),"",IF(IFERROR(MATCH(BBC_7!AG$10,Infor!$A$13:$A$30,0),0)&gt;0,"L",IF(WEEKDAY(AG$10)=1,"","X")))</f>
        <v>X</v>
      </c>
      <c r="AH50" s="61" t="str">
        <f>IF(OR($A50="",AH$10=""),"",IF(IFERROR(MATCH(BBC_7!AH$10,Infor!$A$13:$A$30,0),0)&gt;0,"L",IF(WEEKDAY(AH$10)=1,"","X")))</f>
        <v/>
      </c>
      <c r="AI50" s="61" t="str">
        <f>IF(OR($A50="",AI$10=""),"",IF(IFERROR(MATCH(BBC_7!AI$10,Infor!$A$13:$A$30,0),0)&gt;0,"L",IF(WEEKDAY(AI$10)=1,"","X")))</f>
        <v>X</v>
      </c>
      <c r="AJ50" s="62"/>
      <c r="AK50" s="62">
        <f t="shared" si="6"/>
        <v>26</v>
      </c>
      <c r="AL50" s="62">
        <f t="shared" si="7"/>
        <v>0</v>
      </c>
      <c r="AM50" s="62"/>
      <c r="AN50" s="63"/>
      <c r="AO50" s="44">
        <f t="shared" si="0"/>
        <v>7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IF(OR($A51="",E$10=""),"",IF(IFERROR(MATCH(BBC_7!E$10,Infor!$A$13:$A$30,0),0)&gt;0,"L",IF(WEEKDAY(E$10)=1,"","X")))</f>
        <v>X</v>
      </c>
      <c r="F51" s="61" t="str">
        <f>IF(OR($A51="",F$10=""),"",IF(IFERROR(MATCH(BBC_7!F$10,Infor!$A$13:$A$30,0),0)&gt;0,"L",IF(WEEKDAY(F$10)=1,"","X")))</f>
        <v/>
      </c>
      <c r="G51" s="61" t="str">
        <f>IF(OR($A51="",G$10=""),"",IF(IFERROR(MATCH(BBC_7!G$10,Infor!$A$13:$A$30,0),0)&gt;0,"L",IF(WEEKDAY(G$10)=1,"","X")))</f>
        <v>X</v>
      </c>
      <c r="H51" s="61" t="str">
        <f>IF(OR($A51="",H$10=""),"",IF(IFERROR(MATCH(BBC_7!H$10,Infor!$A$13:$A$30,0),0)&gt;0,"L",IF(WEEKDAY(H$10)=1,"","X")))</f>
        <v>X</v>
      </c>
      <c r="I51" s="61" t="str">
        <f>IF(OR($A51="",I$10=""),"",IF(IFERROR(MATCH(BBC_7!I$10,Infor!$A$13:$A$30,0),0)&gt;0,"L",IF(WEEKDAY(I$10)=1,"","X")))</f>
        <v>X</v>
      </c>
      <c r="J51" s="61" t="str">
        <f>IF(OR($A51="",J$10=""),"",IF(IFERROR(MATCH(BBC_7!J$10,Infor!$A$13:$A$30,0),0)&gt;0,"L",IF(WEEKDAY(J$10)=1,"","X")))</f>
        <v>X</v>
      </c>
      <c r="K51" s="61" t="str">
        <f>IF(OR($A51="",K$10=""),"",IF(IFERROR(MATCH(BBC_7!K$10,Infor!$A$13:$A$30,0),0)&gt;0,"L",IF(WEEKDAY(K$10)=1,"","X")))</f>
        <v>X</v>
      </c>
      <c r="L51" s="61" t="str">
        <f>IF(OR($A51="",L$10=""),"",IF(IFERROR(MATCH(BBC_7!L$10,Infor!$A$13:$A$30,0),0)&gt;0,"L",IF(WEEKDAY(L$10)=1,"","X")))</f>
        <v>X</v>
      </c>
      <c r="M51" s="61" t="str">
        <f>IF(OR($A51="",M$10=""),"",IF(IFERROR(MATCH(BBC_7!M$10,Infor!$A$13:$A$30,0),0)&gt;0,"L",IF(WEEKDAY(M$10)=1,"","X")))</f>
        <v/>
      </c>
      <c r="N51" s="61" t="str">
        <f>IF(OR($A51="",N$10=""),"",IF(IFERROR(MATCH(BBC_7!N$10,Infor!$A$13:$A$30,0),0)&gt;0,"L",IF(WEEKDAY(N$10)=1,"","X")))</f>
        <v>X</v>
      </c>
      <c r="O51" s="61" t="str">
        <f>IF(OR($A51="",O$10=""),"",IF(IFERROR(MATCH(BBC_7!O$10,Infor!$A$13:$A$30,0),0)&gt;0,"L",IF(WEEKDAY(O$10)=1,"","X")))</f>
        <v>X</v>
      </c>
      <c r="P51" s="61" t="str">
        <f>IF(OR($A51="",P$10=""),"",IF(IFERROR(MATCH(BBC_7!P$10,Infor!$A$13:$A$30,0),0)&gt;0,"L",IF(WEEKDAY(P$10)=1,"","X")))</f>
        <v>X</v>
      </c>
      <c r="Q51" s="61" t="str">
        <f>IF(OR($A51="",Q$10=""),"",IF(IFERROR(MATCH(BBC_7!Q$10,Infor!$A$13:$A$30,0),0)&gt;0,"L",IF(WEEKDAY(Q$10)=1,"","X")))</f>
        <v>X</v>
      </c>
      <c r="R51" s="61" t="str">
        <f>IF(OR($A51="",R$10=""),"",IF(IFERROR(MATCH(BBC_7!R$10,Infor!$A$13:$A$30,0),0)&gt;0,"L",IF(WEEKDAY(R$10)=1,"","X")))</f>
        <v>X</v>
      </c>
      <c r="S51" s="61" t="str">
        <f>IF(OR($A51="",S$10=""),"",IF(IFERROR(MATCH(BBC_7!S$10,Infor!$A$13:$A$30,0),0)&gt;0,"L",IF(WEEKDAY(S$10)=1,"","X")))</f>
        <v>X</v>
      </c>
      <c r="T51" s="61" t="str">
        <f>IF(OR($A51="",T$10=""),"",IF(IFERROR(MATCH(BBC_7!T$10,Infor!$A$13:$A$30,0),0)&gt;0,"L",IF(WEEKDAY(T$10)=1,"","X")))</f>
        <v/>
      </c>
      <c r="U51" s="61" t="str">
        <f>IF(OR($A51="",U$10=""),"",IF(IFERROR(MATCH(BBC_7!U$10,Infor!$A$13:$A$30,0),0)&gt;0,"L",IF(WEEKDAY(U$10)=1,"","X")))</f>
        <v>X</v>
      </c>
      <c r="V51" s="61" t="str">
        <f>IF(OR($A51="",V$10=""),"",IF(IFERROR(MATCH(BBC_7!V$10,Infor!$A$13:$A$30,0),0)&gt;0,"L",IF(WEEKDAY(V$10)=1,"","X")))</f>
        <v>X</v>
      </c>
      <c r="W51" s="61" t="str">
        <f>IF(OR($A51="",W$10=""),"",IF(IFERROR(MATCH(BBC_7!W$10,Infor!$A$13:$A$30,0),0)&gt;0,"L",IF(WEEKDAY(W$10)=1,"","X")))</f>
        <v>X</v>
      </c>
      <c r="X51" s="61" t="str">
        <f>IF(OR($A51="",X$10=""),"",IF(IFERROR(MATCH(BBC_7!X$10,Infor!$A$13:$A$30,0),0)&gt;0,"L",IF(WEEKDAY(X$10)=1,"","X")))</f>
        <v>X</v>
      </c>
      <c r="Y51" s="61" t="str">
        <f>IF(OR($A51="",Y$10=""),"",IF(IFERROR(MATCH(BBC_7!Y$10,Infor!$A$13:$A$30,0),0)&gt;0,"L",IF(WEEKDAY(Y$10)=1,"","X")))</f>
        <v>X</v>
      </c>
      <c r="Z51" s="61" t="str">
        <f>IF(OR($A51="",Z$10=""),"",IF(IFERROR(MATCH(BBC_7!Z$10,Infor!$A$13:$A$30,0),0)&gt;0,"L",IF(WEEKDAY(Z$10)=1,"","X")))</f>
        <v>X</v>
      </c>
      <c r="AA51" s="61" t="str">
        <f>IF(OR($A51="",AA$10=""),"",IF(IFERROR(MATCH(BBC_7!AA$10,Infor!$A$13:$A$30,0),0)&gt;0,"L",IF(WEEKDAY(AA$10)=1,"","X")))</f>
        <v/>
      </c>
      <c r="AB51" s="61" t="str">
        <f>IF(OR($A51="",AB$10=""),"",IF(IFERROR(MATCH(BBC_7!AB$10,Infor!$A$13:$A$30,0),0)&gt;0,"L",IF(WEEKDAY(AB$10)=1,"","X")))</f>
        <v>X</v>
      </c>
      <c r="AC51" s="61" t="str">
        <f>IF(OR($A51="",AC$10=""),"",IF(IFERROR(MATCH(BBC_7!AC$10,Infor!$A$13:$A$30,0),0)&gt;0,"L",IF(WEEKDAY(AC$10)=1,"","X")))</f>
        <v>X</v>
      </c>
      <c r="AD51" s="61" t="str">
        <f>IF(OR($A51="",AD$10=""),"",IF(IFERROR(MATCH(BBC_7!AD$10,Infor!$A$13:$A$30,0),0)&gt;0,"L",IF(WEEKDAY(AD$10)=1,"","X")))</f>
        <v>X</v>
      </c>
      <c r="AE51" s="61" t="str">
        <f>IF(OR($A51="",AE$10=""),"",IF(IFERROR(MATCH(BBC_7!AE$10,Infor!$A$13:$A$30,0),0)&gt;0,"L",IF(WEEKDAY(AE$10)=1,"","X")))</f>
        <v>X</v>
      </c>
      <c r="AF51" s="61" t="str">
        <f>IF(OR($A51="",AF$10=""),"",IF(IFERROR(MATCH(BBC_7!AF$10,Infor!$A$13:$A$30,0),0)&gt;0,"L",IF(WEEKDAY(AF$10)=1,"","X")))</f>
        <v>X</v>
      </c>
      <c r="AG51" s="61" t="str">
        <f>IF(OR($A51="",AG$10=""),"",IF(IFERROR(MATCH(BBC_7!AG$10,Infor!$A$13:$A$30,0),0)&gt;0,"L",IF(WEEKDAY(AG$10)=1,"","X")))</f>
        <v>X</v>
      </c>
      <c r="AH51" s="61" t="str">
        <f>IF(OR($A51="",AH$10=""),"",IF(IFERROR(MATCH(BBC_7!AH$10,Infor!$A$13:$A$30,0),0)&gt;0,"L",IF(WEEKDAY(AH$10)=1,"","X")))</f>
        <v/>
      </c>
      <c r="AI51" s="61" t="str">
        <f>IF(OR($A51="",AI$10=""),"",IF(IFERROR(MATCH(BBC_7!AI$10,Infor!$A$13:$A$30,0),0)&gt;0,"L",IF(WEEKDAY(AI$10)=1,"","X")))</f>
        <v>X</v>
      </c>
      <c r="AJ51" s="62"/>
      <c r="AK51" s="62">
        <f t="shared" si="6"/>
        <v>26</v>
      </c>
      <c r="AL51" s="62">
        <f t="shared" si="7"/>
        <v>0</v>
      </c>
      <c r="AM51" s="62"/>
      <c r="AN51" s="63"/>
      <c r="AO51" s="44">
        <f t="shared" si="0"/>
        <v>7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IF(OR($A52="",E$10=""),"",IF(IFERROR(MATCH(BBC_7!E$10,Infor!$A$13:$A$30,0),0)&gt;0,"L",IF(WEEKDAY(E$10)=1,"","X")))</f>
        <v>X</v>
      </c>
      <c r="F52" s="61" t="str">
        <f>IF(OR($A52="",F$10=""),"",IF(IFERROR(MATCH(BBC_7!F$10,Infor!$A$13:$A$30,0),0)&gt;0,"L",IF(WEEKDAY(F$10)=1,"","X")))</f>
        <v/>
      </c>
      <c r="G52" s="61" t="str">
        <f>IF(OR($A52="",G$10=""),"",IF(IFERROR(MATCH(BBC_7!G$10,Infor!$A$13:$A$30,0),0)&gt;0,"L",IF(WEEKDAY(G$10)=1,"","X")))</f>
        <v>X</v>
      </c>
      <c r="H52" s="61" t="str">
        <f>IF(OR($A52="",H$10=""),"",IF(IFERROR(MATCH(BBC_7!H$10,Infor!$A$13:$A$30,0),0)&gt;0,"L",IF(WEEKDAY(H$10)=1,"","X")))</f>
        <v>X</v>
      </c>
      <c r="I52" s="61" t="str">
        <f>IF(OR($A52="",I$10=""),"",IF(IFERROR(MATCH(BBC_7!I$10,Infor!$A$13:$A$30,0),0)&gt;0,"L",IF(WEEKDAY(I$10)=1,"","X")))</f>
        <v>X</v>
      </c>
      <c r="J52" s="61" t="str">
        <f>IF(OR($A52="",J$10=""),"",IF(IFERROR(MATCH(BBC_7!J$10,Infor!$A$13:$A$30,0),0)&gt;0,"L",IF(WEEKDAY(J$10)=1,"","X")))</f>
        <v>X</v>
      </c>
      <c r="K52" s="61" t="str">
        <f>IF(OR($A52="",K$10=""),"",IF(IFERROR(MATCH(BBC_7!K$10,Infor!$A$13:$A$30,0),0)&gt;0,"L",IF(WEEKDAY(K$10)=1,"","X")))</f>
        <v>X</v>
      </c>
      <c r="L52" s="61" t="str">
        <f>IF(OR($A52="",L$10=""),"",IF(IFERROR(MATCH(BBC_7!L$10,Infor!$A$13:$A$30,0),0)&gt;0,"L",IF(WEEKDAY(L$10)=1,"","X")))</f>
        <v>X</v>
      </c>
      <c r="M52" s="61" t="str">
        <f>IF(OR($A52="",M$10=""),"",IF(IFERROR(MATCH(BBC_7!M$10,Infor!$A$13:$A$30,0),0)&gt;0,"L",IF(WEEKDAY(M$10)=1,"","X")))</f>
        <v/>
      </c>
      <c r="N52" s="61" t="str">
        <f>IF(OR($A52="",N$10=""),"",IF(IFERROR(MATCH(BBC_7!N$10,Infor!$A$13:$A$30,0),0)&gt;0,"L",IF(WEEKDAY(N$10)=1,"","X")))</f>
        <v>X</v>
      </c>
      <c r="O52" s="61" t="str">
        <f>IF(OR($A52="",O$10=""),"",IF(IFERROR(MATCH(BBC_7!O$10,Infor!$A$13:$A$30,0),0)&gt;0,"L",IF(WEEKDAY(O$10)=1,"","X")))</f>
        <v>X</v>
      </c>
      <c r="P52" s="61" t="str">
        <f>IF(OR($A52="",P$10=""),"",IF(IFERROR(MATCH(BBC_7!P$10,Infor!$A$13:$A$30,0),0)&gt;0,"L",IF(WEEKDAY(P$10)=1,"","X")))</f>
        <v>X</v>
      </c>
      <c r="Q52" s="61" t="str">
        <f>IF(OR($A52="",Q$10=""),"",IF(IFERROR(MATCH(BBC_7!Q$10,Infor!$A$13:$A$30,0),0)&gt;0,"L",IF(WEEKDAY(Q$10)=1,"","X")))</f>
        <v>X</v>
      </c>
      <c r="R52" s="61" t="str">
        <f>IF(OR($A52="",R$10=""),"",IF(IFERROR(MATCH(BBC_7!R$10,Infor!$A$13:$A$30,0),0)&gt;0,"L",IF(WEEKDAY(R$10)=1,"","X")))</f>
        <v>X</v>
      </c>
      <c r="S52" s="61" t="str">
        <f>IF(OR($A52="",S$10=""),"",IF(IFERROR(MATCH(BBC_7!S$10,Infor!$A$13:$A$30,0),0)&gt;0,"L",IF(WEEKDAY(S$10)=1,"","X")))</f>
        <v>X</v>
      </c>
      <c r="T52" s="61" t="str">
        <f>IF(OR($A52="",T$10=""),"",IF(IFERROR(MATCH(BBC_7!T$10,Infor!$A$13:$A$30,0),0)&gt;0,"L",IF(WEEKDAY(T$10)=1,"","X")))</f>
        <v/>
      </c>
      <c r="U52" s="61" t="str">
        <f>IF(OR($A52="",U$10=""),"",IF(IFERROR(MATCH(BBC_7!U$10,Infor!$A$13:$A$30,0),0)&gt;0,"L",IF(WEEKDAY(U$10)=1,"","X")))</f>
        <v>X</v>
      </c>
      <c r="V52" s="61" t="str">
        <f>IF(OR($A52="",V$10=""),"",IF(IFERROR(MATCH(BBC_7!V$10,Infor!$A$13:$A$30,0),0)&gt;0,"L",IF(WEEKDAY(V$10)=1,"","X")))</f>
        <v>X</v>
      </c>
      <c r="W52" s="61" t="str">
        <f>IF(OR($A52="",W$10=""),"",IF(IFERROR(MATCH(BBC_7!W$10,Infor!$A$13:$A$30,0),0)&gt;0,"L",IF(WEEKDAY(W$10)=1,"","X")))</f>
        <v>X</v>
      </c>
      <c r="X52" s="61" t="str">
        <f>IF(OR($A52="",X$10=""),"",IF(IFERROR(MATCH(BBC_7!X$10,Infor!$A$13:$A$30,0),0)&gt;0,"L",IF(WEEKDAY(X$10)=1,"","X")))</f>
        <v>X</v>
      </c>
      <c r="Y52" s="61" t="str">
        <f>IF(OR($A52="",Y$10=""),"",IF(IFERROR(MATCH(BBC_7!Y$10,Infor!$A$13:$A$30,0),0)&gt;0,"L",IF(WEEKDAY(Y$10)=1,"","X")))</f>
        <v>X</v>
      </c>
      <c r="Z52" s="61" t="str">
        <f>IF(OR($A52="",Z$10=""),"",IF(IFERROR(MATCH(BBC_7!Z$10,Infor!$A$13:$A$30,0),0)&gt;0,"L",IF(WEEKDAY(Z$10)=1,"","X")))</f>
        <v>X</v>
      </c>
      <c r="AA52" s="61" t="str">
        <f>IF(OR($A52="",AA$10=""),"",IF(IFERROR(MATCH(BBC_7!AA$10,Infor!$A$13:$A$30,0),0)&gt;0,"L",IF(WEEKDAY(AA$10)=1,"","X")))</f>
        <v/>
      </c>
      <c r="AB52" s="61" t="str">
        <f>IF(OR($A52="",AB$10=""),"",IF(IFERROR(MATCH(BBC_7!AB$10,Infor!$A$13:$A$30,0),0)&gt;0,"L",IF(WEEKDAY(AB$10)=1,"","X")))</f>
        <v>X</v>
      </c>
      <c r="AC52" s="61" t="str">
        <f>IF(OR($A52="",AC$10=""),"",IF(IFERROR(MATCH(BBC_7!AC$10,Infor!$A$13:$A$30,0),0)&gt;0,"L",IF(WEEKDAY(AC$10)=1,"","X")))</f>
        <v>X</v>
      </c>
      <c r="AD52" s="61" t="str">
        <f>IF(OR($A52="",AD$10=""),"",IF(IFERROR(MATCH(BBC_7!AD$10,Infor!$A$13:$A$30,0),0)&gt;0,"L",IF(WEEKDAY(AD$10)=1,"","X")))</f>
        <v>X</v>
      </c>
      <c r="AE52" s="61" t="str">
        <f>IF(OR($A52="",AE$10=""),"",IF(IFERROR(MATCH(BBC_7!AE$10,Infor!$A$13:$A$30,0),0)&gt;0,"L",IF(WEEKDAY(AE$10)=1,"","X")))</f>
        <v>X</v>
      </c>
      <c r="AF52" s="61" t="str">
        <f>IF(OR($A52="",AF$10=""),"",IF(IFERROR(MATCH(BBC_7!AF$10,Infor!$A$13:$A$30,0),0)&gt;0,"L",IF(WEEKDAY(AF$10)=1,"","X")))</f>
        <v>X</v>
      </c>
      <c r="AG52" s="61" t="str">
        <f>IF(OR($A52="",AG$10=""),"",IF(IFERROR(MATCH(BBC_7!AG$10,Infor!$A$13:$A$30,0),0)&gt;0,"L",IF(WEEKDAY(AG$10)=1,"","X")))</f>
        <v>X</v>
      </c>
      <c r="AH52" s="61" t="str">
        <f>IF(OR($A52="",AH$10=""),"",IF(IFERROR(MATCH(BBC_7!AH$10,Infor!$A$13:$A$30,0),0)&gt;0,"L",IF(WEEKDAY(AH$10)=1,"","X")))</f>
        <v/>
      </c>
      <c r="AI52" s="61" t="str">
        <f>IF(OR($A52="",AI$10=""),"",IF(IFERROR(MATCH(BBC_7!AI$10,Infor!$A$13:$A$30,0),0)&gt;0,"L",IF(WEEKDAY(AI$10)=1,"","X")))</f>
        <v>X</v>
      </c>
      <c r="AJ52" s="62"/>
      <c r="AK52" s="62">
        <f t="shared" si="6"/>
        <v>26</v>
      </c>
      <c r="AL52" s="62">
        <f t="shared" si="7"/>
        <v>0</v>
      </c>
      <c r="AM52" s="62"/>
      <c r="AN52" s="63"/>
      <c r="AO52" s="44">
        <f t="shared" si="0"/>
        <v>7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IF(OR($A53="",E$10=""),"",IF(IFERROR(MATCH(BBC_7!E$10,Infor!$A$13:$A$30,0),0)&gt;0,"L",IF(WEEKDAY(E$10)=1,"","X")))</f>
        <v>X</v>
      </c>
      <c r="F53" s="61" t="str">
        <f>IF(OR($A53="",F$10=""),"",IF(IFERROR(MATCH(BBC_7!F$10,Infor!$A$13:$A$30,0),0)&gt;0,"L",IF(WEEKDAY(F$10)=1,"","X")))</f>
        <v/>
      </c>
      <c r="G53" s="61" t="str">
        <f>IF(OR($A53="",G$10=""),"",IF(IFERROR(MATCH(BBC_7!G$10,Infor!$A$13:$A$30,0),0)&gt;0,"L",IF(WEEKDAY(G$10)=1,"","X")))</f>
        <v>X</v>
      </c>
      <c r="H53" s="61" t="str">
        <f>IF(OR($A53="",H$10=""),"",IF(IFERROR(MATCH(BBC_7!H$10,Infor!$A$13:$A$30,0),0)&gt;0,"L",IF(WEEKDAY(H$10)=1,"","X")))</f>
        <v>X</v>
      </c>
      <c r="I53" s="61" t="str">
        <f>IF(OR($A53="",I$10=""),"",IF(IFERROR(MATCH(BBC_7!I$10,Infor!$A$13:$A$30,0),0)&gt;0,"L",IF(WEEKDAY(I$10)=1,"","X")))</f>
        <v>X</v>
      </c>
      <c r="J53" s="61" t="str">
        <f>IF(OR($A53="",J$10=""),"",IF(IFERROR(MATCH(BBC_7!J$10,Infor!$A$13:$A$30,0),0)&gt;0,"L",IF(WEEKDAY(J$10)=1,"","X")))</f>
        <v>X</v>
      </c>
      <c r="K53" s="61" t="str">
        <f>IF(OR($A53="",K$10=""),"",IF(IFERROR(MATCH(BBC_7!K$10,Infor!$A$13:$A$30,0),0)&gt;0,"L",IF(WEEKDAY(K$10)=1,"","X")))</f>
        <v>X</v>
      </c>
      <c r="L53" s="61" t="str">
        <f>IF(OR($A53="",L$10=""),"",IF(IFERROR(MATCH(BBC_7!L$10,Infor!$A$13:$A$30,0),0)&gt;0,"L",IF(WEEKDAY(L$10)=1,"","X")))</f>
        <v>X</v>
      </c>
      <c r="M53" s="61" t="str">
        <f>IF(OR($A53="",M$10=""),"",IF(IFERROR(MATCH(BBC_7!M$10,Infor!$A$13:$A$30,0),0)&gt;0,"L",IF(WEEKDAY(M$10)=1,"","X")))</f>
        <v/>
      </c>
      <c r="N53" s="61" t="str">
        <f>IF(OR($A53="",N$10=""),"",IF(IFERROR(MATCH(BBC_7!N$10,Infor!$A$13:$A$30,0),0)&gt;0,"L",IF(WEEKDAY(N$10)=1,"","X")))</f>
        <v>X</v>
      </c>
      <c r="O53" s="61" t="str">
        <f>IF(OR($A53="",O$10=""),"",IF(IFERROR(MATCH(BBC_7!O$10,Infor!$A$13:$A$30,0),0)&gt;0,"L",IF(WEEKDAY(O$10)=1,"","X")))</f>
        <v>X</v>
      </c>
      <c r="P53" s="61" t="str">
        <f>IF(OR($A53="",P$10=""),"",IF(IFERROR(MATCH(BBC_7!P$10,Infor!$A$13:$A$30,0),0)&gt;0,"L",IF(WEEKDAY(P$10)=1,"","X")))</f>
        <v>X</v>
      </c>
      <c r="Q53" s="61" t="str">
        <f>IF(OR($A53="",Q$10=""),"",IF(IFERROR(MATCH(BBC_7!Q$10,Infor!$A$13:$A$30,0),0)&gt;0,"L",IF(WEEKDAY(Q$10)=1,"","X")))</f>
        <v>X</v>
      </c>
      <c r="R53" s="61" t="str">
        <f>IF(OR($A53="",R$10=""),"",IF(IFERROR(MATCH(BBC_7!R$10,Infor!$A$13:$A$30,0),0)&gt;0,"L",IF(WEEKDAY(R$10)=1,"","X")))</f>
        <v>X</v>
      </c>
      <c r="S53" s="61" t="str">
        <f>IF(OR($A53="",S$10=""),"",IF(IFERROR(MATCH(BBC_7!S$10,Infor!$A$13:$A$30,0),0)&gt;0,"L",IF(WEEKDAY(S$10)=1,"","X")))</f>
        <v>X</v>
      </c>
      <c r="T53" s="61" t="str">
        <f>IF(OR($A53="",T$10=""),"",IF(IFERROR(MATCH(BBC_7!T$10,Infor!$A$13:$A$30,0),0)&gt;0,"L",IF(WEEKDAY(T$10)=1,"","X")))</f>
        <v/>
      </c>
      <c r="U53" s="61" t="str">
        <f>IF(OR($A53="",U$10=""),"",IF(IFERROR(MATCH(BBC_7!U$10,Infor!$A$13:$A$30,0),0)&gt;0,"L",IF(WEEKDAY(U$10)=1,"","X")))</f>
        <v>X</v>
      </c>
      <c r="V53" s="61" t="str">
        <f>IF(OR($A53="",V$10=""),"",IF(IFERROR(MATCH(BBC_7!V$10,Infor!$A$13:$A$30,0),0)&gt;0,"L",IF(WEEKDAY(V$10)=1,"","X")))</f>
        <v>X</v>
      </c>
      <c r="W53" s="61" t="str">
        <f>IF(OR($A53="",W$10=""),"",IF(IFERROR(MATCH(BBC_7!W$10,Infor!$A$13:$A$30,0),0)&gt;0,"L",IF(WEEKDAY(W$10)=1,"","X")))</f>
        <v>X</v>
      </c>
      <c r="X53" s="61" t="str">
        <f>IF(OR($A53="",X$10=""),"",IF(IFERROR(MATCH(BBC_7!X$10,Infor!$A$13:$A$30,0),0)&gt;0,"L",IF(WEEKDAY(X$10)=1,"","X")))</f>
        <v>X</v>
      </c>
      <c r="Y53" s="61" t="str">
        <f>IF(OR($A53="",Y$10=""),"",IF(IFERROR(MATCH(BBC_7!Y$10,Infor!$A$13:$A$30,0),0)&gt;0,"L",IF(WEEKDAY(Y$10)=1,"","X")))</f>
        <v>X</v>
      </c>
      <c r="Z53" s="61" t="str">
        <f>IF(OR($A53="",Z$10=""),"",IF(IFERROR(MATCH(BBC_7!Z$10,Infor!$A$13:$A$30,0),0)&gt;0,"L",IF(WEEKDAY(Z$10)=1,"","X")))</f>
        <v>X</v>
      </c>
      <c r="AA53" s="61" t="str">
        <f>IF(OR($A53="",AA$10=""),"",IF(IFERROR(MATCH(BBC_7!AA$10,Infor!$A$13:$A$30,0),0)&gt;0,"L",IF(WEEKDAY(AA$10)=1,"","X")))</f>
        <v/>
      </c>
      <c r="AB53" s="61" t="str">
        <f>IF(OR($A53="",AB$10=""),"",IF(IFERROR(MATCH(BBC_7!AB$10,Infor!$A$13:$A$30,0),0)&gt;0,"L",IF(WEEKDAY(AB$10)=1,"","X")))</f>
        <v>X</v>
      </c>
      <c r="AC53" s="61" t="str">
        <f>IF(OR($A53="",AC$10=""),"",IF(IFERROR(MATCH(BBC_7!AC$10,Infor!$A$13:$A$30,0),0)&gt;0,"L",IF(WEEKDAY(AC$10)=1,"","X")))</f>
        <v>X</v>
      </c>
      <c r="AD53" s="61" t="str">
        <f>IF(OR($A53="",AD$10=""),"",IF(IFERROR(MATCH(BBC_7!AD$10,Infor!$A$13:$A$30,0),0)&gt;0,"L",IF(WEEKDAY(AD$10)=1,"","X")))</f>
        <v>X</v>
      </c>
      <c r="AE53" s="61" t="str">
        <f>IF(OR($A53="",AE$10=""),"",IF(IFERROR(MATCH(BBC_7!AE$10,Infor!$A$13:$A$30,0),0)&gt;0,"L",IF(WEEKDAY(AE$10)=1,"","X")))</f>
        <v>X</v>
      </c>
      <c r="AF53" s="61" t="str">
        <f>IF(OR($A53="",AF$10=""),"",IF(IFERROR(MATCH(BBC_7!AF$10,Infor!$A$13:$A$30,0),0)&gt;0,"L",IF(WEEKDAY(AF$10)=1,"","X")))</f>
        <v>X</v>
      </c>
      <c r="AG53" s="61" t="str">
        <f>IF(OR($A53="",AG$10=""),"",IF(IFERROR(MATCH(BBC_7!AG$10,Infor!$A$13:$A$30,0),0)&gt;0,"L",IF(WEEKDAY(AG$10)=1,"","X")))</f>
        <v>X</v>
      </c>
      <c r="AH53" s="61" t="str">
        <f>IF(OR($A53="",AH$10=""),"",IF(IFERROR(MATCH(BBC_7!AH$10,Infor!$A$13:$A$30,0),0)&gt;0,"L",IF(WEEKDAY(AH$10)=1,"","X")))</f>
        <v/>
      </c>
      <c r="AI53" s="61" t="str">
        <f>IF(OR($A53="",AI$10=""),"",IF(IFERROR(MATCH(BBC_7!AI$10,Infor!$A$13:$A$30,0),0)&gt;0,"L",IF(WEEKDAY(AI$10)=1,"","X")))</f>
        <v>X</v>
      </c>
      <c r="AJ53" s="62"/>
      <c r="AK53" s="62">
        <f t="shared" si="6"/>
        <v>26</v>
      </c>
      <c r="AL53" s="62">
        <f t="shared" si="7"/>
        <v>0</v>
      </c>
      <c r="AM53" s="62"/>
      <c r="AN53" s="63"/>
      <c r="AO53" s="44">
        <f t="shared" si="0"/>
        <v>7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IF(OR($A54="",E$10=""),"",IF(IFERROR(MATCH(BBC_7!E$10,Infor!$A$13:$A$30,0),0)&gt;0,"L",IF(WEEKDAY(E$10)=1,"","X")))</f>
        <v>X</v>
      </c>
      <c r="F54" s="61" t="str">
        <f>IF(OR($A54="",F$10=""),"",IF(IFERROR(MATCH(BBC_7!F$10,Infor!$A$13:$A$30,0),0)&gt;0,"L",IF(WEEKDAY(F$10)=1,"","X")))</f>
        <v/>
      </c>
      <c r="G54" s="61" t="str">
        <f>IF(OR($A54="",G$10=""),"",IF(IFERROR(MATCH(BBC_7!G$10,Infor!$A$13:$A$30,0),0)&gt;0,"L",IF(WEEKDAY(G$10)=1,"","X")))</f>
        <v>X</v>
      </c>
      <c r="H54" s="61" t="str">
        <f>IF(OR($A54="",H$10=""),"",IF(IFERROR(MATCH(BBC_7!H$10,Infor!$A$13:$A$30,0),0)&gt;0,"L",IF(WEEKDAY(H$10)=1,"","X")))</f>
        <v>X</v>
      </c>
      <c r="I54" s="61" t="str">
        <f>IF(OR($A54="",I$10=""),"",IF(IFERROR(MATCH(BBC_7!I$10,Infor!$A$13:$A$30,0),0)&gt;0,"L",IF(WEEKDAY(I$10)=1,"","X")))</f>
        <v>X</v>
      </c>
      <c r="J54" s="61" t="str">
        <f>IF(OR($A54="",J$10=""),"",IF(IFERROR(MATCH(BBC_7!J$10,Infor!$A$13:$A$30,0),0)&gt;0,"L",IF(WEEKDAY(J$10)=1,"","X")))</f>
        <v>X</v>
      </c>
      <c r="K54" s="61" t="str">
        <f>IF(OR($A54="",K$10=""),"",IF(IFERROR(MATCH(BBC_7!K$10,Infor!$A$13:$A$30,0),0)&gt;0,"L",IF(WEEKDAY(K$10)=1,"","X")))</f>
        <v>X</v>
      </c>
      <c r="L54" s="61" t="str">
        <f>IF(OR($A54="",L$10=""),"",IF(IFERROR(MATCH(BBC_7!L$10,Infor!$A$13:$A$30,0),0)&gt;0,"L",IF(WEEKDAY(L$10)=1,"","X")))</f>
        <v>X</v>
      </c>
      <c r="M54" s="61" t="str">
        <f>IF(OR($A54="",M$10=""),"",IF(IFERROR(MATCH(BBC_7!M$10,Infor!$A$13:$A$30,0),0)&gt;0,"L",IF(WEEKDAY(M$10)=1,"","X")))</f>
        <v/>
      </c>
      <c r="N54" s="61" t="str">
        <f>IF(OR($A54="",N$10=""),"",IF(IFERROR(MATCH(BBC_7!N$10,Infor!$A$13:$A$30,0),0)&gt;0,"L",IF(WEEKDAY(N$10)=1,"","X")))</f>
        <v>X</v>
      </c>
      <c r="O54" s="61" t="str">
        <f>IF(OR($A54="",O$10=""),"",IF(IFERROR(MATCH(BBC_7!O$10,Infor!$A$13:$A$30,0),0)&gt;0,"L",IF(WEEKDAY(O$10)=1,"","X")))</f>
        <v>X</v>
      </c>
      <c r="P54" s="61" t="str">
        <f>IF(OR($A54="",P$10=""),"",IF(IFERROR(MATCH(BBC_7!P$10,Infor!$A$13:$A$30,0),0)&gt;0,"L",IF(WEEKDAY(P$10)=1,"","X")))</f>
        <v>X</v>
      </c>
      <c r="Q54" s="61" t="str">
        <f>IF(OR($A54="",Q$10=""),"",IF(IFERROR(MATCH(BBC_7!Q$10,Infor!$A$13:$A$30,0),0)&gt;0,"L",IF(WEEKDAY(Q$10)=1,"","X")))</f>
        <v>X</v>
      </c>
      <c r="R54" s="61" t="str">
        <f>IF(OR($A54="",R$10=""),"",IF(IFERROR(MATCH(BBC_7!R$10,Infor!$A$13:$A$30,0),0)&gt;0,"L",IF(WEEKDAY(R$10)=1,"","X")))</f>
        <v>X</v>
      </c>
      <c r="S54" s="61" t="str">
        <f>IF(OR($A54="",S$10=""),"",IF(IFERROR(MATCH(BBC_7!S$10,Infor!$A$13:$A$30,0),0)&gt;0,"L",IF(WEEKDAY(S$10)=1,"","X")))</f>
        <v>X</v>
      </c>
      <c r="T54" s="61" t="str">
        <f>IF(OR($A54="",T$10=""),"",IF(IFERROR(MATCH(BBC_7!T$10,Infor!$A$13:$A$30,0),0)&gt;0,"L",IF(WEEKDAY(T$10)=1,"","X")))</f>
        <v/>
      </c>
      <c r="U54" s="61" t="str">
        <f>IF(OR($A54="",U$10=""),"",IF(IFERROR(MATCH(BBC_7!U$10,Infor!$A$13:$A$30,0),0)&gt;0,"L",IF(WEEKDAY(U$10)=1,"","X")))</f>
        <v>X</v>
      </c>
      <c r="V54" s="61" t="str">
        <f>IF(OR($A54="",V$10=""),"",IF(IFERROR(MATCH(BBC_7!V$10,Infor!$A$13:$A$30,0),0)&gt;0,"L",IF(WEEKDAY(V$10)=1,"","X")))</f>
        <v>X</v>
      </c>
      <c r="W54" s="61" t="str">
        <f>IF(OR($A54="",W$10=""),"",IF(IFERROR(MATCH(BBC_7!W$10,Infor!$A$13:$A$30,0),0)&gt;0,"L",IF(WEEKDAY(W$10)=1,"","X")))</f>
        <v>X</v>
      </c>
      <c r="X54" s="61" t="str">
        <f>IF(OR($A54="",X$10=""),"",IF(IFERROR(MATCH(BBC_7!X$10,Infor!$A$13:$A$30,0),0)&gt;0,"L",IF(WEEKDAY(X$10)=1,"","X")))</f>
        <v>X</v>
      </c>
      <c r="Y54" s="61" t="str">
        <f>IF(OR($A54="",Y$10=""),"",IF(IFERROR(MATCH(BBC_7!Y$10,Infor!$A$13:$A$30,0),0)&gt;0,"L",IF(WEEKDAY(Y$10)=1,"","X")))</f>
        <v>X</v>
      </c>
      <c r="Z54" s="61" t="str">
        <f>IF(OR($A54="",Z$10=""),"",IF(IFERROR(MATCH(BBC_7!Z$10,Infor!$A$13:$A$30,0),0)&gt;0,"L",IF(WEEKDAY(Z$10)=1,"","X")))</f>
        <v>X</v>
      </c>
      <c r="AA54" s="61" t="str">
        <f>IF(OR($A54="",AA$10=""),"",IF(IFERROR(MATCH(BBC_7!AA$10,Infor!$A$13:$A$30,0),0)&gt;0,"L",IF(WEEKDAY(AA$10)=1,"","X")))</f>
        <v/>
      </c>
      <c r="AB54" s="61" t="str">
        <f>IF(OR($A54="",AB$10=""),"",IF(IFERROR(MATCH(BBC_7!AB$10,Infor!$A$13:$A$30,0),0)&gt;0,"L",IF(WEEKDAY(AB$10)=1,"","X")))</f>
        <v>X</v>
      </c>
      <c r="AC54" s="61" t="str">
        <f>IF(OR($A54="",AC$10=""),"",IF(IFERROR(MATCH(BBC_7!AC$10,Infor!$A$13:$A$30,0),0)&gt;0,"L",IF(WEEKDAY(AC$10)=1,"","X")))</f>
        <v>X</v>
      </c>
      <c r="AD54" s="61" t="str">
        <f>IF(OR($A54="",AD$10=""),"",IF(IFERROR(MATCH(BBC_7!AD$10,Infor!$A$13:$A$30,0),0)&gt;0,"L",IF(WEEKDAY(AD$10)=1,"","X")))</f>
        <v>X</v>
      </c>
      <c r="AE54" s="61" t="str">
        <f>IF(OR($A54="",AE$10=""),"",IF(IFERROR(MATCH(BBC_7!AE$10,Infor!$A$13:$A$30,0),0)&gt;0,"L",IF(WEEKDAY(AE$10)=1,"","X")))</f>
        <v>X</v>
      </c>
      <c r="AF54" s="61" t="str">
        <f>IF(OR($A54="",AF$10=""),"",IF(IFERROR(MATCH(BBC_7!AF$10,Infor!$A$13:$A$30,0),0)&gt;0,"L",IF(WEEKDAY(AF$10)=1,"","X")))</f>
        <v>X</v>
      </c>
      <c r="AG54" s="61" t="str">
        <f>IF(OR($A54="",AG$10=""),"",IF(IFERROR(MATCH(BBC_7!AG$10,Infor!$A$13:$A$30,0),0)&gt;0,"L",IF(WEEKDAY(AG$10)=1,"","X")))</f>
        <v>X</v>
      </c>
      <c r="AH54" s="61" t="str">
        <f>IF(OR($A54="",AH$10=""),"",IF(IFERROR(MATCH(BBC_7!AH$10,Infor!$A$13:$A$30,0),0)&gt;0,"L",IF(WEEKDAY(AH$10)=1,"","X")))</f>
        <v/>
      </c>
      <c r="AI54" s="61" t="str">
        <f>IF(OR($A54="",AI$10=""),"",IF(IFERROR(MATCH(BBC_7!AI$10,Infor!$A$13:$A$30,0),0)&gt;0,"L",IF(WEEKDAY(AI$10)=1,"","X")))</f>
        <v>X</v>
      </c>
      <c r="AJ54" s="62"/>
      <c r="AK54" s="62">
        <f t="shared" si="6"/>
        <v>26</v>
      </c>
      <c r="AL54" s="62">
        <f t="shared" si="7"/>
        <v>0</v>
      </c>
      <c r="AM54" s="62"/>
      <c r="AN54" s="63"/>
      <c r="AO54" s="44">
        <f t="shared" si="0"/>
        <v>7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IF(OR($A55="",E$10=""),"",IF(IFERROR(MATCH(BBC_7!E$10,Infor!$A$13:$A$30,0),0)&gt;0,"L",IF(WEEKDAY(E$10)=1,"","X")))</f>
        <v>X</v>
      </c>
      <c r="F55" s="61" t="str">
        <f>IF(OR($A55="",F$10=""),"",IF(IFERROR(MATCH(BBC_7!F$10,Infor!$A$13:$A$30,0),0)&gt;0,"L",IF(WEEKDAY(F$10)=1,"","X")))</f>
        <v/>
      </c>
      <c r="G55" s="61" t="str">
        <f>IF(OR($A55="",G$10=""),"",IF(IFERROR(MATCH(BBC_7!G$10,Infor!$A$13:$A$30,0),0)&gt;0,"L",IF(WEEKDAY(G$10)=1,"","X")))</f>
        <v>X</v>
      </c>
      <c r="H55" s="61" t="str">
        <f>IF(OR($A55="",H$10=""),"",IF(IFERROR(MATCH(BBC_7!H$10,Infor!$A$13:$A$30,0),0)&gt;0,"L",IF(WEEKDAY(H$10)=1,"","X")))</f>
        <v>X</v>
      </c>
      <c r="I55" s="61" t="str">
        <f>IF(OR($A55="",I$10=""),"",IF(IFERROR(MATCH(BBC_7!I$10,Infor!$A$13:$A$30,0),0)&gt;0,"L",IF(WEEKDAY(I$10)=1,"","X")))</f>
        <v>X</v>
      </c>
      <c r="J55" s="61" t="str">
        <f>IF(OR($A55="",J$10=""),"",IF(IFERROR(MATCH(BBC_7!J$10,Infor!$A$13:$A$30,0),0)&gt;0,"L",IF(WEEKDAY(J$10)=1,"","X")))</f>
        <v>X</v>
      </c>
      <c r="K55" s="61" t="str">
        <f>IF(OR($A55="",K$10=""),"",IF(IFERROR(MATCH(BBC_7!K$10,Infor!$A$13:$A$30,0),0)&gt;0,"L",IF(WEEKDAY(K$10)=1,"","X")))</f>
        <v>X</v>
      </c>
      <c r="L55" s="61" t="str">
        <f>IF(OR($A55="",L$10=""),"",IF(IFERROR(MATCH(BBC_7!L$10,Infor!$A$13:$A$30,0),0)&gt;0,"L",IF(WEEKDAY(L$10)=1,"","X")))</f>
        <v>X</v>
      </c>
      <c r="M55" s="61" t="str">
        <f>IF(OR($A55="",M$10=""),"",IF(IFERROR(MATCH(BBC_7!M$10,Infor!$A$13:$A$30,0),0)&gt;0,"L",IF(WEEKDAY(M$10)=1,"","X")))</f>
        <v/>
      </c>
      <c r="N55" s="61" t="str">
        <f>IF(OR($A55="",N$10=""),"",IF(IFERROR(MATCH(BBC_7!N$10,Infor!$A$13:$A$30,0),0)&gt;0,"L",IF(WEEKDAY(N$10)=1,"","X")))</f>
        <v>X</v>
      </c>
      <c r="O55" s="61" t="str">
        <f>IF(OR($A55="",O$10=""),"",IF(IFERROR(MATCH(BBC_7!O$10,Infor!$A$13:$A$30,0),0)&gt;0,"L",IF(WEEKDAY(O$10)=1,"","X")))</f>
        <v>X</v>
      </c>
      <c r="P55" s="61" t="str">
        <f>IF(OR($A55="",P$10=""),"",IF(IFERROR(MATCH(BBC_7!P$10,Infor!$A$13:$A$30,0),0)&gt;0,"L",IF(WEEKDAY(P$10)=1,"","X")))</f>
        <v>X</v>
      </c>
      <c r="Q55" s="61" t="str">
        <f>IF(OR($A55="",Q$10=""),"",IF(IFERROR(MATCH(BBC_7!Q$10,Infor!$A$13:$A$30,0),0)&gt;0,"L",IF(WEEKDAY(Q$10)=1,"","X")))</f>
        <v>X</v>
      </c>
      <c r="R55" s="61" t="str">
        <f>IF(OR($A55="",R$10=""),"",IF(IFERROR(MATCH(BBC_7!R$10,Infor!$A$13:$A$30,0),0)&gt;0,"L",IF(WEEKDAY(R$10)=1,"","X")))</f>
        <v>X</v>
      </c>
      <c r="S55" s="61" t="str">
        <f>IF(OR($A55="",S$10=""),"",IF(IFERROR(MATCH(BBC_7!S$10,Infor!$A$13:$A$30,0),0)&gt;0,"L",IF(WEEKDAY(S$10)=1,"","X")))</f>
        <v>X</v>
      </c>
      <c r="T55" s="61" t="str">
        <f>IF(OR($A55="",T$10=""),"",IF(IFERROR(MATCH(BBC_7!T$10,Infor!$A$13:$A$30,0),0)&gt;0,"L",IF(WEEKDAY(T$10)=1,"","X")))</f>
        <v/>
      </c>
      <c r="U55" s="61" t="str">
        <f>IF(OR($A55="",U$10=""),"",IF(IFERROR(MATCH(BBC_7!U$10,Infor!$A$13:$A$30,0),0)&gt;0,"L",IF(WEEKDAY(U$10)=1,"","X")))</f>
        <v>X</v>
      </c>
      <c r="V55" s="61" t="str">
        <f>IF(OR($A55="",V$10=""),"",IF(IFERROR(MATCH(BBC_7!V$10,Infor!$A$13:$A$30,0),0)&gt;0,"L",IF(WEEKDAY(V$10)=1,"","X")))</f>
        <v>X</v>
      </c>
      <c r="W55" s="61" t="str">
        <f>IF(OR($A55="",W$10=""),"",IF(IFERROR(MATCH(BBC_7!W$10,Infor!$A$13:$A$30,0),0)&gt;0,"L",IF(WEEKDAY(W$10)=1,"","X")))</f>
        <v>X</v>
      </c>
      <c r="X55" s="61" t="str">
        <f>IF(OR($A55="",X$10=""),"",IF(IFERROR(MATCH(BBC_7!X$10,Infor!$A$13:$A$30,0),0)&gt;0,"L",IF(WEEKDAY(X$10)=1,"","X")))</f>
        <v>X</v>
      </c>
      <c r="Y55" s="61" t="str">
        <f>IF(OR($A55="",Y$10=""),"",IF(IFERROR(MATCH(BBC_7!Y$10,Infor!$A$13:$A$30,0),0)&gt;0,"L",IF(WEEKDAY(Y$10)=1,"","X")))</f>
        <v>X</v>
      </c>
      <c r="Z55" s="61" t="str">
        <f>IF(OR($A55="",Z$10=""),"",IF(IFERROR(MATCH(BBC_7!Z$10,Infor!$A$13:$A$30,0),0)&gt;0,"L",IF(WEEKDAY(Z$10)=1,"","X")))</f>
        <v>X</v>
      </c>
      <c r="AA55" s="61" t="str">
        <f>IF(OR($A55="",AA$10=""),"",IF(IFERROR(MATCH(BBC_7!AA$10,Infor!$A$13:$A$30,0),0)&gt;0,"L",IF(WEEKDAY(AA$10)=1,"","X")))</f>
        <v/>
      </c>
      <c r="AB55" s="61" t="str">
        <f>IF(OR($A55="",AB$10=""),"",IF(IFERROR(MATCH(BBC_7!AB$10,Infor!$A$13:$A$30,0),0)&gt;0,"L",IF(WEEKDAY(AB$10)=1,"","X")))</f>
        <v>X</v>
      </c>
      <c r="AC55" s="61" t="str">
        <f>IF(OR($A55="",AC$10=""),"",IF(IFERROR(MATCH(BBC_7!AC$10,Infor!$A$13:$A$30,0),0)&gt;0,"L",IF(WEEKDAY(AC$10)=1,"","X")))</f>
        <v>X</v>
      </c>
      <c r="AD55" s="61" t="str">
        <f>IF(OR($A55="",AD$10=""),"",IF(IFERROR(MATCH(BBC_7!AD$10,Infor!$A$13:$A$30,0),0)&gt;0,"L",IF(WEEKDAY(AD$10)=1,"","X")))</f>
        <v>X</v>
      </c>
      <c r="AE55" s="61" t="str">
        <f>IF(OR($A55="",AE$10=""),"",IF(IFERROR(MATCH(BBC_7!AE$10,Infor!$A$13:$A$30,0),0)&gt;0,"L",IF(WEEKDAY(AE$10)=1,"","X")))</f>
        <v>X</v>
      </c>
      <c r="AF55" s="61" t="str">
        <f>IF(OR($A55="",AF$10=""),"",IF(IFERROR(MATCH(BBC_7!AF$10,Infor!$A$13:$A$30,0),0)&gt;0,"L",IF(WEEKDAY(AF$10)=1,"","X")))</f>
        <v>X</v>
      </c>
      <c r="AG55" s="61" t="str">
        <f>IF(OR($A55="",AG$10=""),"",IF(IFERROR(MATCH(BBC_7!AG$10,Infor!$A$13:$A$30,0),0)&gt;0,"L",IF(WEEKDAY(AG$10)=1,"","X")))</f>
        <v>X</v>
      </c>
      <c r="AH55" s="61" t="str">
        <f>IF(OR($A55="",AH$10=""),"",IF(IFERROR(MATCH(BBC_7!AH$10,Infor!$A$13:$A$30,0),0)&gt;0,"L",IF(WEEKDAY(AH$10)=1,"","X")))</f>
        <v/>
      </c>
      <c r="AI55" s="61" t="str">
        <f>IF(OR($A55="",AI$10=""),"",IF(IFERROR(MATCH(BBC_7!AI$10,Infor!$A$13:$A$30,0),0)&gt;0,"L",IF(WEEKDAY(AI$10)=1,"","X")))</f>
        <v>X</v>
      </c>
      <c r="AJ55" s="62"/>
      <c r="AK55" s="62">
        <f t="shared" si="6"/>
        <v>26</v>
      </c>
      <c r="AL55" s="62">
        <f t="shared" si="7"/>
        <v>0</v>
      </c>
      <c r="AM55" s="62"/>
      <c r="AN55" s="63"/>
      <c r="AO55" s="44">
        <f t="shared" si="0"/>
        <v>7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IF(OR($A56="",E$10=""),"",IF(IFERROR(MATCH(BBC_7!E$10,Infor!$A$13:$A$30,0),0)&gt;0,"L",IF(WEEKDAY(E$10)=1,"","X")))</f>
        <v>X</v>
      </c>
      <c r="F56" s="61" t="str">
        <f>IF(OR($A56="",F$10=""),"",IF(IFERROR(MATCH(BBC_7!F$10,Infor!$A$13:$A$30,0),0)&gt;0,"L",IF(WEEKDAY(F$10)=1,"","X")))</f>
        <v/>
      </c>
      <c r="G56" s="61" t="str">
        <f>IF(OR($A56="",G$10=""),"",IF(IFERROR(MATCH(BBC_7!G$10,Infor!$A$13:$A$30,0),0)&gt;0,"L",IF(WEEKDAY(G$10)=1,"","X")))</f>
        <v>X</v>
      </c>
      <c r="H56" s="61" t="str">
        <f>IF(OR($A56="",H$10=""),"",IF(IFERROR(MATCH(BBC_7!H$10,Infor!$A$13:$A$30,0),0)&gt;0,"L",IF(WEEKDAY(H$10)=1,"","X")))</f>
        <v>X</v>
      </c>
      <c r="I56" s="61" t="str">
        <f>IF(OR($A56="",I$10=""),"",IF(IFERROR(MATCH(BBC_7!I$10,Infor!$A$13:$A$30,0),0)&gt;0,"L",IF(WEEKDAY(I$10)=1,"","X")))</f>
        <v>X</v>
      </c>
      <c r="J56" s="61" t="str">
        <f>IF(OR($A56="",J$10=""),"",IF(IFERROR(MATCH(BBC_7!J$10,Infor!$A$13:$A$30,0),0)&gt;0,"L",IF(WEEKDAY(J$10)=1,"","X")))</f>
        <v>X</v>
      </c>
      <c r="K56" s="61" t="str">
        <f>IF(OR($A56="",K$10=""),"",IF(IFERROR(MATCH(BBC_7!K$10,Infor!$A$13:$A$30,0),0)&gt;0,"L",IF(WEEKDAY(K$10)=1,"","X")))</f>
        <v>X</v>
      </c>
      <c r="L56" s="61" t="str">
        <f>IF(OR($A56="",L$10=""),"",IF(IFERROR(MATCH(BBC_7!L$10,Infor!$A$13:$A$30,0),0)&gt;0,"L",IF(WEEKDAY(L$10)=1,"","X")))</f>
        <v>X</v>
      </c>
      <c r="M56" s="61" t="str">
        <f>IF(OR($A56="",M$10=""),"",IF(IFERROR(MATCH(BBC_7!M$10,Infor!$A$13:$A$30,0),0)&gt;0,"L",IF(WEEKDAY(M$10)=1,"","X")))</f>
        <v/>
      </c>
      <c r="N56" s="61" t="str">
        <f>IF(OR($A56="",N$10=""),"",IF(IFERROR(MATCH(BBC_7!N$10,Infor!$A$13:$A$30,0),0)&gt;0,"L",IF(WEEKDAY(N$10)=1,"","X")))</f>
        <v>X</v>
      </c>
      <c r="O56" s="61" t="str">
        <f>IF(OR($A56="",O$10=""),"",IF(IFERROR(MATCH(BBC_7!O$10,Infor!$A$13:$A$30,0),0)&gt;0,"L",IF(WEEKDAY(O$10)=1,"","X")))</f>
        <v>X</v>
      </c>
      <c r="P56" s="61" t="str">
        <f>IF(OR($A56="",P$10=""),"",IF(IFERROR(MATCH(BBC_7!P$10,Infor!$A$13:$A$30,0),0)&gt;0,"L",IF(WEEKDAY(P$10)=1,"","X")))</f>
        <v>X</v>
      </c>
      <c r="Q56" s="61" t="str">
        <f>IF(OR($A56="",Q$10=""),"",IF(IFERROR(MATCH(BBC_7!Q$10,Infor!$A$13:$A$30,0),0)&gt;0,"L",IF(WEEKDAY(Q$10)=1,"","X")))</f>
        <v>X</v>
      </c>
      <c r="R56" s="61" t="str">
        <f>IF(OR($A56="",R$10=""),"",IF(IFERROR(MATCH(BBC_7!R$10,Infor!$A$13:$A$30,0),0)&gt;0,"L",IF(WEEKDAY(R$10)=1,"","X")))</f>
        <v>X</v>
      </c>
      <c r="S56" s="61" t="str">
        <f>IF(OR($A56="",S$10=""),"",IF(IFERROR(MATCH(BBC_7!S$10,Infor!$A$13:$A$30,0),0)&gt;0,"L",IF(WEEKDAY(S$10)=1,"","X")))</f>
        <v>X</v>
      </c>
      <c r="T56" s="61" t="str">
        <f>IF(OR($A56="",T$10=""),"",IF(IFERROR(MATCH(BBC_7!T$10,Infor!$A$13:$A$30,0),0)&gt;0,"L",IF(WEEKDAY(T$10)=1,"","X")))</f>
        <v/>
      </c>
      <c r="U56" s="61" t="str">
        <f>IF(OR($A56="",U$10=""),"",IF(IFERROR(MATCH(BBC_7!U$10,Infor!$A$13:$A$30,0),0)&gt;0,"L",IF(WEEKDAY(U$10)=1,"","X")))</f>
        <v>X</v>
      </c>
      <c r="V56" s="61" t="str">
        <f>IF(OR($A56="",V$10=""),"",IF(IFERROR(MATCH(BBC_7!V$10,Infor!$A$13:$A$30,0),0)&gt;0,"L",IF(WEEKDAY(V$10)=1,"","X")))</f>
        <v>X</v>
      </c>
      <c r="W56" s="61" t="str">
        <f>IF(OR($A56="",W$10=""),"",IF(IFERROR(MATCH(BBC_7!W$10,Infor!$A$13:$A$30,0),0)&gt;0,"L",IF(WEEKDAY(W$10)=1,"","X")))</f>
        <v>X</v>
      </c>
      <c r="X56" s="61" t="str">
        <f>IF(OR($A56="",X$10=""),"",IF(IFERROR(MATCH(BBC_7!X$10,Infor!$A$13:$A$30,0),0)&gt;0,"L",IF(WEEKDAY(X$10)=1,"","X")))</f>
        <v>X</v>
      </c>
      <c r="Y56" s="61" t="str">
        <f>IF(OR($A56="",Y$10=""),"",IF(IFERROR(MATCH(BBC_7!Y$10,Infor!$A$13:$A$30,0),0)&gt;0,"L",IF(WEEKDAY(Y$10)=1,"","X")))</f>
        <v>X</v>
      </c>
      <c r="Z56" s="61" t="str">
        <f>IF(OR($A56="",Z$10=""),"",IF(IFERROR(MATCH(BBC_7!Z$10,Infor!$A$13:$A$30,0),0)&gt;0,"L",IF(WEEKDAY(Z$10)=1,"","X")))</f>
        <v>X</v>
      </c>
      <c r="AA56" s="61" t="str">
        <f>IF(OR($A56="",AA$10=""),"",IF(IFERROR(MATCH(BBC_7!AA$10,Infor!$A$13:$A$30,0),0)&gt;0,"L",IF(WEEKDAY(AA$10)=1,"","X")))</f>
        <v/>
      </c>
      <c r="AB56" s="61" t="str">
        <f>IF(OR($A56="",AB$10=""),"",IF(IFERROR(MATCH(BBC_7!AB$10,Infor!$A$13:$A$30,0),0)&gt;0,"L",IF(WEEKDAY(AB$10)=1,"","X")))</f>
        <v>X</v>
      </c>
      <c r="AC56" s="61" t="str">
        <f>IF(OR($A56="",AC$10=""),"",IF(IFERROR(MATCH(BBC_7!AC$10,Infor!$A$13:$A$30,0),0)&gt;0,"L",IF(WEEKDAY(AC$10)=1,"","X")))</f>
        <v>X</v>
      </c>
      <c r="AD56" s="61" t="str">
        <f>IF(OR($A56="",AD$10=""),"",IF(IFERROR(MATCH(BBC_7!AD$10,Infor!$A$13:$A$30,0),0)&gt;0,"L",IF(WEEKDAY(AD$10)=1,"","X")))</f>
        <v>X</v>
      </c>
      <c r="AE56" s="61" t="str">
        <f>IF(OR($A56="",AE$10=""),"",IF(IFERROR(MATCH(BBC_7!AE$10,Infor!$A$13:$A$30,0),0)&gt;0,"L",IF(WEEKDAY(AE$10)=1,"","X")))</f>
        <v>X</v>
      </c>
      <c r="AF56" s="61" t="str">
        <f>IF(OR($A56="",AF$10=""),"",IF(IFERROR(MATCH(BBC_7!AF$10,Infor!$A$13:$A$30,0),0)&gt;0,"L",IF(WEEKDAY(AF$10)=1,"","X")))</f>
        <v>X</v>
      </c>
      <c r="AG56" s="61" t="str">
        <f>IF(OR($A56="",AG$10=""),"",IF(IFERROR(MATCH(BBC_7!AG$10,Infor!$A$13:$A$30,0),0)&gt;0,"L",IF(WEEKDAY(AG$10)=1,"","X")))</f>
        <v>X</v>
      </c>
      <c r="AH56" s="61" t="str">
        <f>IF(OR($A56="",AH$10=""),"",IF(IFERROR(MATCH(BBC_7!AH$10,Infor!$A$13:$A$30,0),0)&gt;0,"L",IF(WEEKDAY(AH$10)=1,"","X")))</f>
        <v/>
      </c>
      <c r="AI56" s="61" t="str">
        <f>IF(OR($A56="",AI$10=""),"",IF(IFERROR(MATCH(BBC_7!AI$10,Infor!$A$13:$A$30,0),0)&gt;0,"L",IF(WEEKDAY(AI$10)=1,"","X")))</f>
        <v>X</v>
      </c>
      <c r="AJ56" s="62"/>
      <c r="AK56" s="62">
        <f t="shared" si="6"/>
        <v>26</v>
      </c>
      <c r="AL56" s="62">
        <f t="shared" si="7"/>
        <v>0</v>
      </c>
      <c r="AM56" s="62"/>
      <c r="AN56" s="63"/>
      <c r="AO56" s="44">
        <f t="shared" si="0"/>
        <v>7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IF(OR($A57="",E$10=""),"",IF(IFERROR(MATCH(BBC_7!E$10,Infor!$A$13:$A$30,0),0)&gt;0,"L",IF(WEEKDAY(E$10)=1,"","X")))</f>
        <v>X</v>
      </c>
      <c r="F57" s="61" t="str">
        <f>IF(OR($A57="",F$10=""),"",IF(IFERROR(MATCH(BBC_7!F$10,Infor!$A$13:$A$30,0),0)&gt;0,"L",IF(WEEKDAY(F$10)=1,"","X")))</f>
        <v/>
      </c>
      <c r="G57" s="61" t="str">
        <f>IF(OR($A57="",G$10=""),"",IF(IFERROR(MATCH(BBC_7!G$10,Infor!$A$13:$A$30,0),0)&gt;0,"L",IF(WEEKDAY(G$10)=1,"","X")))</f>
        <v>X</v>
      </c>
      <c r="H57" s="61" t="str">
        <f>IF(OR($A57="",H$10=""),"",IF(IFERROR(MATCH(BBC_7!H$10,Infor!$A$13:$A$30,0),0)&gt;0,"L",IF(WEEKDAY(H$10)=1,"","X")))</f>
        <v>X</v>
      </c>
      <c r="I57" s="61" t="str">
        <f>IF(OR($A57="",I$10=""),"",IF(IFERROR(MATCH(BBC_7!I$10,Infor!$A$13:$A$30,0),0)&gt;0,"L",IF(WEEKDAY(I$10)=1,"","X")))</f>
        <v>X</v>
      </c>
      <c r="J57" s="61" t="str">
        <f>IF(OR($A57="",J$10=""),"",IF(IFERROR(MATCH(BBC_7!J$10,Infor!$A$13:$A$30,0),0)&gt;0,"L",IF(WEEKDAY(J$10)=1,"","X")))</f>
        <v>X</v>
      </c>
      <c r="K57" s="61" t="str">
        <f>IF(OR($A57="",K$10=""),"",IF(IFERROR(MATCH(BBC_7!K$10,Infor!$A$13:$A$30,0),0)&gt;0,"L",IF(WEEKDAY(K$10)=1,"","X")))</f>
        <v>X</v>
      </c>
      <c r="L57" s="61" t="str">
        <f>IF(OR($A57="",L$10=""),"",IF(IFERROR(MATCH(BBC_7!L$10,Infor!$A$13:$A$30,0),0)&gt;0,"L",IF(WEEKDAY(L$10)=1,"","X")))</f>
        <v>X</v>
      </c>
      <c r="M57" s="61" t="str">
        <f>IF(OR($A57="",M$10=""),"",IF(IFERROR(MATCH(BBC_7!M$10,Infor!$A$13:$A$30,0),0)&gt;0,"L",IF(WEEKDAY(M$10)=1,"","X")))</f>
        <v/>
      </c>
      <c r="N57" s="61" t="str">
        <f>IF(OR($A57="",N$10=""),"",IF(IFERROR(MATCH(BBC_7!N$10,Infor!$A$13:$A$30,0),0)&gt;0,"L",IF(WEEKDAY(N$10)=1,"","X")))</f>
        <v>X</v>
      </c>
      <c r="O57" s="61" t="str">
        <f>IF(OR($A57="",O$10=""),"",IF(IFERROR(MATCH(BBC_7!O$10,Infor!$A$13:$A$30,0),0)&gt;0,"L",IF(WEEKDAY(O$10)=1,"","X")))</f>
        <v>X</v>
      </c>
      <c r="P57" s="61" t="str">
        <f>IF(OR($A57="",P$10=""),"",IF(IFERROR(MATCH(BBC_7!P$10,Infor!$A$13:$A$30,0),0)&gt;0,"L",IF(WEEKDAY(P$10)=1,"","X")))</f>
        <v>X</v>
      </c>
      <c r="Q57" s="61" t="str">
        <f>IF(OR($A57="",Q$10=""),"",IF(IFERROR(MATCH(BBC_7!Q$10,Infor!$A$13:$A$30,0),0)&gt;0,"L",IF(WEEKDAY(Q$10)=1,"","X")))</f>
        <v>X</v>
      </c>
      <c r="R57" s="61" t="str">
        <f>IF(OR($A57="",R$10=""),"",IF(IFERROR(MATCH(BBC_7!R$10,Infor!$A$13:$A$30,0),0)&gt;0,"L",IF(WEEKDAY(R$10)=1,"","X")))</f>
        <v>X</v>
      </c>
      <c r="S57" s="61" t="str">
        <f>IF(OR($A57="",S$10=""),"",IF(IFERROR(MATCH(BBC_7!S$10,Infor!$A$13:$A$30,0),0)&gt;0,"L",IF(WEEKDAY(S$10)=1,"","X")))</f>
        <v>X</v>
      </c>
      <c r="T57" s="61" t="str">
        <f>IF(OR($A57="",T$10=""),"",IF(IFERROR(MATCH(BBC_7!T$10,Infor!$A$13:$A$30,0),0)&gt;0,"L",IF(WEEKDAY(T$10)=1,"","X")))</f>
        <v/>
      </c>
      <c r="U57" s="61" t="str">
        <f>IF(OR($A57="",U$10=""),"",IF(IFERROR(MATCH(BBC_7!U$10,Infor!$A$13:$A$30,0),0)&gt;0,"L",IF(WEEKDAY(U$10)=1,"","X")))</f>
        <v>X</v>
      </c>
      <c r="V57" s="61" t="str">
        <f>IF(OR($A57="",V$10=""),"",IF(IFERROR(MATCH(BBC_7!V$10,Infor!$A$13:$A$30,0),0)&gt;0,"L",IF(WEEKDAY(V$10)=1,"","X")))</f>
        <v>X</v>
      </c>
      <c r="W57" s="61" t="str">
        <f>IF(OR($A57="",W$10=""),"",IF(IFERROR(MATCH(BBC_7!W$10,Infor!$A$13:$A$30,0),0)&gt;0,"L",IF(WEEKDAY(W$10)=1,"","X")))</f>
        <v>X</v>
      </c>
      <c r="X57" s="61" t="str">
        <f>IF(OR($A57="",X$10=""),"",IF(IFERROR(MATCH(BBC_7!X$10,Infor!$A$13:$A$30,0),0)&gt;0,"L",IF(WEEKDAY(X$10)=1,"","X")))</f>
        <v>X</v>
      </c>
      <c r="Y57" s="61" t="str">
        <f>IF(OR($A57="",Y$10=""),"",IF(IFERROR(MATCH(BBC_7!Y$10,Infor!$A$13:$A$30,0),0)&gt;0,"L",IF(WEEKDAY(Y$10)=1,"","X")))</f>
        <v>X</v>
      </c>
      <c r="Z57" s="61" t="str">
        <f>IF(OR($A57="",Z$10=""),"",IF(IFERROR(MATCH(BBC_7!Z$10,Infor!$A$13:$A$30,0),0)&gt;0,"L",IF(WEEKDAY(Z$10)=1,"","X")))</f>
        <v>X</v>
      </c>
      <c r="AA57" s="61" t="str">
        <f>IF(OR($A57="",AA$10=""),"",IF(IFERROR(MATCH(BBC_7!AA$10,Infor!$A$13:$A$30,0),0)&gt;0,"L",IF(WEEKDAY(AA$10)=1,"","X")))</f>
        <v/>
      </c>
      <c r="AB57" s="61" t="str">
        <f>IF(OR($A57="",AB$10=""),"",IF(IFERROR(MATCH(BBC_7!AB$10,Infor!$A$13:$A$30,0),0)&gt;0,"L",IF(WEEKDAY(AB$10)=1,"","X")))</f>
        <v>X</v>
      </c>
      <c r="AC57" s="61" t="str">
        <f>IF(OR($A57="",AC$10=""),"",IF(IFERROR(MATCH(BBC_7!AC$10,Infor!$A$13:$A$30,0),0)&gt;0,"L",IF(WEEKDAY(AC$10)=1,"","X")))</f>
        <v>X</v>
      </c>
      <c r="AD57" s="61" t="str">
        <f>IF(OR($A57="",AD$10=""),"",IF(IFERROR(MATCH(BBC_7!AD$10,Infor!$A$13:$A$30,0),0)&gt;0,"L",IF(WEEKDAY(AD$10)=1,"","X")))</f>
        <v>X</v>
      </c>
      <c r="AE57" s="61" t="str">
        <f>IF(OR($A57="",AE$10=""),"",IF(IFERROR(MATCH(BBC_7!AE$10,Infor!$A$13:$A$30,0),0)&gt;0,"L",IF(WEEKDAY(AE$10)=1,"","X")))</f>
        <v>X</v>
      </c>
      <c r="AF57" s="61" t="str">
        <f>IF(OR($A57="",AF$10=""),"",IF(IFERROR(MATCH(BBC_7!AF$10,Infor!$A$13:$A$30,0),0)&gt;0,"L",IF(WEEKDAY(AF$10)=1,"","X")))</f>
        <v>X</v>
      </c>
      <c r="AG57" s="61" t="str">
        <f>IF(OR($A57="",AG$10=""),"",IF(IFERROR(MATCH(BBC_7!AG$10,Infor!$A$13:$A$30,0),0)&gt;0,"L",IF(WEEKDAY(AG$10)=1,"","X")))</f>
        <v>X</v>
      </c>
      <c r="AH57" s="61" t="str">
        <f>IF(OR($A57="",AH$10=""),"",IF(IFERROR(MATCH(BBC_7!AH$10,Infor!$A$13:$A$30,0),0)&gt;0,"L",IF(WEEKDAY(AH$10)=1,"","X")))</f>
        <v/>
      </c>
      <c r="AI57" s="61" t="str">
        <f>IF(OR($A57="",AI$10=""),"",IF(IFERROR(MATCH(BBC_7!AI$10,Infor!$A$13:$A$30,0),0)&gt;0,"L",IF(WEEKDAY(AI$10)=1,"","X")))</f>
        <v>X</v>
      </c>
      <c r="AJ57" s="62"/>
      <c r="AK57" s="62">
        <f t="shared" si="6"/>
        <v>26</v>
      </c>
      <c r="AL57" s="62">
        <f t="shared" si="7"/>
        <v>0</v>
      </c>
      <c r="AM57" s="62"/>
      <c r="AN57" s="63"/>
      <c r="AO57" s="44">
        <f t="shared" si="0"/>
        <v>7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IF(OR($A58="",E$10=""),"",IF(IFERROR(MATCH(BBC_7!E$10,Infor!$A$13:$A$30,0),0)&gt;0,"L",IF(WEEKDAY(E$10)=1,"","X")))</f>
        <v>X</v>
      </c>
      <c r="F58" s="61" t="str">
        <f>IF(OR($A58="",F$10=""),"",IF(IFERROR(MATCH(BBC_7!F$10,Infor!$A$13:$A$30,0),0)&gt;0,"L",IF(WEEKDAY(F$10)=1,"","X")))</f>
        <v/>
      </c>
      <c r="G58" s="61" t="str">
        <f>IF(OR($A58="",G$10=""),"",IF(IFERROR(MATCH(BBC_7!G$10,Infor!$A$13:$A$30,0),0)&gt;0,"L",IF(WEEKDAY(G$10)=1,"","X")))</f>
        <v>X</v>
      </c>
      <c r="H58" s="61" t="str">
        <f>IF(OR($A58="",H$10=""),"",IF(IFERROR(MATCH(BBC_7!H$10,Infor!$A$13:$A$30,0),0)&gt;0,"L",IF(WEEKDAY(H$10)=1,"","X")))</f>
        <v>X</v>
      </c>
      <c r="I58" s="61" t="str">
        <f>IF(OR($A58="",I$10=""),"",IF(IFERROR(MATCH(BBC_7!I$10,Infor!$A$13:$A$30,0),0)&gt;0,"L",IF(WEEKDAY(I$10)=1,"","X")))</f>
        <v>X</v>
      </c>
      <c r="J58" s="61" t="str">
        <f>IF(OR($A58="",J$10=""),"",IF(IFERROR(MATCH(BBC_7!J$10,Infor!$A$13:$A$30,0),0)&gt;0,"L",IF(WEEKDAY(J$10)=1,"","X")))</f>
        <v>X</v>
      </c>
      <c r="K58" s="61" t="str">
        <f>IF(OR($A58="",K$10=""),"",IF(IFERROR(MATCH(BBC_7!K$10,Infor!$A$13:$A$30,0),0)&gt;0,"L",IF(WEEKDAY(K$10)=1,"","X")))</f>
        <v>X</v>
      </c>
      <c r="L58" s="61" t="str">
        <f>IF(OR($A58="",L$10=""),"",IF(IFERROR(MATCH(BBC_7!L$10,Infor!$A$13:$A$30,0),0)&gt;0,"L",IF(WEEKDAY(L$10)=1,"","X")))</f>
        <v>X</v>
      </c>
      <c r="M58" s="61" t="str">
        <f>IF(OR($A58="",M$10=""),"",IF(IFERROR(MATCH(BBC_7!M$10,Infor!$A$13:$A$30,0),0)&gt;0,"L",IF(WEEKDAY(M$10)=1,"","X")))</f>
        <v/>
      </c>
      <c r="N58" s="61" t="str">
        <f>IF(OR($A58="",N$10=""),"",IF(IFERROR(MATCH(BBC_7!N$10,Infor!$A$13:$A$30,0),0)&gt;0,"L",IF(WEEKDAY(N$10)=1,"","X")))</f>
        <v>X</v>
      </c>
      <c r="O58" s="61" t="str">
        <f>IF(OR($A58="",O$10=""),"",IF(IFERROR(MATCH(BBC_7!O$10,Infor!$A$13:$A$30,0),0)&gt;0,"L",IF(WEEKDAY(O$10)=1,"","X")))</f>
        <v>X</v>
      </c>
      <c r="P58" s="61" t="str">
        <f>IF(OR($A58="",P$10=""),"",IF(IFERROR(MATCH(BBC_7!P$10,Infor!$A$13:$A$30,0),0)&gt;0,"L",IF(WEEKDAY(P$10)=1,"","X")))</f>
        <v>X</v>
      </c>
      <c r="Q58" s="61" t="str">
        <f>IF(OR($A58="",Q$10=""),"",IF(IFERROR(MATCH(BBC_7!Q$10,Infor!$A$13:$A$30,0),0)&gt;0,"L",IF(WEEKDAY(Q$10)=1,"","X")))</f>
        <v>X</v>
      </c>
      <c r="R58" s="61" t="str">
        <f>IF(OR($A58="",R$10=""),"",IF(IFERROR(MATCH(BBC_7!R$10,Infor!$A$13:$A$30,0),0)&gt;0,"L",IF(WEEKDAY(R$10)=1,"","X")))</f>
        <v>X</v>
      </c>
      <c r="S58" s="61" t="str">
        <f>IF(OR($A58="",S$10=""),"",IF(IFERROR(MATCH(BBC_7!S$10,Infor!$A$13:$A$30,0),0)&gt;0,"L",IF(WEEKDAY(S$10)=1,"","X")))</f>
        <v>X</v>
      </c>
      <c r="T58" s="61" t="str">
        <f>IF(OR($A58="",T$10=""),"",IF(IFERROR(MATCH(BBC_7!T$10,Infor!$A$13:$A$30,0),0)&gt;0,"L",IF(WEEKDAY(T$10)=1,"","X")))</f>
        <v/>
      </c>
      <c r="U58" s="61" t="str">
        <f>IF(OR($A58="",U$10=""),"",IF(IFERROR(MATCH(BBC_7!U$10,Infor!$A$13:$A$30,0),0)&gt;0,"L",IF(WEEKDAY(U$10)=1,"","X")))</f>
        <v>X</v>
      </c>
      <c r="V58" s="61" t="str">
        <f>IF(OR($A58="",V$10=""),"",IF(IFERROR(MATCH(BBC_7!V$10,Infor!$A$13:$A$30,0),0)&gt;0,"L",IF(WEEKDAY(V$10)=1,"","X")))</f>
        <v>X</v>
      </c>
      <c r="W58" s="61" t="str">
        <f>IF(OR($A58="",W$10=""),"",IF(IFERROR(MATCH(BBC_7!W$10,Infor!$A$13:$A$30,0),0)&gt;0,"L",IF(WEEKDAY(W$10)=1,"","X")))</f>
        <v>X</v>
      </c>
      <c r="X58" s="61" t="str">
        <f>IF(OR($A58="",X$10=""),"",IF(IFERROR(MATCH(BBC_7!X$10,Infor!$A$13:$A$30,0),0)&gt;0,"L",IF(WEEKDAY(X$10)=1,"","X")))</f>
        <v>X</v>
      </c>
      <c r="Y58" s="61" t="str">
        <f>IF(OR($A58="",Y$10=""),"",IF(IFERROR(MATCH(BBC_7!Y$10,Infor!$A$13:$A$30,0),0)&gt;0,"L",IF(WEEKDAY(Y$10)=1,"","X")))</f>
        <v>X</v>
      </c>
      <c r="Z58" s="61" t="str">
        <f>IF(OR($A58="",Z$10=""),"",IF(IFERROR(MATCH(BBC_7!Z$10,Infor!$A$13:$A$30,0),0)&gt;0,"L",IF(WEEKDAY(Z$10)=1,"","X")))</f>
        <v>X</v>
      </c>
      <c r="AA58" s="61" t="str">
        <f>IF(OR($A58="",AA$10=""),"",IF(IFERROR(MATCH(BBC_7!AA$10,Infor!$A$13:$A$30,0),0)&gt;0,"L",IF(WEEKDAY(AA$10)=1,"","X")))</f>
        <v/>
      </c>
      <c r="AB58" s="61" t="str">
        <f>IF(OR($A58="",AB$10=""),"",IF(IFERROR(MATCH(BBC_7!AB$10,Infor!$A$13:$A$30,0),0)&gt;0,"L",IF(WEEKDAY(AB$10)=1,"","X")))</f>
        <v>X</v>
      </c>
      <c r="AC58" s="61" t="str">
        <f>IF(OR($A58="",AC$10=""),"",IF(IFERROR(MATCH(BBC_7!AC$10,Infor!$A$13:$A$30,0),0)&gt;0,"L",IF(WEEKDAY(AC$10)=1,"","X")))</f>
        <v>X</v>
      </c>
      <c r="AD58" s="61" t="str">
        <f>IF(OR($A58="",AD$10=""),"",IF(IFERROR(MATCH(BBC_7!AD$10,Infor!$A$13:$A$30,0),0)&gt;0,"L",IF(WEEKDAY(AD$10)=1,"","X")))</f>
        <v>X</v>
      </c>
      <c r="AE58" s="61" t="str">
        <f>IF(OR($A58="",AE$10=""),"",IF(IFERROR(MATCH(BBC_7!AE$10,Infor!$A$13:$A$30,0),0)&gt;0,"L",IF(WEEKDAY(AE$10)=1,"","X")))</f>
        <v>X</v>
      </c>
      <c r="AF58" s="61" t="str">
        <f>IF(OR($A58="",AF$10=""),"",IF(IFERROR(MATCH(BBC_7!AF$10,Infor!$A$13:$A$30,0),0)&gt;0,"L",IF(WEEKDAY(AF$10)=1,"","X")))</f>
        <v>X</v>
      </c>
      <c r="AG58" s="61" t="str">
        <f>IF(OR($A58="",AG$10=""),"",IF(IFERROR(MATCH(BBC_7!AG$10,Infor!$A$13:$A$30,0),0)&gt;0,"L",IF(WEEKDAY(AG$10)=1,"","X")))</f>
        <v>X</v>
      </c>
      <c r="AH58" s="61" t="str">
        <f>IF(OR($A58="",AH$10=""),"",IF(IFERROR(MATCH(BBC_7!AH$10,Infor!$A$13:$A$30,0),0)&gt;0,"L",IF(WEEKDAY(AH$10)=1,"","X")))</f>
        <v/>
      </c>
      <c r="AI58" s="61" t="str">
        <f>IF(OR($A58="",AI$10=""),"",IF(IFERROR(MATCH(BBC_7!AI$10,Infor!$A$13:$A$30,0),0)&gt;0,"L",IF(WEEKDAY(AI$10)=1,"","X")))</f>
        <v>X</v>
      </c>
      <c r="AJ58" s="62"/>
      <c r="AK58" s="62">
        <f t="shared" si="6"/>
        <v>26</v>
      </c>
      <c r="AL58" s="62">
        <f t="shared" si="7"/>
        <v>0</v>
      </c>
      <c r="AM58" s="62"/>
      <c r="AN58" s="63"/>
      <c r="AO58" s="44">
        <f t="shared" si="0"/>
        <v>7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IF(OR($A59="",E$10=""),"",IF(IFERROR(MATCH(BBC_7!E$10,Infor!$A$13:$A$30,0),0)&gt;0,"L",IF(WEEKDAY(E$10)=1,"","X")))</f>
        <v>X</v>
      </c>
      <c r="F59" s="61" t="str">
        <f>IF(OR($A59="",F$10=""),"",IF(IFERROR(MATCH(BBC_7!F$10,Infor!$A$13:$A$30,0),0)&gt;0,"L",IF(WEEKDAY(F$10)=1,"","X")))</f>
        <v/>
      </c>
      <c r="G59" s="61" t="str">
        <f>IF(OR($A59="",G$10=""),"",IF(IFERROR(MATCH(BBC_7!G$10,Infor!$A$13:$A$30,0),0)&gt;0,"L",IF(WEEKDAY(G$10)=1,"","X")))</f>
        <v>X</v>
      </c>
      <c r="H59" s="61" t="str">
        <f>IF(OR($A59="",H$10=""),"",IF(IFERROR(MATCH(BBC_7!H$10,Infor!$A$13:$A$30,0),0)&gt;0,"L",IF(WEEKDAY(H$10)=1,"","X")))</f>
        <v>X</v>
      </c>
      <c r="I59" s="61" t="str">
        <f>IF(OR($A59="",I$10=""),"",IF(IFERROR(MATCH(BBC_7!I$10,Infor!$A$13:$A$30,0),0)&gt;0,"L",IF(WEEKDAY(I$10)=1,"","X")))</f>
        <v>X</v>
      </c>
      <c r="J59" s="61" t="str">
        <f>IF(OR($A59="",J$10=""),"",IF(IFERROR(MATCH(BBC_7!J$10,Infor!$A$13:$A$30,0),0)&gt;0,"L",IF(WEEKDAY(J$10)=1,"","X")))</f>
        <v>X</v>
      </c>
      <c r="K59" s="61" t="str">
        <f>IF(OR($A59="",K$10=""),"",IF(IFERROR(MATCH(BBC_7!K$10,Infor!$A$13:$A$30,0),0)&gt;0,"L",IF(WEEKDAY(K$10)=1,"","X")))</f>
        <v>X</v>
      </c>
      <c r="L59" s="61" t="str">
        <f>IF(OR($A59="",L$10=""),"",IF(IFERROR(MATCH(BBC_7!L$10,Infor!$A$13:$A$30,0),0)&gt;0,"L",IF(WEEKDAY(L$10)=1,"","X")))</f>
        <v>X</v>
      </c>
      <c r="M59" s="61" t="str">
        <f>IF(OR($A59="",M$10=""),"",IF(IFERROR(MATCH(BBC_7!M$10,Infor!$A$13:$A$30,0),0)&gt;0,"L",IF(WEEKDAY(M$10)=1,"","X")))</f>
        <v/>
      </c>
      <c r="N59" s="61" t="str">
        <f>IF(OR($A59="",N$10=""),"",IF(IFERROR(MATCH(BBC_7!N$10,Infor!$A$13:$A$30,0),0)&gt;0,"L",IF(WEEKDAY(N$10)=1,"","X")))</f>
        <v>X</v>
      </c>
      <c r="O59" s="61" t="str">
        <f>IF(OR($A59="",O$10=""),"",IF(IFERROR(MATCH(BBC_7!O$10,Infor!$A$13:$A$30,0),0)&gt;0,"L",IF(WEEKDAY(O$10)=1,"","X")))</f>
        <v>X</v>
      </c>
      <c r="P59" s="61" t="str">
        <f>IF(OR($A59="",P$10=""),"",IF(IFERROR(MATCH(BBC_7!P$10,Infor!$A$13:$A$30,0),0)&gt;0,"L",IF(WEEKDAY(P$10)=1,"","X")))</f>
        <v>X</v>
      </c>
      <c r="Q59" s="61" t="str">
        <f>IF(OR($A59="",Q$10=""),"",IF(IFERROR(MATCH(BBC_7!Q$10,Infor!$A$13:$A$30,0),0)&gt;0,"L",IF(WEEKDAY(Q$10)=1,"","X")))</f>
        <v>X</v>
      </c>
      <c r="R59" s="61" t="str">
        <f>IF(OR($A59="",R$10=""),"",IF(IFERROR(MATCH(BBC_7!R$10,Infor!$A$13:$A$30,0),0)&gt;0,"L",IF(WEEKDAY(R$10)=1,"","X")))</f>
        <v>X</v>
      </c>
      <c r="S59" s="61" t="str">
        <f>IF(OR($A59="",S$10=""),"",IF(IFERROR(MATCH(BBC_7!S$10,Infor!$A$13:$A$30,0),0)&gt;0,"L",IF(WEEKDAY(S$10)=1,"","X")))</f>
        <v>X</v>
      </c>
      <c r="T59" s="61" t="str">
        <f>IF(OR($A59="",T$10=""),"",IF(IFERROR(MATCH(BBC_7!T$10,Infor!$A$13:$A$30,0),0)&gt;0,"L",IF(WEEKDAY(T$10)=1,"","X")))</f>
        <v/>
      </c>
      <c r="U59" s="61" t="str">
        <f>IF(OR($A59="",U$10=""),"",IF(IFERROR(MATCH(BBC_7!U$10,Infor!$A$13:$A$30,0),0)&gt;0,"L",IF(WEEKDAY(U$10)=1,"","X")))</f>
        <v>X</v>
      </c>
      <c r="V59" s="61" t="str">
        <f>IF(OR($A59="",V$10=""),"",IF(IFERROR(MATCH(BBC_7!V$10,Infor!$A$13:$A$30,0),0)&gt;0,"L",IF(WEEKDAY(V$10)=1,"","X")))</f>
        <v>X</v>
      </c>
      <c r="W59" s="61" t="str">
        <f>IF(OR($A59="",W$10=""),"",IF(IFERROR(MATCH(BBC_7!W$10,Infor!$A$13:$A$30,0),0)&gt;0,"L",IF(WEEKDAY(W$10)=1,"","X")))</f>
        <v>X</v>
      </c>
      <c r="X59" s="61" t="str">
        <f>IF(OR($A59="",X$10=""),"",IF(IFERROR(MATCH(BBC_7!X$10,Infor!$A$13:$A$30,0),0)&gt;0,"L",IF(WEEKDAY(X$10)=1,"","X")))</f>
        <v>X</v>
      </c>
      <c r="Y59" s="61" t="str">
        <f>IF(OR($A59="",Y$10=""),"",IF(IFERROR(MATCH(BBC_7!Y$10,Infor!$A$13:$A$30,0),0)&gt;0,"L",IF(WEEKDAY(Y$10)=1,"","X")))</f>
        <v>X</v>
      </c>
      <c r="Z59" s="61" t="str">
        <f>IF(OR($A59="",Z$10=""),"",IF(IFERROR(MATCH(BBC_7!Z$10,Infor!$A$13:$A$30,0),0)&gt;0,"L",IF(WEEKDAY(Z$10)=1,"","X")))</f>
        <v>X</v>
      </c>
      <c r="AA59" s="61" t="str">
        <f>IF(OR($A59="",AA$10=""),"",IF(IFERROR(MATCH(BBC_7!AA$10,Infor!$A$13:$A$30,0),0)&gt;0,"L",IF(WEEKDAY(AA$10)=1,"","X")))</f>
        <v/>
      </c>
      <c r="AB59" s="61" t="str">
        <f>IF(OR($A59="",AB$10=""),"",IF(IFERROR(MATCH(BBC_7!AB$10,Infor!$A$13:$A$30,0),0)&gt;0,"L",IF(WEEKDAY(AB$10)=1,"","X")))</f>
        <v>X</v>
      </c>
      <c r="AC59" s="61" t="str">
        <f>IF(OR($A59="",AC$10=""),"",IF(IFERROR(MATCH(BBC_7!AC$10,Infor!$A$13:$A$30,0),0)&gt;0,"L",IF(WEEKDAY(AC$10)=1,"","X")))</f>
        <v>X</v>
      </c>
      <c r="AD59" s="61" t="str">
        <f>IF(OR($A59="",AD$10=""),"",IF(IFERROR(MATCH(BBC_7!AD$10,Infor!$A$13:$A$30,0),0)&gt;0,"L",IF(WEEKDAY(AD$10)=1,"","X")))</f>
        <v>X</v>
      </c>
      <c r="AE59" s="61" t="str">
        <f>IF(OR($A59="",AE$10=""),"",IF(IFERROR(MATCH(BBC_7!AE$10,Infor!$A$13:$A$30,0),0)&gt;0,"L",IF(WEEKDAY(AE$10)=1,"","X")))</f>
        <v>X</v>
      </c>
      <c r="AF59" s="61" t="str">
        <f>IF(OR($A59="",AF$10=""),"",IF(IFERROR(MATCH(BBC_7!AF$10,Infor!$A$13:$A$30,0),0)&gt;0,"L",IF(WEEKDAY(AF$10)=1,"","X")))</f>
        <v>X</v>
      </c>
      <c r="AG59" s="61" t="str">
        <f>IF(OR($A59="",AG$10=""),"",IF(IFERROR(MATCH(BBC_7!AG$10,Infor!$A$13:$A$30,0),0)&gt;0,"L",IF(WEEKDAY(AG$10)=1,"","X")))</f>
        <v>X</v>
      </c>
      <c r="AH59" s="61" t="str">
        <f>IF(OR($A59="",AH$10=""),"",IF(IFERROR(MATCH(BBC_7!AH$10,Infor!$A$13:$A$30,0),0)&gt;0,"L",IF(WEEKDAY(AH$10)=1,"","X")))</f>
        <v/>
      </c>
      <c r="AI59" s="61" t="str">
        <f>IF(OR($A59="",AI$10=""),"",IF(IFERROR(MATCH(BBC_7!AI$10,Infor!$A$13:$A$30,0),0)&gt;0,"L",IF(WEEKDAY(AI$10)=1,"","X")))</f>
        <v>X</v>
      </c>
      <c r="AJ59" s="62"/>
      <c r="AK59" s="62">
        <f t="shared" si="6"/>
        <v>26</v>
      </c>
      <c r="AL59" s="62">
        <f t="shared" si="7"/>
        <v>0</v>
      </c>
      <c r="AM59" s="62"/>
      <c r="AN59" s="63"/>
      <c r="AO59" s="44">
        <f t="shared" si="0"/>
        <v>7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IF(OR($A60="",E$10=""),"",IF(IFERROR(MATCH(BBC_7!E$10,Infor!$A$13:$A$30,0),0)&gt;0,"L",IF(WEEKDAY(E$10)=1,"","X")))</f>
        <v>X</v>
      </c>
      <c r="F60" s="61" t="str">
        <f>IF(OR($A60="",F$10=""),"",IF(IFERROR(MATCH(BBC_7!F$10,Infor!$A$13:$A$30,0),0)&gt;0,"L",IF(WEEKDAY(F$10)=1,"","X")))</f>
        <v/>
      </c>
      <c r="G60" s="61" t="str">
        <f>IF(OR($A60="",G$10=""),"",IF(IFERROR(MATCH(BBC_7!G$10,Infor!$A$13:$A$30,0),0)&gt;0,"L",IF(WEEKDAY(G$10)=1,"","X")))</f>
        <v>X</v>
      </c>
      <c r="H60" s="61" t="str">
        <f>IF(OR($A60="",H$10=""),"",IF(IFERROR(MATCH(BBC_7!H$10,Infor!$A$13:$A$30,0),0)&gt;0,"L",IF(WEEKDAY(H$10)=1,"","X")))</f>
        <v>X</v>
      </c>
      <c r="I60" s="61" t="str">
        <f>IF(OR($A60="",I$10=""),"",IF(IFERROR(MATCH(BBC_7!I$10,Infor!$A$13:$A$30,0),0)&gt;0,"L",IF(WEEKDAY(I$10)=1,"","X")))</f>
        <v>X</v>
      </c>
      <c r="J60" s="61" t="str">
        <f>IF(OR($A60="",J$10=""),"",IF(IFERROR(MATCH(BBC_7!J$10,Infor!$A$13:$A$30,0),0)&gt;0,"L",IF(WEEKDAY(J$10)=1,"","X")))</f>
        <v>X</v>
      </c>
      <c r="K60" s="61" t="str">
        <f>IF(OR($A60="",K$10=""),"",IF(IFERROR(MATCH(BBC_7!K$10,Infor!$A$13:$A$30,0),0)&gt;0,"L",IF(WEEKDAY(K$10)=1,"","X")))</f>
        <v>X</v>
      </c>
      <c r="L60" s="61" t="str">
        <f>IF(OR($A60="",L$10=""),"",IF(IFERROR(MATCH(BBC_7!L$10,Infor!$A$13:$A$30,0),0)&gt;0,"L",IF(WEEKDAY(L$10)=1,"","X")))</f>
        <v>X</v>
      </c>
      <c r="M60" s="61" t="str">
        <f>IF(OR($A60="",M$10=""),"",IF(IFERROR(MATCH(BBC_7!M$10,Infor!$A$13:$A$30,0),0)&gt;0,"L",IF(WEEKDAY(M$10)=1,"","X")))</f>
        <v/>
      </c>
      <c r="N60" s="61" t="str">
        <f>IF(OR($A60="",N$10=""),"",IF(IFERROR(MATCH(BBC_7!N$10,Infor!$A$13:$A$30,0),0)&gt;0,"L",IF(WEEKDAY(N$10)=1,"","X")))</f>
        <v>X</v>
      </c>
      <c r="O60" s="61" t="str">
        <f>IF(OR($A60="",O$10=""),"",IF(IFERROR(MATCH(BBC_7!O$10,Infor!$A$13:$A$30,0),0)&gt;0,"L",IF(WEEKDAY(O$10)=1,"","X")))</f>
        <v>X</v>
      </c>
      <c r="P60" s="61" t="str">
        <f>IF(OR($A60="",P$10=""),"",IF(IFERROR(MATCH(BBC_7!P$10,Infor!$A$13:$A$30,0),0)&gt;0,"L",IF(WEEKDAY(P$10)=1,"","X")))</f>
        <v>X</v>
      </c>
      <c r="Q60" s="61" t="str">
        <f>IF(OR($A60="",Q$10=""),"",IF(IFERROR(MATCH(BBC_7!Q$10,Infor!$A$13:$A$30,0),0)&gt;0,"L",IF(WEEKDAY(Q$10)=1,"","X")))</f>
        <v>X</v>
      </c>
      <c r="R60" s="61" t="str">
        <f>IF(OR($A60="",R$10=""),"",IF(IFERROR(MATCH(BBC_7!R$10,Infor!$A$13:$A$30,0),0)&gt;0,"L",IF(WEEKDAY(R$10)=1,"","X")))</f>
        <v>X</v>
      </c>
      <c r="S60" s="61" t="str">
        <f>IF(OR($A60="",S$10=""),"",IF(IFERROR(MATCH(BBC_7!S$10,Infor!$A$13:$A$30,0),0)&gt;0,"L",IF(WEEKDAY(S$10)=1,"","X")))</f>
        <v>X</v>
      </c>
      <c r="T60" s="61" t="str">
        <f>IF(OR($A60="",T$10=""),"",IF(IFERROR(MATCH(BBC_7!T$10,Infor!$A$13:$A$30,0),0)&gt;0,"L",IF(WEEKDAY(T$10)=1,"","X")))</f>
        <v/>
      </c>
      <c r="U60" s="61" t="str">
        <f>IF(OR($A60="",U$10=""),"",IF(IFERROR(MATCH(BBC_7!U$10,Infor!$A$13:$A$30,0),0)&gt;0,"L",IF(WEEKDAY(U$10)=1,"","X")))</f>
        <v>X</v>
      </c>
      <c r="V60" s="61" t="str">
        <f>IF(OR($A60="",V$10=""),"",IF(IFERROR(MATCH(BBC_7!V$10,Infor!$A$13:$A$30,0),0)&gt;0,"L",IF(WEEKDAY(V$10)=1,"","X")))</f>
        <v>X</v>
      </c>
      <c r="W60" s="61" t="str">
        <f>IF(OR($A60="",W$10=""),"",IF(IFERROR(MATCH(BBC_7!W$10,Infor!$A$13:$A$30,0),0)&gt;0,"L",IF(WEEKDAY(W$10)=1,"","X")))</f>
        <v>X</v>
      </c>
      <c r="X60" s="61" t="str">
        <f>IF(OR($A60="",X$10=""),"",IF(IFERROR(MATCH(BBC_7!X$10,Infor!$A$13:$A$30,0),0)&gt;0,"L",IF(WEEKDAY(X$10)=1,"","X")))</f>
        <v>X</v>
      </c>
      <c r="Y60" s="61" t="str">
        <f>IF(OR($A60="",Y$10=""),"",IF(IFERROR(MATCH(BBC_7!Y$10,Infor!$A$13:$A$30,0),0)&gt;0,"L",IF(WEEKDAY(Y$10)=1,"","X")))</f>
        <v>X</v>
      </c>
      <c r="Z60" s="61" t="str">
        <f>IF(OR($A60="",Z$10=""),"",IF(IFERROR(MATCH(BBC_7!Z$10,Infor!$A$13:$A$30,0),0)&gt;0,"L",IF(WEEKDAY(Z$10)=1,"","X")))</f>
        <v>X</v>
      </c>
      <c r="AA60" s="61" t="str">
        <f>IF(OR($A60="",AA$10=""),"",IF(IFERROR(MATCH(BBC_7!AA$10,Infor!$A$13:$A$30,0),0)&gt;0,"L",IF(WEEKDAY(AA$10)=1,"","X")))</f>
        <v/>
      </c>
      <c r="AB60" s="61" t="str">
        <f>IF(OR($A60="",AB$10=""),"",IF(IFERROR(MATCH(BBC_7!AB$10,Infor!$A$13:$A$30,0),0)&gt;0,"L",IF(WEEKDAY(AB$10)=1,"","X")))</f>
        <v>X</v>
      </c>
      <c r="AC60" s="61" t="str">
        <f>IF(OR($A60="",AC$10=""),"",IF(IFERROR(MATCH(BBC_7!AC$10,Infor!$A$13:$A$30,0),0)&gt;0,"L",IF(WEEKDAY(AC$10)=1,"","X")))</f>
        <v>X</v>
      </c>
      <c r="AD60" s="61" t="str">
        <f>IF(OR($A60="",AD$10=""),"",IF(IFERROR(MATCH(BBC_7!AD$10,Infor!$A$13:$A$30,0),0)&gt;0,"L",IF(WEEKDAY(AD$10)=1,"","X")))</f>
        <v>X</v>
      </c>
      <c r="AE60" s="61" t="str">
        <f>IF(OR($A60="",AE$10=""),"",IF(IFERROR(MATCH(BBC_7!AE$10,Infor!$A$13:$A$30,0),0)&gt;0,"L",IF(WEEKDAY(AE$10)=1,"","X")))</f>
        <v>X</v>
      </c>
      <c r="AF60" s="61" t="str">
        <f>IF(OR($A60="",AF$10=""),"",IF(IFERROR(MATCH(BBC_7!AF$10,Infor!$A$13:$A$30,0),0)&gt;0,"L",IF(WEEKDAY(AF$10)=1,"","X")))</f>
        <v>X</v>
      </c>
      <c r="AG60" s="61" t="str">
        <f>IF(OR($A60="",AG$10=""),"",IF(IFERROR(MATCH(BBC_7!AG$10,Infor!$A$13:$A$30,0),0)&gt;0,"L",IF(WEEKDAY(AG$10)=1,"","X")))</f>
        <v>X</v>
      </c>
      <c r="AH60" s="61" t="str">
        <f>IF(OR($A60="",AH$10=""),"",IF(IFERROR(MATCH(BBC_7!AH$10,Infor!$A$13:$A$30,0),0)&gt;0,"L",IF(WEEKDAY(AH$10)=1,"","X")))</f>
        <v/>
      </c>
      <c r="AI60" s="61" t="str">
        <f>IF(OR($A60="",AI$10=""),"",IF(IFERROR(MATCH(BBC_7!AI$10,Infor!$A$13:$A$30,0),0)&gt;0,"L",IF(WEEKDAY(AI$10)=1,"","X")))</f>
        <v>X</v>
      </c>
      <c r="AJ60" s="62"/>
      <c r="AK60" s="62">
        <f t="shared" si="6"/>
        <v>26</v>
      </c>
      <c r="AL60" s="62">
        <f t="shared" si="7"/>
        <v>0</v>
      </c>
      <c r="AM60" s="62"/>
      <c r="AN60" s="63"/>
      <c r="AO60" s="44">
        <f t="shared" si="0"/>
        <v>7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IF(OR($A61="",E$10=""),"",IF(IFERROR(MATCH(BBC_7!E$10,Infor!$A$13:$A$30,0),0)&gt;0,"L",IF(WEEKDAY(E$10)=1,"","X")))</f>
        <v>X</v>
      </c>
      <c r="F61" s="61" t="str">
        <f>IF(OR($A61="",F$10=""),"",IF(IFERROR(MATCH(BBC_7!F$10,Infor!$A$13:$A$30,0),0)&gt;0,"L",IF(WEEKDAY(F$10)=1,"","X")))</f>
        <v/>
      </c>
      <c r="G61" s="61" t="str">
        <f>IF(OR($A61="",G$10=""),"",IF(IFERROR(MATCH(BBC_7!G$10,Infor!$A$13:$A$30,0),0)&gt;0,"L",IF(WEEKDAY(G$10)=1,"","X")))</f>
        <v>X</v>
      </c>
      <c r="H61" s="61" t="str">
        <f>IF(OR($A61="",H$10=""),"",IF(IFERROR(MATCH(BBC_7!H$10,Infor!$A$13:$A$30,0),0)&gt;0,"L",IF(WEEKDAY(H$10)=1,"","X")))</f>
        <v>X</v>
      </c>
      <c r="I61" s="61" t="str">
        <f>IF(OR($A61="",I$10=""),"",IF(IFERROR(MATCH(BBC_7!I$10,Infor!$A$13:$A$30,0),0)&gt;0,"L",IF(WEEKDAY(I$10)=1,"","X")))</f>
        <v>X</v>
      </c>
      <c r="J61" s="61" t="str">
        <f>IF(OR($A61="",J$10=""),"",IF(IFERROR(MATCH(BBC_7!J$10,Infor!$A$13:$A$30,0),0)&gt;0,"L",IF(WEEKDAY(J$10)=1,"","X")))</f>
        <v>X</v>
      </c>
      <c r="K61" s="61" t="str">
        <f>IF(OR($A61="",K$10=""),"",IF(IFERROR(MATCH(BBC_7!K$10,Infor!$A$13:$A$30,0),0)&gt;0,"L",IF(WEEKDAY(K$10)=1,"","X")))</f>
        <v>X</v>
      </c>
      <c r="L61" s="61" t="str">
        <f>IF(OR($A61="",L$10=""),"",IF(IFERROR(MATCH(BBC_7!L$10,Infor!$A$13:$A$30,0),0)&gt;0,"L",IF(WEEKDAY(L$10)=1,"","X")))</f>
        <v>X</v>
      </c>
      <c r="M61" s="61" t="str">
        <f>IF(OR($A61="",M$10=""),"",IF(IFERROR(MATCH(BBC_7!M$10,Infor!$A$13:$A$30,0),0)&gt;0,"L",IF(WEEKDAY(M$10)=1,"","X")))</f>
        <v/>
      </c>
      <c r="N61" s="61" t="str">
        <f>IF(OR($A61="",N$10=""),"",IF(IFERROR(MATCH(BBC_7!N$10,Infor!$A$13:$A$30,0),0)&gt;0,"L",IF(WEEKDAY(N$10)=1,"","X")))</f>
        <v>X</v>
      </c>
      <c r="O61" s="61" t="str">
        <f>IF(OR($A61="",O$10=""),"",IF(IFERROR(MATCH(BBC_7!O$10,Infor!$A$13:$A$30,0),0)&gt;0,"L",IF(WEEKDAY(O$10)=1,"","X")))</f>
        <v>X</v>
      </c>
      <c r="P61" s="61" t="str">
        <f>IF(OR($A61="",P$10=""),"",IF(IFERROR(MATCH(BBC_7!P$10,Infor!$A$13:$A$30,0),0)&gt;0,"L",IF(WEEKDAY(P$10)=1,"","X")))</f>
        <v>X</v>
      </c>
      <c r="Q61" s="61" t="str">
        <f>IF(OR($A61="",Q$10=""),"",IF(IFERROR(MATCH(BBC_7!Q$10,Infor!$A$13:$A$30,0),0)&gt;0,"L",IF(WEEKDAY(Q$10)=1,"","X")))</f>
        <v>X</v>
      </c>
      <c r="R61" s="61" t="str">
        <f>IF(OR($A61="",R$10=""),"",IF(IFERROR(MATCH(BBC_7!R$10,Infor!$A$13:$A$30,0),0)&gt;0,"L",IF(WEEKDAY(R$10)=1,"","X")))</f>
        <v>X</v>
      </c>
      <c r="S61" s="61" t="str">
        <f>IF(OR($A61="",S$10=""),"",IF(IFERROR(MATCH(BBC_7!S$10,Infor!$A$13:$A$30,0),0)&gt;0,"L",IF(WEEKDAY(S$10)=1,"","X")))</f>
        <v>X</v>
      </c>
      <c r="T61" s="61" t="str">
        <f>IF(OR($A61="",T$10=""),"",IF(IFERROR(MATCH(BBC_7!T$10,Infor!$A$13:$A$30,0),0)&gt;0,"L",IF(WEEKDAY(T$10)=1,"","X")))</f>
        <v/>
      </c>
      <c r="U61" s="61" t="str">
        <f>IF(OR($A61="",U$10=""),"",IF(IFERROR(MATCH(BBC_7!U$10,Infor!$A$13:$A$30,0),0)&gt;0,"L",IF(WEEKDAY(U$10)=1,"","X")))</f>
        <v>X</v>
      </c>
      <c r="V61" s="61" t="str">
        <f>IF(OR($A61="",V$10=""),"",IF(IFERROR(MATCH(BBC_7!V$10,Infor!$A$13:$A$30,0),0)&gt;0,"L",IF(WEEKDAY(V$10)=1,"","X")))</f>
        <v>X</v>
      </c>
      <c r="W61" s="61" t="str">
        <f>IF(OR($A61="",W$10=""),"",IF(IFERROR(MATCH(BBC_7!W$10,Infor!$A$13:$A$30,0),0)&gt;0,"L",IF(WEEKDAY(W$10)=1,"","X")))</f>
        <v>X</v>
      </c>
      <c r="X61" s="61" t="str">
        <f>IF(OR($A61="",X$10=""),"",IF(IFERROR(MATCH(BBC_7!X$10,Infor!$A$13:$A$30,0),0)&gt;0,"L",IF(WEEKDAY(X$10)=1,"","X")))</f>
        <v>X</v>
      </c>
      <c r="Y61" s="61" t="str">
        <f>IF(OR($A61="",Y$10=""),"",IF(IFERROR(MATCH(BBC_7!Y$10,Infor!$A$13:$A$30,0),0)&gt;0,"L",IF(WEEKDAY(Y$10)=1,"","X")))</f>
        <v>X</v>
      </c>
      <c r="Z61" s="61" t="str">
        <f>IF(OR($A61="",Z$10=""),"",IF(IFERROR(MATCH(BBC_7!Z$10,Infor!$A$13:$A$30,0),0)&gt;0,"L",IF(WEEKDAY(Z$10)=1,"","X")))</f>
        <v>X</v>
      </c>
      <c r="AA61" s="61" t="str">
        <f>IF(OR($A61="",AA$10=""),"",IF(IFERROR(MATCH(BBC_7!AA$10,Infor!$A$13:$A$30,0),0)&gt;0,"L",IF(WEEKDAY(AA$10)=1,"","X")))</f>
        <v/>
      </c>
      <c r="AB61" s="61" t="str">
        <f>IF(OR($A61="",AB$10=""),"",IF(IFERROR(MATCH(BBC_7!AB$10,Infor!$A$13:$A$30,0),0)&gt;0,"L",IF(WEEKDAY(AB$10)=1,"","X")))</f>
        <v>X</v>
      </c>
      <c r="AC61" s="61" t="str">
        <f>IF(OR($A61="",AC$10=""),"",IF(IFERROR(MATCH(BBC_7!AC$10,Infor!$A$13:$A$30,0),0)&gt;0,"L",IF(WEEKDAY(AC$10)=1,"","X")))</f>
        <v>X</v>
      </c>
      <c r="AD61" s="61" t="str">
        <f>IF(OR($A61="",AD$10=""),"",IF(IFERROR(MATCH(BBC_7!AD$10,Infor!$A$13:$A$30,0),0)&gt;0,"L",IF(WEEKDAY(AD$10)=1,"","X")))</f>
        <v>X</v>
      </c>
      <c r="AE61" s="61" t="str">
        <f>IF(OR($A61="",AE$10=""),"",IF(IFERROR(MATCH(BBC_7!AE$10,Infor!$A$13:$A$30,0),0)&gt;0,"L",IF(WEEKDAY(AE$10)=1,"","X")))</f>
        <v>X</v>
      </c>
      <c r="AF61" s="61" t="str">
        <f>IF(OR($A61="",AF$10=""),"",IF(IFERROR(MATCH(BBC_7!AF$10,Infor!$A$13:$A$30,0),0)&gt;0,"L",IF(WEEKDAY(AF$10)=1,"","X")))</f>
        <v>X</v>
      </c>
      <c r="AG61" s="61" t="str">
        <f>IF(OR($A61="",AG$10=""),"",IF(IFERROR(MATCH(BBC_7!AG$10,Infor!$A$13:$A$30,0),0)&gt;0,"L",IF(WEEKDAY(AG$10)=1,"","X")))</f>
        <v>X</v>
      </c>
      <c r="AH61" s="61" t="str">
        <f>IF(OR($A61="",AH$10=""),"",IF(IFERROR(MATCH(BBC_7!AH$10,Infor!$A$13:$A$30,0),0)&gt;0,"L",IF(WEEKDAY(AH$10)=1,"","X")))</f>
        <v/>
      </c>
      <c r="AI61" s="61" t="str">
        <f>IF(OR($A61="",AI$10=""),"",IF(IFERROR(MATCH(BBC_7!AI$10,Infor!$A$13:$A$30,0),0)&gt;0,"L",IF(WEEKDAY(AI$10)=1,"","X")))</f>
        <v>X</v>
      </c>
      <c r="AJ61" s="62"/>
      <c r="AK61" s="62">
        <f t="shared" si="6"/>
        <v>26</v>
      </c>
      <c r="AL61" s="62">
        <f t="shared" si="7"/>
        <v>0</v>
      </c>
      <c r="AM61" s="62"/>
      <c r="AN61" s="63"/>
      <c r="AO61" s="44">
        <f t="shared" si="0"/>
        <v>7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7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0</v>
      </c>
      <c r="G63" s="52">
        <f t="shared" ref="G63:AI63" si="9">COUNTIF(G12:G62,"L")+COUNTIF(G12:G62,"X")+COUNTIF(G12:G62,"\")/2</f>
        <v>50</v>
      </c>
      <c r="H63" s="52">
        <f t="shared" si="9"/>
        <v>50</v>
      </c>
      <c r="I63" s="52">
        <f t="shared" si="9"/>
        <v>50</v>
      </c>
      <c r="J63" s="52">
        <f t="shared" si="9"/>
        <v>50</v>
      </c>
      <c r="K63" s="52">
        <f t="shared" si="9"/>
        <v>50</v>
      </c>
      <c r="L63" s="52">
        <f t="shared" si="9"/>
        <v>50</v>
      </c>
      <c r="M63" s="52">
        <f t="shared" si="9"/>
        <v>0</v>
      </c>
      <c r="N63" s="52">
        <f t="shared" si="9"/>
        <v>50</v>
      </c>
      <c r="O63" s="52">
        <f t="shared" si="9"/>
        <v>50</v>
      </c>
      <c r="P63" s="52">
        <f t="shared" si="9"/>
        <v>50</v>
      </c>
      <c r="Q63" s="52">
        <f t="shared" si="9"/>
        <v>50</v>
      </c>
      <c r="R63" s="52">
        <f t="shared" si="9"/>
        <v>50</v>
      </c>
      <c r="S63" s="52">
        <f t="shared" si="9"/>
        <v>50</v>
      </c>
      <c r="T63" s="52">
        <f t="shared" si="9"/>
        <v>0</v>
      </c>
      <c r="U63" s="52">
        <f t="shared" si="9"/>
        <v>50</v>
      </c>
      <c r="V63" s="52">
        <f t="shared" si="9"/>
        <v>50</v>
      </c>
      <c r="W63" s="52">
        <f t="shared" si="9"/>
        <v>50</v>
      </c>
      <c r="X63" s="52">
        <f t="shared" si="9"/>
        <v>50</v>
      </c>
      <c r="Y63" s="52">
        <f t="shared" si="9"/>
        <v>50</v>
      </c>
      <c r="Z63" s="52">
        <f t="shared" si="9"/>
        <v>50</v>
      </c>
      <c r="AA63" s="52">
        <f t="shared" si="9"/>
        <v>0</v>
      </c>
      <c r="AB63" s="52">
        <f t="shared" si="9"/>
        <v>50</v>
      </c>
      <c r="AC63" s="52">
        <f t="shared" si="9"/>
        <v>50</v>
      </c>
      <c r="AD63" s="52">
        <f t="shared" si="9"/>
        <v>50</v>
      </c>
      <c r="AE63" s="52">
        <f t="shared" si="9"/>
        <v>50</v>
      </c>
      <c r="AF63" s="52">
        <f t="shared" si="9"/>
        <v>50</v>
      </c>
      <c r="AG63" s="52">
        <f t="shared" si="9"/>
        <v>50</v>
      </c>
      <c r="AH63" s="52">
        <f t="shared" si="9"/>
        <v>0</v>
      </c>
      <c r="AI63" s="52">
        <f t="shared" si="9"/>
        <v>50</v>
      </c>
      <c r="AJ63" s="52">
        <f>SUM(AJ12:AJ62)</f>
        <v>0</v>
      </c>
      <c r="AK63" s="52">
        <f t="shared" ref="AK63:AN63" si="10">SUM(AK12:AK62)</f>
        <v>1300</v>
      </c>
      <c r="AL63" s="52">
        <f t="shared" si="10"/>
        <v>0</v>
      </c>
      <c r="AM63" s="52">
        <f t="shared" si="10"/>
        <v>0</v>
      </c>
      <c r="AN63" s="53">
        <f t="shared" si="10"/>
        <v>0</v>
      </c>
      <c r="AO63" s="44">
        <f t="shared" si="0"/>
        <v>7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42947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23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view="pageBreakPreview" topLeftCell="A5" zoomScale="85" zoomScaleNormal="85" zoomScaleSheetLayoutView="85" workbookViewId="0">
      <selection activeCell="A16" sqref="A16"/>
    </sheetView>
  </sheetViews>
  <sheetFormatPr defaultRowHeight="25.05" customHeight="1" x14ac:dyDescent="0.3"/>
  <cols>
    <col min="1" max="1" width="4" style="214" customWidth="1"/>
    <col min="2" max="2" width="2.88671875" style="214" customWidth="1"/>
    <col min="3" max="3" width="12.21875" style="214" customWidth="1"/>
    <col min="4" max="17" width="4" style="214" customWidth="1"/>
    <col min="18" max="22" width="3.33203125" style="214" customWidth="1"/>
    <col min="23" max="23" width="6.5546875" style="214" customWidth="1"/>
    <col min="24" max="16384" width="8.88671875" style="214"/>
  </cols>
  <sheetData>
    <row r="1" spans="1:23" ht="25.05" customHeight="1" x14ac:dyDescent="0.3">
      <c r="G1" s="215" t="s">
        <v>286</v>
      </c>
      <c r="R1" s="212"/>
      <c r="S1" s="212"/>
      <c r="T1" s="212"/>
      <c r="U1" s="212"/>
      <c r="V1" s="212"/>
      <c r="W1" s="214">
        <v>1</v>
      </c>
    </row>
    <row r="2" spans="1:23" ht="25.05" customHeight="1" x14ac:dyDescent="0.3">
      <c r="G2" s="215" t="s">
        <v>287</v>
      </c>
      <c r="R2" s="213"/>
      <c r="S2" s="213"/>
      <c r="T2" s="213"/>
      <c r="U2" s="213"/>
      <c r="V2" s="213"/>
    </row>
    <row r="3" spans="1:23" ht="25.05" customHeight="1" x14ac:dyDescent="0.3">
      <c r="R3" s="213"/>
      <c r="S3" s="213"/>
      <c r="T3" s="213"/>
      <c r="U3" s="213"/>
      <c r="V3" s="213"/>
    </row>
    <row r="4" spans="1:23" ht="17.399999999999999" customHeight="1" x14ac:dyDescent="0.3">
      <c r="R4" s="213"/>
      <c r="S4" s="213"/>
      <c r="T4" s="213"/>
      <c r="U4" s="213"/>
      <c r="V4" s="213"/>
    </row>
    <row r="5" spans="1:23" ht="27.6" customHeight="1" x14ac:dyDescent="0.3">
      <c r="A5" s="216" t="s">
        <v>401</v>
      </c>
      <c r="B5" s="217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spans="1:23" s="226" customFormat="1" ht="19.8" customHeight="1" x14ac:dyDescent="0.3">
      <c r="A6" s="224" t="s">
        <v>402</v>
      </c>
      <c r="B6" s="224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</row>
    <row r="7" spans="1:23" s="226" customFormat="1" ht="25.05" customHeight="1" x14ac:dyDescent="0.3"/>
    <row r="8" spans="1:23" s="226" customFormat="1" ht="25.05" customHeight="1" x14ac:dyDescent="0.3">
      <c r="C8" s="227" t="s">
        <v>403</v>
      </c>
      <c r="D8" s="228" t="str">
        <f>Infor!A1</f>
        <v>CÔNG TY CỔ PHẦN QUỐC TẾ VIETRANS MIỀN BẮC</v>
      </c>
    </row>
    <row r="9" spans="1:23" s="226" customFormat="1" ht="25.05" customHeight="1" x14ac:dyDescent="0.3"/>
    <row r="10" spans="1:23" s="226" customFormat="1" ht="25.05" customHeight="1" x14ac:dyDescent="0.3">
      <c r="B10" s="229" t="s">
        <v>404</v>
      </c>
      <c r="C10" s="226" t="s">
        <v>405</v>
      </c>
      <c r="D10" s="228" t="str">
        <f>VLOOKUP(W1,DANH_SACH,2,0)</f>
        <v>Trần Quang Trung</v>
      </c>
    </row>
    <row r="11" spans="1:23" s="226" customFormat="1" ht="25.05" customHeight="1" x14ac:dyDescent="0.3">
      <c r="B11" s="229" t="s">
        <v>408</v>
      </c>
      <c r="C11" s="226" t="s">
        <v>409</v>
      </c>
      <c r="D11" s="230" t="str">
        <f>LEFT(VLOOKUP(W1,DANH_SACH,22,0),1)</f>
        <v>0</v>
      </c>
      <c r="E11" s="230" t="str">
        <f>MID(VLOOKUP($W$1,DANH_SACH,22,0),2,1)</f>
        <v>7</v>
      </c>
      <c r="F11" s="230" t="str">
        <f>MID(VLOOKUP($W$1,DANH_SACH,22,0),3,1)</f>
        <v>3</v>
      </c>
      <c r="G11" s="230" t="str">
        <f>MID(VLOOKUP($W$1,DANH_SACH,22,0),4,1)</f>
        <v>4</v>
      </c>
      <c r="H11" s="230" t="str">
        <f>MID(VLOOKUP($W$1,DANH_SACH,22,0),5,1)</f>
        <v>0</v>
      </c>
      <c r="I11" s="230" t="str">
        <f>MID(VLOOKUP($W$1,DANH_SACH,22,0),6,1)</f>
        <v>1</v>
      </c>
      <c r="J11" s="230" t="str">
        <f>MID(VLOOKUP($W$1,DANH_SACH,22,0),7,1)</f>
        <v>7</v>
      </c>
      <c r="K11" s="230" t="str">
        <f>MID(VLOOKUP($W$1,DANH_SACH,22,0),8,1)</f>
        <v>4</v>
      </c>
      <c r="L11" s="230" t="str">
        <f>MID(VLOOKUP($W$1,DANH_SACH,22,0),9,1)</f>
        <v>0</v>
      </c>
      <c r="M11" s="230" t="str">
        <f>MID(VLOOKUP($W$1,DANH_SACH,22,0),10,1)</f>
        <v>7</v>
      </c>
      <c r="N11" s="228"/>
      <c r="O11" s="231"/>
      <c r="P11" s="231"/>
      <c r="Q11" s="231"/>
    </row>
    <row r="12" spans="1:23" s="226" customFormat="1" ht="24.6" customHeight="1" x14ac:dyDescent="0.3">
      <c r="B12" s="229" t="s">
        <v>410</v>
      </c>
      <c r="C12" s="226" t="s">
        <v>411</v>
      </c>
      <c r="F12" s="232" t="str">
        <f>VLOOKUP(W1,DANH_SACH,26,0)</f>
        <v>0132875070</v>
      </c>
      <c r="G12" s="232"/>
      <c r="H12" s="232"/>
      <c r="J12" s="226" t="s">
        <v>297</v>
      </c>
      <c r="M12" s="247">
        <f>VLOOKUP(W1,DANH_SACH,27,0)</f>
        <v>40179</v>
      </c>
      <c r="N12" s="247"/>
      <c r="O12" s="247"/>
      <c r="Q12" s="225" t="s">
        <v>298</v>
      </c>
      <c r="S12" s="228" t="str">
        <f>VLOOKUP(W1,DANH_SACH,28,0)</f>
        <v>CA Hà Nội</v>
      </c>
      <c r="T12" s="228"/>
      <c r="U12" s="228"/>
      <c r="V12" s="228"/>
    </row>
    <row r="13" spans="1:23" s="226" customFormat="1" ht="25.05" customHeight="1" x14ac:dyDescent="0.3">
      <c r="B13" s="229" t="s">
        <v>413</v>
      </c>
      <c r="C13" s="226" t="s">
        <v>414</v>
      </c>
      <c r="E13" s="228" t="str">
        <f>VLOOKUP(W1,DANH_SACH,30,0)</f>
        <v>Số 555 Trung Kính, Cầu Giấy, Hà Nội</v>
      </c>
    </row>
    <row r="14" spans="1:23" s="226" customFormat="1" ht="25.05" customHeight="1" x14ac:dyDescent="0.3">
      <c r="B14" s="229" t="s">
        <v>415</v>
      </c>
      <c r="C14" s="226" t="s">
        <v>416</v>
      </c>
      <c r="J14" s="228" t="str">
        <f>PROPER(Infor!A1)</f>
        <v>Công Ty Cổ Phần Quốc Tế Vietrans Miền Bắc</v>
      </c>
    </row>
    <row r="15" spans="1:23" s="226" customFormat="1" ht="25.05" customHeight="1" x14ac:dyDescent="0.3">
      <c r="B15" s="226" t="str">
        <f>"Tôi cam kết rằng, trong năm "&amp;Infor!B11&amp;" tôi chỉ có thu nhập duy nhất tại "</f>
        <v xml:space="preserve">Tôi cam kết rằng, trong năm 2017 tôi chỉ có thu nhập duy nhất tại </v>
      </c>
      <c r="I15" s="233"/>
      <c r="Q15" s="228" t="str">
        <f>LEFT(PROPER(Infor!A1),'02_CK_TNCN'!W15)</f>
        <v>Công Ty Cổ Phần</v>
      </c>
      <c r="W15" s="226">
        <v>15</v>
      </c>
    </row>
    <row r="16" spans="1:23" s="226" customFormat="1" ht="25.05" customHeight="1" x14ac:dyDescent="0.3">
      <c r="A16" s="228" t="str">
        <f>RIGHT(PROPER(Infor!A1),LEN(Infor!A1)-W15-1)</f>
        <v>Quốc Tế Vietrans Miền Bắc</v>
      </c>
      <c r="E16" s="234"/>
      <c r="G16" s="226" t="s">
        <v>417</v>
      </c>
      <c r="Q16" s="246">
        <f>Infor!E13*12+Infor!E14*12*VLOOKUP('02_CK_TNCN'!W1,DANH_SACH,11,0)</f>
        <v>194400000</v>
      </c>
      <c r="R16" s="246"/>
      <c r="S16" s="246"/>
      <c r="T16" s="246"/>
      <c r="U16" s="246"/>
      <c r="V16" s="233" t="s">
        <v>418</v>
      </c>
      <c r="W16" s="233"/>
    </row>
    <row r="17" spans="1:14" s="226" customFormat="1" ht="25.05" customHeight="1" x14ac:dyDescent="0.3">
      <c r="A17" s="235" t="str">
        <f>"("&amp;[2]!DocSo(Q16)&amp;")"</f>
        <v>(Một trăm chín mươi bốn triệu, bốn trăm ngàn đồng chẵn.)</v>
      </c>
      <c r="N17" s="226" t="s">
        <v>420</v>
      </c>
    </row>
    <row r="18" spans="1:14" s="226" customFormat="1" ht="25.05" customHeight="1" x14ac:dyDescent="0.3">
      <c r="A18" s="226" t="s">
        <v>419</v>
      </c>
    </row>
    <row r="19" spans="1:14" s="226" customFormat="1" ht="25.05" customHeight="1" x14ac:dyDescent="0.3">
      <c r="B19" s="226" t="s">
        <v>421</v>
      </c>
    </row>
    <row r="20" spans="1:14" s="226" customFormat="1" ht="25.05" customHeight="1" x14ac:dyDescent="0.3">
      <c r="A20" s="226" t="s">
        <v>422</v>
      </c>
    </row>
    <row r="21" spans="1:14" s="226" customFormat="1" ht="19.2" customHeight="1" x14ac:dyDescent="0.3">
      <c r="N21" s="236" t="s">
        <v>423</v>
      </c>
    </row>
    <row r="22" spans="1:14" s="226" customFormat="1" ht="19.2" customHeight="1" x14ac:dyDescent="0.3">
      <c r="N22" s="237" t="s">
        <v>424</v>
      </c>
    </row>
    <row r="23" spans="1:14" s="226" customFormat="1" ht="19.2" customHeight="1" x14ac:dyDescent="0.3">
      <c r="N23" s="236" t="s">
        <v>361</v>
      </c>
    </row>
    <row r="24" spans="1:14" s="226" customFormat="1" ht="25.05" customHeight="1" x14ac:dyDescent="0.3"/>
    <row r="25" spans="1:14" s="226" customFormat="1" ht="25.05" customHeight="1" x14ac:dyDescent="0.3"/>
    <row r="26" spans="1:14" s="226" customFormat="1" ht="25.05" customHeight="1" x14ac:dyDescent="0.3"/>
    <row r="27" spans="1:14" s="226" customFormat="1" ht="25.05" customHeight="1" x14ac:dyDescent="0.3"/>
  </sheetData>
  <mergeCells count="2">
    <mergeCell ref="Q16:U16"/>
    <mergeCell ref="M12:O12"/>
  </mergeCells>
  <printOptions horizontalCentered="1"/>
  <pageMargins left="0.59055118110236227" right="0.39370078740157483" top="0.82677165354330717" bottom="0.55118110236220474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52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7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7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205800000</v>
      </c>
      <c r="AJ3" s="90" t="s">
        <v>174</v>
      </c>
      <c r="AK3" s="91">
        <v>334</v>
      </c>
      <c r="AL3" s="86">
        <f>SUM(AL4:AL8)</f>
        <v>12585625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7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92960000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7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68290000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42917</v>
      </c>
      <c r="S6" s="92"/>
      <c r="V6" s="79">
        <f t="shared" si="0"/>
        <v>7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367050000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248125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7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248125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BBC_7!B7</f>
        <v>42917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7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7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7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7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7</v>
      </c>
      <c r="W12" s="79">
        <v>15</v>
      </c>
      <c r="X12" s="44" t="s">
        <v>143</v>
      </c>
    </row>
    <row r="13" spans="1:49" ht="15" customHeight="1" x14ac:dyDescent="0.3">
      <c r="A13" s="44">
        <f>IF(BBC_7!A12="","",BBC_7!A12)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IF(A13="","",VLOOKUP(A13,BCC_7,37,0)+VLOOKUP(A13,BCC_7,38,0))</f>
        <v>26</v>
      </c>
      <c r="I13" s="119">
        <f>IF(A13="","",ROUND(D13*E13*H13/26,0))</f>
        <v>15000000</v>
      </c>
      <c r="J13" s="118"/>
      <c r="K13" s="118"/>
      <c r="L13" s="119">
        <f>IF(A13="","",VLOOKUP(A13,BCC_7,37,0)*Infor!$E$16)</f>
        <v>1040000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19840000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119250</v>
      </c>
      <c r="T13" s="119">
        <f>IF(A13="","",SUM(P13:S13))</f>
        <v>644250</v>
      </c>
      <c r="U13" s="121">
        <f>IF(A13="","",N13-O13-T13)</f>
        <v>19195750</v>
      </c>
      <c r="V13" s="79">
        <f t="shared" si="0"/>
        <v>7</v>
      </c>
      <c r="W13" s="79">
        <v>15</v>
      </c>
      <c r="X13" s="79" t="str">
        <f>IF(A13="","","Print")</f>
        <v>Print</v>
      </c>
      <c r="Y13" s="78">
        <f>IF(A13="","",N13-IF(L13&gt;Infor!$E$15,Infor!$E$15,TTL_7!L13))</f>
        <v>19110000</v>
      </c>
      <c r="Z13" s="78">
        <f t="shared" ref="Z13:Z62" si="8">IF(A13="","",VLOOKUP(A13,DANH_SACH,11,0))</f>
        <v>2</v>
      </c>
      <c r="AA13" s="78">
        <f>IF(A13="","",Infor!$E$13+Infor!$E$14*TTL_7!Z13)</f>
        <v>16200000</v>
      </c>
      <c r="AB13" s="78">
        <f>SUM(P13:R13)</f>
        <v>525000</v>
      </c>
      <c r="AC13" s="78">
        <f>IF(A13="","",IF(Y13-AA13-AB13&gt;0,Y13-AA13-AB13,0))</f>
        <v>2385000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IF(BBC_7!A13="","",BBC_7!A13)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26</v>
      </c>
      <c r="I14" s="124">
        <f t="shared" ref="I14:I62" si="11">IF(A14="","",ROUND(D14*E14*H14/26,0))</f>
        <v>11250000</v>
      </c>
      <c r="J14" s="123"/>
      <c r="K14" s="123"/>
      <c r="L14" s="124">
        <f>IF(A14="","",VLOOKUP(A14,BCC_7,37,0)*Infor!$E$16)</f>
        <v>1040000</v>
      </c>
      <c r="M14" s="124">
        <f t="shared" si="7"/>
        <v>3000000</v>
      </c>
      <c r="N14" s="124">
        <f t="shared" ref="N14:N62" si="12">IF(A14="","",G14+I14+K14+L14+M14)</f>
        <v>15290000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74375</v>
      </c>
      <c r="T14" s="124">
        <f t="shared" ref="T14:T62" si="13">IF(A14="","",SUM(P14:S14))</f>
        <v>546875</v>
      </c>
      <c r="U14" s="126">
        <f t="shared" ref="U14:U62" si="14">IF(A14="","",N14-O14-T14)</f>
        <v>14743125</v>
      </c>
      <c r="V14" s="79">
        <f t="shared" si="0"/>
        <v>7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IF(A14="","",N14-IF(L14&gt;Infor!$E$15,Infor!$E$15,TTL_7!L14))</f>
        <v>14560000</v>
      </c>
      <c r="Z14" s="78">
        <f t="shared" si="8"/>
        <v>1</v>
      </c>
      <c r="AA14" s="78">
        <f>IF(A14="","",Infor!$E$13+Infor!$E$14*TTL_7!Z14)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1487500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IF(BBC_7!A14="","",BBC_7!A14)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26</v>
      </c>
      <c r="I15" s="124">
        <f t="shared" si="11"/>
        <v>8000000</v>
      </c>
      <c r="J15" s="123"/>
      <c r="K15" s="123"/>
      <c r="L15" s="124">
        <f>IF(A15="","",VLOOKUP(A15,BCC_7,37,0)*Infor!$E$16)</f>
        <v>1040000</v>
      </c>
      <c r="M15" s="124">
        <f t="shared" si="7"/>
        <v>2200000</v>
      </c>
      <c r="N15" s="124">
        <f t="shared" si="12"/>
        <v>11240000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54500</v>
      </c>
      <c r="T15" s="124">
        <f t="shared" si="13"/>
        <v>474500</v>
      </c>
      <c r="U15" s="126">
        <f t="shared" si="14"/>
        <v>10765500</v>
      </c>
      <c r="V15" s="79">
        <f t="shared" si="0"/>
        <v>7</v>
      </c>
      <c r="W15" s="79">
        <v>15</v>
      </c>
      <c r="X15" s="79" t="str">
        <f t="shared" si="15"/>
        <v>Print</v>
      </c>
      <c r="Y15" s="78">
        <f>IF(A15="","",N15-IF(L15&gt;Infor!$E$15,Infor!$E$15,TTL_7!L15))</f>
        <v>10510000</v>
      </c>
      <c r="Z15" s="78">
        <f t="shared" si="8"/>
        <v>0</v>
      </c>
      <c r="AA15" s="78">
        <f>IF(A15="","",Infor!$E$13+Infor!$E$14*TTL_7!Z15)</f>
        <v>9000000</v>
      </c>
      <c r="AB15" s="78">
        <f t="shared" si="16"/>
        <v>420000</v>
      </c>
      <c r="AC15" s="78">
        <f t="shared" si="17"/>
        <v>1090000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IF(BBC_7!A15="","",BBC_7!A15)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26</v>
      </c>
      <c r="I16" s="124">
        <f t="shared" si="11"/>
        <v>8000000</v>
      </c>
      <c r="J16" s="123"/>
      <c r="K16" s="123"/>
      <c r="L16" s="124">
        <f>IF(A16="","",VLOOKUP(A16,BCC_7,37,0)*Infor!$E$16)</f>
        <v>1040000</v>
      </c>
      <c r="M16" s="124">
        <f t="shared" si="7"/>
        <v>2200000</v>
      </c>
      <c r="N16" s="124">
        <f t="shared" si="12"/>
        <v>11240000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10820000</v>
      </c>
      <c r="V16" s="79">
        <f t="shared" si="0"/>
        <v>7</v>
      </c>
      <c r="W16" s="79">
        <v>15</v>
      </c>
      <c r="X16" s="79" t="str">
        <f t="shared" si="15"/>
        <v>Print</v>
      </c>
      <c r="Y16" s="78">
        <f>IF(A16="","",N16-IF(L16&gt;Infor!$E$15,Infor!$E$15,TTL_7!L16))</f>
        <v>10510000</v>
      </c>
      <c r="Z16" s="78">
        <f t="shared" si="8"/>
        <v>2</v>
      </c>
      <c r="AA16" s="78">
        <f>IF(A16="","",Infor!$E$13+Infor!$E$14*TTL_7!Z16)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IF(BBC_7!A16="","",BBC_7!A16)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26</v>
      </c>
      <c r="I17" s="124">
        <f t="shared" si="11"/>
        <v>6000000</v>
      </c>
      <c r="J17" s="123"/>
      <c r="K17" s="123"/>
      <c r="L17" s="124">
        <f>IF(A17="","",VLOOKUP(A17,BCC_7,37,0)*Infor!$E$16)</f>
        <v>1040000</v>
      </c>
      <c r="M17" s="124">
        <f t="shared" si="7"/>
        <v>1600000</v>
      </c>
      <c r="N17" s="124">
        <f t="shared" si="12"/>
        <v>8640000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8220000</v>
      </c>
      <c r="V17" s="79">
        <f t="shared" si="0"/>
        <v>7</v>
      </c>
      <c r="W17" s="79">
        <v>15</v>
      </c>
      <c r="X17" s="79" t="str">
        <f t="shared" si="15"/>
        <v>Print</v>
      </c>
      <c r="Y17" s="78">
        <f>IF(A17="","",N17-IF(L17&gt;Infor!$E$15,Infor!$E$15,TTL_7!L17))</f>
        <v>7910000</v>
      </c>
      <c r="Z17" s="78">
        <f t="shared" si="8"/>
        <v>1</v>
      </c>
      <c r="AA17" s="78">
        <f>IF(A17="","",Infor!$E$13+Infor!$E$14*TTL_7!Z17)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IF(BBC_7!A17="","",BBC_7!A17)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26</v>
      </c>
      <c r="I18" s="124">
        <f t="shared" si="11"/>
        <v>6000000</v>
      </c>
      <c r="J18" s="123"/>
      <c r="K18" s="123"/>
      <c r="L18" s="124">
        <f>IF(A18="","",VLOOKUP(A18,BCC_7,37,0)*Infor!$E$16)</f>
        <v>1040000</v>
      </c>
      <c r="M18" s="124">
        <f t="shared" si="7"/>
        <v>1600000</v>
      </c>
      <c r="N18" s="124">
        <f t="shared" si="12"/>
        <v>8640000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8640000</v>
      </c>
      <c r="V18" s="79">
        <f t="shared" si="0"/>
        <v>7</v>
      </c>
      <c r="W18" s="79">
        <v>15</v>
      </c>
      <c r="X18" s="79" t="str">
        <f t="shared" si="15"/>
        <v>Print</v>
      </c>
      <c r="Y18" s="78">
        <f>IF(A18="","",N18-IF(L18&gt;Infor!$E$15,Infor!$E$15,TTL_7!L18))</f>
        <v>7910000</v>
      </c>
      <c r="Z18" s="78">
        <f t="shared" si="8"/>
        <v>1</v>
      </c>
      <c r="AA18" s="78">
        <f>IF(A18="","",Infor!$E$13+Infor!$E$14*TTL_7!Z18)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IF(BBC_7!A18="","",BBC_7!A18)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26</v>
      </c>
      <c r="I19" s="124">
        <f t="shared" si="11"/>
        <v>4000000</v>
      </c>
      <c r="J19" s="123"/>
      <c r="K19" s="123"/>
      <c r="L19" s="124">
        <f>IF(A19="","",VLOOKUP(A19,BCC_7,37,0)*Infor!$E$16)</f>
        <v>1040000</v>
      </c>
      <c r="M19" s="124">
        <f t="shared" si="7"/>
        <v>1600000</v>
      </c>
      <c r="N19" s="124">
        <f t="shared" si="12"/>
        <v>6640000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6640000</v>
      </c>
      <c r="V19" s="79">
        <f t="shared" si="0"/>
        <v>7</v>
      </c>
      <c r="W19" s="79">
        <v>15</v>
      </c>
      <c r="X19" s="79" t="str">
        <f t="shared" si="15"/>
        <v>Print</v>
      </c>
      <c r="Y19" s="78">
        <f>IF(A19="","",N19-IF(L19&gt;Infor!$E$15,Infor!$E$15,TTL_7!L19))</f>
        <v>5910000</v>
      </c>
      <c r="Z19" s="78">
        <f t="shared" si="8"/>
        <v>2</v>
      </c>
      <c r="AA19" s="78">
        <f>IF(A19="","",Infor!$E$13+Infor!$E$14*TTL_7!Z19)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IF(BBC_7!A19="","",BBC_7!A19)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26</v>
      </c>
      <c r="I20" s="124">
        <f t="shared" si="11"/>
        <v>4000000</v>
      </c>
      <c r="J20" s="123"/>
      <c r="K20" s="123"/>
      <c r="L20" s="124">
        <f>IF(A20="","",VLOOKUP(A20,BCC_7,37,0)*Infor!$E$16)</f>
        <v>1040000</v>
      </c>
      <c r="M20" s="124">
        <f t="shared" si="7"/>
        <v>1600000</v>
      </c>
      <c r="N20" s="124">
        <f t="shared" si="12"/>
        <v>6640000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6640000</v>
      </c>
      <c r="V20" s="79">
        <f t="shared" si="0"/>
        <v>7</v>
      </c>
      <c r="W20" s="79">
        <v>15</v>
      </c>
      <c r="X20" s="79" t="str">
        <f t="shared" si="15"/>
        <v>Print</v>
      </c>
      <c r="Y20" s="78">
        <f>IF(A20="","",N20-IF(L20&gt;Infor!$E$15,Infor!$E$15,TTL_7!L20))</f>
        <v>5910000</v>
      </c>
      <c r="Z20" s="78">
        <f t="shared" si="8"/>
        <v>0</v>
      </c>
      <c r="AA20" s="78">
        <f>IF(A20="","",Infor!$E$13+Infor!$E$14*TTL_7!Z20)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IF(BBC_7!A20="","",BBC_7!A20)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26</v>
      </c>
      <c r="I21" s="124">
        <f t="shared" si="11"/>
        <v>4000000</v>
      </c>
      <c r="J21" s="123"/>
      <c r="K21" s="123"/>
      <c r="L21" s="124">
        <f>IF(A21="","",VLOOKUP(A21,BCC_7,37,0)*Infor!$E$16)</f>
        <v>1040000</v>
      </c>
      <c r="M21" s="124">
        <f t="shared" si="7"/>
        <v>1600000</v>
      </c>
      <c r="N21" s="124">
        <f t="shared" si="12"/>
        <v>6640000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6640000</v>
      </c>
      <c r="V21" s="79">
        <f t="shared" si="0"/>
        <v>7</v>
      </c>
      <c r="W21" s="79">
        <v>15</v>
      </c>
      <c r="X21" s="79" t="str">
        <f t="shared" si="15"/>
        <v>Print</v>
      </c>
      <c r="Y21" s="78">
        <f>IF(A21="","",N21-IF(L21&gt;Infor!$E$15,Infor!$E$15,TTL_7!L21))</f>
        <v>5910000</v>
      </c>
      <c r="Z21" s="78">
        <f t="shared" si="8"/>
        <v>2</v>
      </c>
      <c r="AA21" s="78">
        <f>IF(A21="","",Infor!$E$13+Infor!$E$14*TTL_7!Z21)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IF(BBC_7!A21="","",BBC_7!A21)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26</v>
      </c>
      <c r="I22" s="124">
        <f t="shared" si="11"/>
        <v>4000000</v>
      </c>
      <c r="J22" s="123"/>
      <c r="K22" s="123"/>
      <c r="L22" s="124">
        <f>IF(A22="","",VLOOKUP(A22,BCC_7,37,0)*Infor!$E$16)</f>
        <v>1040000</v>
      </c>
      <c r="M22" s="124">
        <f t="shared" si="7"/>
        <v>1600000</v>
      </c>
      <c r="N22" s="124">
        <f t="shared" si="12"/>
        <v>6640000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6640000</v>
      </c>
      <c r="V22" s="79">
        <f t="shared" si="0"/>
        <v>7</v>
      </c>
      <c r="W22" s="79">
        <v>15</v>
      </c>
      <c r="X22" s="79" t="str">
        <f t="shared" si="15"/>
        <v>Print</v>
      </c>
      <c r="Y22" s="78">
        <f>IF(A22="","",N22-IF(L22&gt;Infor!$E$15,Infor!$E$15,TTL_7!L22))</f>
        <v>5910000</v>
      </c>
      <c r="Z22" s="78">
        <f t="shared" si="8"/>
        <v>1</v>
      </c>
      <c r="AA22" s="78">
        <f>IF(A22="","",Infor!$E$13+Infor!$E$14*TTL_7!Z22)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IF(BBC_7!A22="","",BBC_7!A22)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26</v>
      </c>
      <c r="I23" s="124">
        <f t="shared" si="11"/>
        <v>4000000</v>
      </c>
      <c r="J23" s="123"/>
      <c r="K23" s="123"/>
      <c r="L23" s="124">
        <f>IF(A23="","",VLOOKUP(A23,BCC_7,37,0)*Infor!$E$16)</f>
        <v>1040000</v>
      </c>
      <c r="M23" s="124">
        <f t="shared" si="7"/>
        <v>1600000</v>
      </c>
      <c r="N23" s="124">
        <f t="shared" si="12"/>
        <v>6640000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6640000</v>
      </c>
      <c r="V23" s="79">
        <f t="shared" si="0"/>
        <v>7</v>
      </c>
      <c r="W23" s="79">
        <v>15</v>
      </c>
      <c r="X23" s="79" t="str">
        <f t="shared" si="15"/>
        <v>Print</v>
      </c>
      <c r="Y23" s="78">
        <f>IF(A23="","",N23-IF(L23&gt;Infor!$E$15,Infor!$E$15,TTL_7!L23))</f>
        <v>5910000</v>
      </c>
      <c r="Z23" s="78">
        <f t="shared" si="8"/>
        <v>0</v>
      </c>
      <c r="AA23" s="78">
        <f>IF(A23="","",Infor!$E$13+Infor!$E$14*TTL_7!Z23)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IF(BBC_7!A23="","",BBC_7!A23)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26</v>
      </c>
      <c r="I24" s="124">
        <f t="shared" si="11"/>
        <v>4000000</v>
      </c>
      <c r="J24" s="123"/>
      <c r="K24" s="123"/>
      <c r="L24" s="124">
        <f>IF(A24="","",VLOOKUP(A24,BCC_7,37,0)*Infor!$E$16)</f>
        <v>1040000</v>
      </c>
      <c r="M24" s="124">
        <f t="shared" si="7"/>
        <v>1600000</v>
      </c>
      <c r="N24" s="124">
        <f t="shared" si="12"/>
        <v>6640000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6220000</v>
      </c>
      <c r="V24" s="79">
        <f t="shared" si="0"/>
        <v>7</v>
      </c>
      <c r="W24" s="79">
        <v>15</v>
      </c>
      <c r="X24" s="79" t="str">
        <f t="shared" si="15"/>
        <v>Print</v>
      </c>
      <c r="Y24" s="78">
        <f>IF(A24="","",N24-IF(L24&gt;Infor!$E$15,Infor!$E$15,TTL_7!L24))</f>
        <v>5910000</v>
      </c>
      <c r="Z24" s="78">
        <f t="shared" si="8"/>
        <v>2</v>
      </c>
      <c r="AA24" s="78">
        <f>IF(A24="","",Infor!$E$13+Infor!$E$14*TTL_7!Z24)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IF(BBC_7!A24="","",BBC_7!A24)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26</v>
      </c>
      <c r="I25" s="124">
        <f t="shared" si="11"/>
        <v>4000000</v>
      </c>
      <c r="J25" s="123"/>
      <c r="K25" s="123"/>
      <c r="L25" s="124">
        <f>IF(A25="","",VLOOKUP(A25,BCC_7,37,0)*Infor!$E$16)</f>
        <v>1040000</v>
      </c>
      <c r="M25" s="124">
        <f t="shared" si="7"/>
        <v>1600000</v>
      </c>
      <c r="N25" s="124">
        <f t="shared" si="12"/>
        <v>6640000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6640000</v>
      </c>
      <c r="V25" s="79">
        <f t="shared" si="0"/>
        <v>7</v>
      </c>
      <c r="W25" s="79">
        <v>15</v>
      </c>
      <c r="X25" s="79" t="str">
        <f t="shared" si="15"/>
        <v>Print</v>
      </c>
      <c r="Y25" s="78">
        <f>IF(A25="","",N25-IF(L25&gt;Infor!$E$15,Infor!$E$15,TTL_7!L25))</f>
        <v>5910000</v>
      </c>
      <c r="Z25" s="78">
        <f t="shared" si="8"/>
        <v>1</v>
      </c>
      <c r="AA25" s="78">
        <f>IF(A25="","",Infor!$E$13+Infor!$E$14*TTL_7!Z25)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IF(BBC_7!A25="","",BBC_7!A25)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26</v>
      </c>
      <c r="I26" s="124">
        <f t="shared" si="11"/>
        <v>4000000</v>
      </c>
      <c r="J26" s="123"/>
      <c r="K26" s="123"/>
      <c r="L26" s="124">
        <f>IF(A26="","",VLOOKUP(A26,BCC_7,37,0)*Infor!$E$16)</f>
        <v>1040000</v>
      </c>
      <c r="M26" s="124">
        <f t="shared" si="7"/>
        <v>1600000</v>
      </c>
      <c r="N26" s="124">
        <f t="shared" si="12"/>
        <v>6640000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6640000</v>
      </c>
      <c r="V26" s="79">
        <f t="shared" si="0"/>
        <v>7</v>
      </c>
      <c r="W26" s="79">
        <v>15</v>
      </c>
      <c r="X26" s="79" t="str">
        <f t="shared" si="15"/>
        <v>Print</v>
      </c>
      <c r="Y26" s="78">
        <f>IF(A26="","",N26-IF(L26&gt;Infor!$E$15,Infor!$E$15,TTL_7!L26))</f>
        <v>5910000</v>
      </c>
      <c r="Z26" s="78">
        <f t="shared" si="8"/>
        <v>1</v>
      </c>
      <c r="AA26" s="78">
        <f>IF(A26="","",Infor!$E$13+Infor!$E$14*TTL_7!Z26)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IF(BBC_7!A26="","",BBC_7!A26)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26</v>
      </c>
      <c r="I27" s="124">
        <f t="shared" si="11"/>
        <v>4000000</v>
      </c>
      <c r="J27" s="123"/>
      <c r="K27" s="123"/>
      <c r="L27" s="124">
        <f>IF(A27="","",VLOOKUP(A27,BCC_7,37,0)*Infor!$E$16)</f>
        <v>1040000</v>
      </c>
      <c r="M27" s="124">
        <f t="shared" si="7"/>
        <v>1600000</v>
      </c>
      <c r="N27" s="124">
        <f t="shared" si="12"/>
        <v>6640000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6220000</v>
      </c>
      <c r="V27" s="79">
        <f t="shared" si="0"/>
        <v>7</v>
      </c>
      <c r="W27" s="79">
        <v>15</v>
      </c>
      <c r="X27" s="79" t="str">
        <f t="shared" si="15"/>
        <v>Print</v>
      </c>
      <c r="Y27" s="78">
        <f>IF(A27="","",N27-IF(L27&gt;Infor!$E$15,Infor!$E$15,TTL_7!L27))</f>
        <v>5910000</v>
      </c>
      <c r="Z27" s="78">
        <f t="shared" si="8"/>
        <v>2</v>
      </c>
      <c r="AA27" s="78">
        <f>IF(A27="","",Infor!$E$13+Infor!$E$14*TTL_7!Z27)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IF(BBC_7!A27="","",BBC_7!A27)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26</v>
      </c>
      <c r="I28" s="124">
        <f t="shared" si="11"/>
        <v>4000000</v>
      </c>
      <c r="J28" s="123"/>
      <c r="K28" s="123"/>
      <c r="L28" s="124">
        <f>IF(A28="","",VLOOKUP(A28,BCC_7,37,0)*Infor!$E$16)</f>
        <v>1040000</v>
      </c>
      <c r="M28" s="124">
        <f t="shared" si="7"/>
        <v>1600000</v>
      </c>
      <c r="N28" s="124">
        <f t="shared" si="12"/>
        <v>6640000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6220000</v>
      </c>
      <c r="V28" s="79">
        <f t="shared" si="0"/>
        <v>7</v>
      </c>
      <c r="W28" s="79">
        <v>15</v>
      </c>
      <c r="X28" s="79" t="str">
        <f t="shared" si="15"/>
        <v>Print</v>
      </c>
      <c r="Y28" s="78">
        <f>IF(A28="","",N28-IF(L28&gt;Infor!$E$15,Infor!$E$15,TTL_7!L28))</f>
        <v>5910000</v>
      </c>
      <c r="Z28" s="78">
        <f t="shared" si="8"/>
        <v>0</v>
      </c>
      <c r="AA28" s="78">
        <f>IF(A28="","",Infor!$E$13+Infor!$E$14*TTL_7!Z28)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IF(BBC_7!A28="","",BBC_7!A28)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26</v>
      </c>
      <c r="I29" s="124">
        <f t="shared" si="11"/>
        <v>4000000</v>
      </c>
      <c r="J29" s="123"/>
      <c r="K29" s="123"/>
      <c r="L29" s="124">
        <f>IF(A29="","",VLOOKUP(A29,BCC_7,37,0)*Infor!$E$16)</f>
        <v>1040000</v>
      </c>
      <c r="M29" s="124">
        <f t="shared" si="7"/>
        <v>1600000</v>
      </c>
      <c r="N29" s="124">
        <f t="shared" si="12"/>
        <v>6640000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6220000</v>
      </c>
      <c r="V29" s="79">
        <f t="shared" si="0"/>
        <v>7</v>
      </c>
      <c r="W29" s="79">
        <v>15</v>
      </c>
      <c r="X29" s="79" t="str">
        <f t="shared" si="15"/>
        <v>Print</v>
      </c>
      <c r="Y29" s="78">
        <f>IF(A29="","",N29-IF(L29&gt;Infor!$E$15,Infor!$E$15,TTL_7!L29))</f>
        <v>5910000</v>
      </c>
      <c r="Z29" s="78">
        <f t="shared" si="8"/>
        <v>2</v>
      </c>
      <c r="AA29" s="78">
        <f>IF(A29="","",Infor!$E$13+Infor!$E$14*TTL_7!Z29)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IF(BBC_7!A29="","",BBC_7!A29)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26</v>
      </c>
      <c r="I30" s="124">
        <f t="shared" si="11"/>
        <v>4000000</v>
      </c>
      <c r="J30" s="123"/>
      <c r="K30" s="123"/>
      <c r="L30" s="124">
        <f>IF(A30="","",VLOOKUP(A30,BCC_7,37,0)*Infor!$E$16)</f>
        <v>1040000</v>
      </c>
      <c r="M30" s="124">
        <f t="shared" si="7"/>
        <v>1600000</v>
      </c>
      <c r="N30" s="124">
        <f t="shared" si="12"/>
        <v>6640000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6220000</v>
      </c>
      <c r="V30" s="79">
        <f t="shared" si="0"/>
        <v>7</v>
      </c>
      <c r="W30" s="79">
        <v>15</v>
      </c>
      <c r="X30" s="79" t="str">
        <f t="shared" si="15"/>
        <v>Print</v>
      </c>
      <c r="Y30" s="78">
        <f>IF(A30="","",N30-IF(L30&gt;Infor!$E$15,Infor!$E$15,TTL_7!L30))</f>
        <v>5910000</v>
      </c>
      <c r="Z30" s="78">
        <f t="shared" si="8"/>
        <v>1</v>
      </c>
      <c r="AA30" s="78">
        <f>IF(A30="","",Infor!$E$13+Infor!$E$14*TTL_7!Z30)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IF(BBC_7!A30="","",BBC_7!A30)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26</v>
      </c>
      <c r="I31" s="124">
        <f t="shared" si="11"/>
        <v>4000000</v>
      </c>
      <c r="J31" s="123"/>
      <c r="K31" s="123"/>
      <c r="L31" s="124">
        <f>IF(A31="","",VLOOKUP(A31,BCC_7,37,0)*Infor!$E$16)</f>
        <v>1040000</v>
      </c>
      <c r="M31" s="124">
        <f t="shared" si="7"/>
        <v>1600000</v>
      </c>
      <c r="N31" s="124">
        <f t="shared" si="12"/>
        <v>6640000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6220000</v>
      </c>
      <c r="V31" s="79">
        <f t="shared" si="0"/>
        <v>7</v>
      </c>
      <c r="W31" s="79">
        <v>15</v>
      </c>
      <c r="X31" s="79" t="str">
        <f t="shared" si="15"/>
        <v>Print</v>
      </c>
      <c r="Y31" s="78">
        <f>IF(A31="","",N31-IF(L31&gt;Infor!$E$15,Infor!$E$15,TTL_7!L31))</f>
        <v>5910000</v>
      </c>
      <c r="Z31" s="78">
        <f t="shared" si="8"/>
        <v>0</v>
      </c>
      <c r="AA31" s="78">
        <f>IF(A31="","",Infor!$E$13+Infor!$E$14*TTL_7!Z31)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IF(BBC_7!A31="","",BBC_7!A31)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26</v>
      </c>
      <c r="I32" s="124">
        <f t="shared" si="11"/>
        <v>4000000</v>
      </c>
      <c r="J32" s="123"/>
      <c r="K32" s="123"/>
      <c r="L32" s="124">
        <f>IF(A32="","",VLOOKUP(A32,BCC_7,37,0)*Infor!$E$16)</f>
        <v>1040000</v>
      </c>
      <c r="M32" s="124">
        <f t="shared" si="7"/>
        <v>1600000</v>
      </c>
      <c r="N32" s="124">
        <f t="shared" si="12"/>
        <v>6640000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6220000</v>
      </c>
      <c r="V32" s="79">
        <f t="shared" si="0"/>
        <v>7</v>
      </c>
      <c r="W32" s="79">
        <v>15</v>
      </c>
      <c r="X32" s="79" t="str">
        <f t="shared" si="15"/>
        <v>Print</v>
      </c>
      <c r="Y32" s="78">
        <f>IF(A32="","",N32-IF(L32&gt;Infor!$E$15,Infor!$E$15,TTL_7!L32))</f>
        <v>5910000</v>
      </c>
      <c r="Z32" s="78">
        <f t="shared" si="8"/>
        <v>2</v>
      </c>
      <c r="AA32" s="78">
        <f>IF(A32="","",Infor!$E$13+Infor!$E$14*TTL_7!Z32)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IF(BBC_7!A32="","",BBC_7!A32)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26</v>
      </c>
      <c r="I33" s="124">
        <f t="shared" si="11"/>
        <v>4000000</v>
      </c>
      <c r="J33" s="123"/>
      <c r="K33" s="123"/>
      <c r="L33" s="124">
        <f>IF(A33="","",VLOOKUP(A33,BCC_7,37,0)*Infor!$E$16)</f>
        <v>1040000</v>
      </c>
      <c r="M33" s="124">
        <f t="shared" si="7"/>
        <v>1600000</v>
      </c>
      <c r="N33" s="124">
        <f t="shared" si="12"/>
        <v>6640000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6220000</v>
      </c>
      <c r="V33" s="79">
        <f t="shared" si="0"/>
        <v>7</v>
      </c>
      <c r="W33" s="79">
        <v>15</v>
      </c>
      <c r="X33" s="79" t="str">
        <f t="shared" si="15"/>
        <v>Print</v>
      </c>
      <c r="Y33" s="78">
        <f>IF(A33="","",N33-IF(L33&gt;Infor!$E$15,Infor!$E$15,TTL_7!L33))</f>
        <v>5910000</v>
      </c>
      <c r="Z33" s="78">
        <f t="shared" si="8"/>
        <v>1</v>
      </c>
      <c r="AA33" s="78">
        <f>IF(A33="","",Infor!$E$13+Infor!$E$14*TTL_7!Z33)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IF(BBC_7!A33="","",BBC_7!A33)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26</v>
      </c>
      <c r="I34" s="124">
        <f t="shared" si="11"/>
        <v>4000000</v>
      </c>
      <c r="J34" s="123"/>
      <c r="K34" s="123"/>
      <c r="L34" s="124">
        <f>IF(A34="","",VLOOKUP(A34,BCC_7,37,0)*Infor!$E$16)</f>
        <v>1040000</v>
      </c>
      <c r="M34" s="124">
        <f t="shared" si="7"/>
        <v>1600000</v>
      </c>
      <c r="N34" s="124">
        <f t="shared" si="12"/>
        <v>6640000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6220000</v>
      </c>
      <c r="V34" s="79">
        <f t="shared" si="0"/>
        <v>7</v>
      </c>
      <c r="W34" s="79">
        <v>15</v>
      </c>
      <c r="X34" s="79" t="str">
        <f t="shared" si="15"/>
        <v>Print</v>
      </c>
      <c r="Y34" s="78">
        <f>IF(A34="","",N34-IF(L34&gt;Infor!$E$15,Infor!$E$15,TTL_7!L34))</f>
        <v>5910000</v>
      </c>
      <c r="Z34" s="78">
        <f t="shared" si="8"/>
        <v>1</v>
      </c>
      <c r="AA34" s="78">
        <f>IF(A34="","",Infor!$E$13+Infor!$E$14*TTL_7!Z34)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IF(BBC_7!A34="","",BBC_7!A34)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26</v>
      </c>
      <c r="I35" s="124">
        <f t="shared" si="11"/>
        <v>4000000</v>
      </c>
      <c r="J35" s="123"/>
      <c r="K35" s="123"/>
      <c r="L35" s="124">
        <f>IF(A35="","",VLOOKUP(A35,BCC_7,37,0)*Infor!$E$16)</f>
        <v>1040000</v>
      </c>
      <c r="M35" s="124">
        <f t="shared" si="7"/>
        <v>1600000</v>
      </c>
      <c r="N35" s="124">
        <f t="shared" si="12"/>
        <v>6640000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6220000</v>
      </c>
      <c r="V35" s="79">
        <f t="shared" si="0"/>
        <v>7</v>
      </c>
      <c r="W35" s="79">
        <v>15</v>
      </c>
      <c r="X35" s="79" t="str">
        <f t="shared" si="15"/>
        <v>Print</v>
      </c>
      <c r="Y35" s="78">
        <f>IF(A35="","",N35-IF(L35&gt;Infor!$E$15,Infor!$E$15,TTL_7!L35))</f>
        <v>5910000</v>
      </c>
      <c r="Z35" s="78">
        <f t="shared" si="8"/>
        <v>2</v>
      </c>
      <c r="AA35" s="78">
        <f>IF(A35="","",Infor!$E$13+Infor!$E$14*TTL_7!Z35)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IF(BBC_7!A35="","",BBC_7!A35)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26</v>
      </c>
      <c r="I36" s="124">
        <f t="shared" si="11"/>
        <v>4000000</v>
      </c>
      <c r="J36" s="123"/>
      <c r="K36" s="123"/>
      <c r="L36" s="124">
        <f>IF(A36="","",VLOOKUP(A36,BCC_7,37,0)*Infor!$E$16)</f>
        <v>1040000</v>
      </c>
      <c r="M36" s="124">
        <f t="shared" si="7"/>
        <v>1600000</v>
      </c>
      <c r="N36" s="124">
        <f t="shared" si="12"/>
        <v>6640000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6220000</v>
      </c>
      <c r="V36" s="79">
        <f t="shared" si="0"/>
        <v>7</v>
      </c>
      <c r="W36" s="79">
        <v>15</v>
      </c>
      <c r="X36" s="79" t="str">
        <f t="shared" si="15"/>
        <v>Print</v>
      </c>
      <c r="Y36" s="78">
        <f>IF(A36="","",N36-IF(L36&gt;Infor!$E$15,Infor!$E$15,TTL_7!L36))</f>
        <v>5910000</v>
      </c>
      <c r="Z36" s="78">
        <f t="shared" si="8"/>
        <v>0</v>
      </c>
      <c r="AA36" s="78">
        <f>IF(A36="","",Infor!$E$13+Infor!$E$14*TTL_7!Z36)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IF(BBC_7!A36="","",BBC_7!A36)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26</v>
      </c>
      <c r="I37" s="124">
        <f t="shared" si="11"/>
        <v>4000000</v>
      </c>
      <c r="J37" s="123"/>
      <c r="K37" s="123"/>
      <c r="L37" s="124">
        <f>IF(A37="","",VLOOKUP(A37,BCC_7,37,0)*Infor!$E$16)</f>
        <v>1040000</v>
      </c>
      <c r="M37" s="124">
        <f t="shared" si="7"/>
        <v>1600000</v>
      </c>
      <c r="N37" s="124">
        <f t="shared" si="12"/>
        <v>6640000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6640000</v>
      </c>
      <c r="V37" s="79">
        <f t="shared" si="0"/>
        <v>7</v>
      </c>
      <c r="W37" s="79">
        <v>15</v>
      </c>
      <c r="X37" s="79" t="str">
        <f t="shared" si="15"/>
        <v>Print</v>
      </c>
      <c r="Y37" s="78">
        <f>IF(A37="","",N37-IF(L37&gt;Infor!$E$15,Infor!$E$15,TTL_7!L37))</f>
        <v>5910000</v>
      </c>
      <c r="Z37" s="78">
        <f t="shared" si="8"/>
        <v>2</v>
      </c>
      <c r="AA37" s="78">
        <f>IF(A37="","",Infor!$E$13+Infor!$E$14*TTL_7!Z37)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IF(BBC_7!A37="","",BBC_7!A37)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26</v>
      </c>
      <c r="I38" s="124">
        <f t="shared" si="11"/>
        <v>4000000</v>
      </c>
      <c r="J38" s="123"/>
      <c r="K38" s="123"/>
      <c r="L38" s="124">
        <f>IF(A38="","",VLOOKUP(A38,BCC_7,37,0)*Infor!$E$16)</f>
        <v>1040000</v>
      </c>
      <c r="M38" s="124">
        <f t="shared" si="7"/>
        <v>1600000</v>
      </c>
      <c r="N38" s="124">
        <f t="shared" si="12"/>
        <v>6640000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6640000</v>
      </c>
      <c r="V38" s="79">
        <f t="shared" si="0"/>
        <v>7</v>
      </c>
      <c r="W38" s="79">
        <v>15</v>
      </c>
      <c r="X38" s="79" t="str">
        <f t="shared" si="15"/>
        <v>Print</v>
      </c>
      <c r="Y38" s="78">
        <f>IF(A38="","",N38-IF(L38&gt;Infor!$E$15,Infor!$E$15,TTL_7!L38))</f>
        <v>5910000</v>
      </c>
      <c r="Z38" s="78">
        <f t="shared" si="8"/>
        <v>1</v>
      </c>
      <c r="AA38" s="78">
        <f>IF(A38="","",Infor!$E$13+Infor!$E$14*TTL_7!Z38)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IF(BBC_7!A38="","",BBC_7!A38)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26</v>
      </c>
      <c r="I39" s="124">
        <f t="shared" si="11"/>
        <v>4000000</v>
      </c>
      <c r="J39" s="123"/>
      <c r="K39" s="123"/>
      <c r="L39" s="124">
        <f>IF(A39="","",VLOOKUP(A39,BCC_7,37,0)*Infor!$E$16)</f>
        <v>1040000</v>
      </c>
      <c r="M39" s="124">
        <f t="shared" si="7"/>
        <v>1600000</v>
      </c>
      <c r="N39" s="124">
        <f t="shared" si="12"/>
        <v>6640000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6640000</v>
      </c>
      <c r="V39" s="79">
        <f t="shared" si="0"/>
        <v>7</v>
      </c>
      <c r="W39" s="79">
        <v>15</v>
      </c>
      <c r="X39" s="79" t="str">
        <f t="shared" si="15"/>
        <v>Print</v>
      </c>
      <c r="Y39" s="78">
        <f>IF(A39="","",N39-IF(L39&gt;Infor!$E$15,Infor!$E$15,TTL_7!L39))</f>
        <v>5910000</v>
      </c>
      <c r="Z39" s="78">
        <f t="shared" si="8"/>
        <v>0</v>
      </c>
      <c r="AA39" s="78">
        <f>IF(A39="","",Infor!$E$13+Infor!$E$14*TTL_7!Z39)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IF(BBC_7!A39="","",BBC_7!A39)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26</v>
      </c>
      <c r="I40" s="124">
        <f t="shared" si="11"/>
        <v>4000000</v>
      </c>
      <c r="J40" s="123"/>
      <c r="K40" s="123"/>
      <c r="L40" s="124">
        <f>IF(A40="","",VLOOKUP(A40,BCC_7,37,0)*Infor!$E$16)</f>
        <v>1040000</v>
      </c>
      <c r="M40" s="124">
        <f t="shared" si="7"/>
        <v>1600000</v>
      </c>
      <c r="N40" s="124">
        <f t="shared" si="12"/>
        <v>6640000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6640000</v>
      </c>
      <c r="V40" s="79">
        <f t="shared" si="0"/>
        <v>7</v>
      </c>
      <c r="W40" s="79">
        <v>15</v>
      </c>
      <c r="X40" s="79" t="str">
        <f t="shared" si="15"/>
        <v>Print</v>
      </c>
      <c r="Y40" s="78">
        <f>IF(A40="","",N40-IF(L40&gt;Infor!$E$15,Infor!$E$15,TTL_7!L40))</f>
        <v>5910000</v>
      </c>
      <c r="Z40" s="78">
        <f t="shared" si="8"/>
        <v>2</v>
      </c>
      <c r="AA40" s="78">
        <f>IF(A40="","",Infor!$E$13+Infor!$E$14*TTL_7!Z40)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IF(BBC_7!A40="","",BBC_7!A40)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26</v>
      </c>
      <c r="I41" s="124">
        <f t="shared" si="11"/>
        <v>4000000</v>
      </c>
      <c r="J41" s="123"/>
      <c r="K41" s="123"/>
      <c r="L41" s="124">
        <f>IF(A41="","",VLOOKUP(A41,BCC_7,37,0)*Infor!$E$16)</f>
        <v>1040000</v>
      </c>
      <c r="M41" s="124">
        <f t="shared" si="7"/>
        <v>1600000</v>
      </c>
      <c r="N41" s="124">
        <f t="shared" si="12"/>
        <v>6640000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6640000</v>
      </c>
      <c r="V41" s="79">
        <f t="shared" si="0"/>
        <v>7</v>
      </c>
      <c r="W41" s="79">
        <v>15</v>
      </c>
      <c r="X41" s="79" t="str">
        <f t="shared" si="15"/>
        <v>Print</v>
      </c>
      <c r="Y41" s="78">
        <f>IF(A41="","",N41-IF(L41&gt;Infor!$E$15,Infor!$E$15,TTL_7!L41))</f>
        <v>5910000</v>
      </c>
      <c r="Z41" s="78">
        <f t="shared" si="8"/>
        <v>1</v>
      </c>
      <c r="AA41" s="78">
        <f>IF(A41="","",Infor!$E$13+Infor!$E$14*TTL_7!Z41)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IF(BBC_7!A41="","",BBC_7!A41)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26</v>
      </c>
      <c r="I42" s="124">
        <f t="shared" si="11"/>
        <v>4000000</v>
      </c>
      <c r="J42" s="123"/>
      <c r="K42" s="123"/>
      <c r="L42" s="124">
        <f>IF(A42="","",VLOOKUP(A42,BCC_7,37,0)*Infor!$E$16)</f>
        <v>1040000</v>
      </c>
      <c r="M42" s="124">
        <f t="shared" si="7"/>
        <v>1600000</v>
      </c>
      <c r="N42" s="124">
        <f t="shared" si="12"/>
        <v>6640000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6640000</v>
      </c>
      <c r="V42" s="79">
        <f t="shared" si="0"/>
        <v>7</v>
      </c>
      <c r="W42" s="79">
        <v>15</v>
      </c>
      <c r="X42" s="79" t="str">
        <f t="shared" si="15"/>
        <v>Print</v>
      </c>
      <c r="Y42" s="78">
        <f>IF(A42="","",N42-IF(L42&gt;Infor!$E$15,Infor!$E$15,TTL_7!L42))</f>
        <v>5910000</v>
      </c>
      <c r="Z42" s="78">
        <f t="shared" si="8"/>
        <v>1</v>
      </c>
      <c r="AA42" s="78">
        <f>IF(A42="","",Infor!$E$13+Infor!$E$14*TTL_7!Z42)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IF(BBC_7!A42="","",BBC_7!A42)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26</v>
      </c>
      <c r="I43" s="124">
        <f t="shared" si="11"/>
        <v>4000000</v>
      </c>
      <c r="J43" s="123"/>
      <c r="K43" s="123"/>
      <c r="L43" s="124">
        <f>IF(A43="","",VLOOKUP(A43,BCC_7,37,0)*Infor!$E$16)</f>
        <v>1040000</v>
      </c>
      <c r="M43" s="124">
        <f t="shared" si="7"/>
        <v>1600000</v>
      </c>
      <c r="N43" s="124">
        <f t="shared" si="12"/>
        <v>6640000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6220000</v>
      </c>
      <c r="V43" s="79">
        <f t="shared" si="0"/>
        <v>7</v>
      </c>
      <c r="W43" s="79">
        <v>15</v>
      </c>
      <c r="X43" s="79" t="str">
        <f t="shared" si="15"/>
        <v>Print</v>
      </c>
      <c r="Y43" s="78">
        <f>IF(A43="","",N43-IF(L43&gt;Infor!$E$15,Infor!$E$15,TTL_7!L43))</f>
        <v>5910000</v>
      </c>
      <c r="Z43" s="78">
        <f t="shared" si="8"/>
        <v>2</v>
      </c>
      <c r="AA43" s="78">
        <f>IF(A43="","",Infor!$E$13+Infor!$E$14*TTL_7!Z43)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IF(BBC_7!A43="","",BBC_7!A43)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26</v>
      </c>
      <c r="I44" s="124">
        <f t="shared" si="11"/>
        <v>4000000</v>
      </c>
      <c r="J44" s="123"/>
      <c r="K44" s="123"/>
      <c r="L44" s="124">
        <f>IF(A44="","",VLOOKUP(A44,BCC_7,37,0)*Infor!$E$16)</f>
        <v>1040000</v>
      </c>
      <c r="M44" s="124">
        <f t="shared" si="7"/>
        <v>1600000</v>
      </c>
      <c r="N44" s="124">
        <f t="shared" si="12"/>
        <v>6640000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6640000</v>
      </c>
      <c r="V44" s="79">
        <f t="shared" si="0"/>
        <v>7</v>
      </c>
      <c r="W44" s="79">
        <v>15</v>
      </c>
      <c r="X44" s="79" t="str">
        <f t="shared" si="15"/>
        <v>Print</v>
      </c>
      <c r="Y44" s="78">
        <f>IF(A44="","",N44-IF(L44&gt;Infor!$E$15,Infor!$E$15,TTL_7!L44))</f>
        <v>5910000</v>
      </c>
      <c r="Z44" s="78">
        <f t="shared" si="8"/>
        <v>0</v>
      </c>
      <c r="AA44" s="78">
        <f>IF(A44="","",Infor!$E$13+Infor!$E$14*TTL_7!Z44)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IF(BBC_7!A44="","",BBC_7!A44)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IF(A45="","",VLOOKUP(A45,BCC_7,37,0)+VLOOKUP(A45,BCC_7,38,0))</f>
        <v>26</v>
      </c>
      <c r="I45" s="124">
        <f t="shared" si="11"/>
        <v>4000000</v>
      </c>
      <c r="J45" s="123"/>
      <c r="K45" s="123"/>
      <c r="L45" s="124">
        <f>IF(A45="","",VLOOKUP(A45,BCC_7,37,0)*Infor!$E$16)</f>
        <v>1040000</v>
      </c>
      <c r="M45" s="124">
        <f t="shared" si="7"/>
        <v>1600000</v>
      </c>
      <c r="N45" s="124">
        <f t="shared" si="12"/>
        <v>6640000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6640000</v>
      </c>
      <c r="V45" s="79">
        <f t="shared" si="0"/>
        <v>7</v>
      </c>
      <c r="W45" s="79">
        <v>15</v>
      </c>
      <c r="X45" s="79" t="str">
        <f t="shared" si="15"/>
        <v>Print</v>
      </c>
      <c r="Y45" s="78">
        <f>IF(A45="","",N45-IF(L45&gt;Infor!$E$15,Infor!$E$15,TTL_7!L45))</f>
        <v>5910000</v>
      </c>
      <c r="Z45" s="78">
        <f t="shared" si="8"/>
        <v>2</v>
      </c>
      <c r="AA45" s="78">
        <f>IF(A45="","",Infor!$E$13+Infor!$E$14*TTL_7!Z45)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IF(BBC_7!A45="","",BBC_7!A45)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26</v>
      </c>
      <c r="I46" s="124">
        <f t="shared" si="11"/>
        <v>4000000</v>
      </c>
      <c r="J46" s="123"/>
      <c r="K46" s="123"/>
      <c r="L46" s="124">
        <f>IF(A46="","",VLOOKUP(A46,BCC_7,37,0)*Infor!$E$16)</f>
        <v>1040000</v>
      </c>
      <c r="M46" s="124">
        <f t="shared" si="7"/>
        <v>1600000</v>
      </c>
      <c r="N46" s="124">
        <f t="shared" si="12"/>
        <v>6640000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6220000</v>
      </c>
      <c r="V46" s="79">
        <f t="shared" si="0"/>
        <v>7</v>
      </c>
      <c r="W46" s="79">
        <v>15</v>
      </c>
      <c r="X46" s="79" t="str">
        <f t="shared" si="15"/>
        <v>Print</v>
      </c>
      <c r="Y46" s="78">
        <f>IF(A46="","",N46-IF(L46&gt;Infor!$E$15,Infor!$E$15,TTL_7!L46))</f>
        <v>5910000</v>
      </c>
      <c r="Z46" s="78">
        <f t="shared" si="8"/>
        <v>1</v>
      </c>
      <c r="AA46" s="78">
        <f>IF(A46="","",Infor!$E$13+Infor!$E$14*TTL_7!Z46)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IF(BBC_7!A46="","",BBC_7!A46)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26</v>
      </c>
      <c r="I47" s="124">
        <f t="shared" si="11"/>
        <v>4000000</v>
      </c>
      <c r="J47" s="123"/>
      <c r="K47" s="123"/>
      <c r="L47" s="124">
        <f>IF(A47="","",VLOOKUP(A47,BCC_7,37,0)*Infor!$E$16)</f>
        <v>1040000</v>
      </c>
      <c r="M47" s="124">
        <f t="shared" si="7"/>
        <v>1600000</v>
      </c>
      <c r="N47" s="124">
        <f t="shared" si="12"/>
        <v>6640000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6220000</v>
      </c>
      <c r="V47" s="79">
        <f t="shared" si="0"/>
        <v>7</v>
      </c>
      <c r="W47" s="79">
        <v>15</v>
      </c>
      <c r="X47" s="79" t="str">
        <f t="shared" si="15"/>
        <v>Print</v>
      </c>
      <c r="Y47" s="78">
        <f>IF(A47="","",N47-IF(L47&gt;Infor!$E$15,Infor!$E$15,TTL_7!L47))</f>
        <v>5910000</v>
      </c>
      <c r="Z47" s="78">
        <f t="shared" si="8"/>
        <v>0</v>
      </c>
      <c r="AA47" s="78">
        <f>IF(A47="","",Infor!$E$13+Infor!$E$14*TTL_7!Z47)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IF(BBC_7!A47="","",BBC_7!A47)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26</v>
      </c>
      <c r="I48" s="124">
        <f t="shared" si="11"/>
        <v>4000000</v>
      </c>
      <c r="J48" s="123"/>
      <c r="K48" s="123"/>
      <c r="L48" s="124">
        <f>IF(A48="","",VLOOKUP(A48,BCC_7,37,0)*Infor!$E$16)</f>
        <v>1040000</v>
      </c>
      <c r="M48" s="124">
        <f t="shared" si="7"/>
        <v>1600000</v>
      </c>
      <c r="N48" s="124">
        <f t="shared" si="12"/>
        <v>6640000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6220000</v>
      </c>
      <c r="V48" s="79">
        <f t="shared" si="0"/>
        <v>7</v>
      </c>
      <c r="W48" s="79">
        <v>15</v>
      </c>
      <c r="X48" s="79" t="str">
        <f t="shared" si="15"/>
        <v>Print</v>
      </c>
      <c r="Y48" s="78">
        <f>IF(A48="","",N48-IF(L48&gt;Infor!$E$15,Infor!$E$15,TTL_7!L48))</f>
        <v>5910000</v>
      </c>
      <c r="Z48" s="78">
        <f t="shared" si="8"/>
        <v>2</v>
      </c>
      <c r="AA48" s="78">
        <f>IF(A48="","",Infor!$E$13+Infor!$E$14*TTL_7!Z48)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IF(BBC_7!A48="","",BBC_7!A48)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26</v>
      </c>
      <c r="I49" s="124">
        <f t="shared" si="11"/>
        <v>4000000</v>
      </c>
      <c r="J49" s="123"/>
      <c r="K49" s="123"/>
      <c r="L49" s="124">
        <f>IF(A49="","",VLOOKUP(A49,BCC_7,37,0)*Infor!$E$16)</f>
        <v>1040000</v>
      </c>
      <c r="M49" s="124">
        <f t="shared" si="7"/>
        <v>1600000</v>
      </c>
      <c r="N49" s="124">
        <f t="shared" si="12"/>
        <v>6640000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6220000</v>
      </c>
      <c r="V49" s="79">
        <f t="shared" si="0"/>
        <v>7</v>
      </c>
      <c r="W49" s="79">
        <v>15</v>
      </c>
      <c r="X49" s="79" t="str">
        <f t="shared" si="15"/>
        <v>Print</v>
      </c>
      <c r="Y49" s="78">
        <f>IF(A49="","",N49-IF(L49&gt;Infor!$E$15,Infor!$E$15,TTL_7!L49))</f>
        <v>5910000</v>
      </c>
      <c r="Z49" s="78">
        <f t="shared" si="8"/>
        <v>1</v>
      </c>
      <c r="AA49" s="78">
        <f>IF(A49="","",Infor!$E$13+Infor!$E$14*TTL_7!Z49)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IF(BBC_7!A49="","",BBC_7!A49)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26</v>
      </c>
      <c r="I50" s="124">
        <f t="shared" si="11"/>
        <v>4000000</v>
      </c>
      <c r="J50" s="123"/>
      <c r="K50" s="123"/>
      <c r="L50" s="124">
        <f>IF(A50="","",VLOOKUP(A50,BCC_7,37,0)*Infor!$E$16)</f>
        <v>1040000</v>
      </c>
      <c r="M50" s="124">
        <f t="shared" si="7"/>
        <v>1600000</v>
      </c>
      <c r="N50" s="124">
        <f t="shared" si="12"/>
        <v>6640000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6220000</v>
      </c>
      <c r="V50" s="79">
        <f t="shared" si="0"/>
        <v>7</v>
      </c>
      <c r="W50" s="79">
        <v>15</v>
      </c>
      <c r="X50" s="79" t="str">
        <f t="shared" si="15"/>
        <v>Print</v>
      </c>
      <c r="Y50" s="78">
        <f>IF(A50="","",N50-IF(L50&gt;Infor!$E$15,Infor!$E$15,TTL_7!L50))</f>
        <v>5910000</v>
      </c>
      <c r="Z50" s="78">
        <f t="shared" si="8"/>
        <v>1</v>
      </c>
      <c r="AA50" s="78">
        <f>IF(A50="","",Infor!$E$13+Infor!$E$14*TTL_7!Z50)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IF(BBC_7!A50="","",BBC_7!A50)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26</v>
      </c>
      <c r="I51" s="124">
        <f t="shared" si="11"/>
        <v>4000000</v>
      </c>
      <c r="J51" s="123"/>
      <c r="K51" s="123"/>
      <c r="L51" s="124">
        <f>IF(A51="","",VLOOKUP(A51,BCC_7,37,0)*Infor!$E$16)</f>
        <v>1040000</v>
      </c>
      <c r="M51" s="124">
        <f t="shared" si="7"/>
        <v>1600000</v>
      </c>
      <c r="N51" s="124">
        <f t="shared" si="12"/>
        <v>6640000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6640000</v>
      </c>
      <c r="V51" s="79">
        <f t="shared" si="0"/>
        <v>7</v>
      </c>
      <c r="W51" s="79">
        <v>15</v>
      </c>
      <c r="X51" s="79" t="str">
        <f t="shared" si="15"/>
        <v>Print</v>
      </c>
      <c r="Y51" s="78">
        <f>IF(A51="","",N51-IF(L51&gt;Infor!$E$15,Infor!$E$15,TTL_7!L51))</f>
        <v>5910000</v>
      </c>
      <c r="Z51" s="78">
        <f t="shared" si="8"/>
        <v>2</v>
      </c>
      <c r="AA51" s="78">
        <f>IF(A51="","",Infor!$E$13+Infor!$E$14*TTL_7!Z51)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IF(BBC_7!A51="","",BBC_7!A51)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26</v>
      </c>
      <c r="I52" s="124">
        <f t="shared" si="11"/>
        <v>4000000</v>
      </c>
      <c r="J52" s="123"/>
      <c r="K52" s="123"/>
      <c r="L52" s="124">
        <f>IF(A52="","",VLOOKUP(A52,BCC_7,37,0)*Infor!$E$16)</f>
        <v>1040000</v>
      </c>
      <c r="M52" s="124">
        <f t="shared" si="7"/>
        <v>1600000</v>
      </c>
      <c r="N52" s="124">
        <f t="shared" si="12"/>
        <v>6640000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6640000</v>
      </c>
      <c r="V52" s="79">
        <f t="shared" si="0"/>
        <v>7</v>
      </c>
      <c r="W52" s="79">
        <v>15</v>
      </c>
      <c r="X52" s="79" t="str">
        <f t="shared" si="15"/>
        <v>Print</v>
      </c>
      <c r="Y52" s="78">
        <f>IF(A52="","",N52-IF(L52&gt;Infor!$E$15,Infor!$E$15,TTL_7!L52))</f>
        <v>5910000</v>
      </c>
      <c r="Z52" s="78">
        <f t="shared" si="8"/>
        <v>0</v>
      </c>
      <c r="AA52" s="78">
        <f>IF(A52="","",Infor!$E$13+Infor!$E$14*TTL_7!Z52)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IF(BBC_7!A52="","",BBC_7!A52)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26</v>
      </c>
      <c r="I53" s="124">
        <f t="shared" si="11"/>
        <v>4000000</v>
      </c>
      <c r="J53" s="123"/>
      <c r="K53" s="123"/>
      <c r="L53" s="124">
        <f>IF(A53="","",VLOOKUP(A53,BCC_7,37,0)*Infor!$E$16)</f>
        <v>1040000</v>
      </c>
      <c r="M53" s="124">
        <f t="shared" si="7"/>
        <v>1600000</v>
      </c>
      <c r="N53" s="124">
        <f t="shared" si="12"/>
        <v>6640000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6220000</v>
      </c>
      <c r="V53" s="79">
        <f t="shared" si="0"/>
        <v>7</v>
      </c>
      <c r="W53" s="79">
        <v>15</v>
      </c>
      <c r="X53" s="79" t="str">
        <f t="shared" si="15"/>
        <v>Print</v>
      </c>
      <c r="Y53" s="78">
        <f>IF(A53="","",N53-IF(L53&gt;Infor!$E$15,Infor!$E$15,TTL_7!L53))</f>
        <v>5910000</v>
      </c>
      <c r="Z53" s="78">
        <f t="shared" si="8"/>
        <v>2</v>
      </c>
      <c r="AA53" s="78">
        <f>IF(A53="","",Infor!$E$13+Infor!$E$14*TTL_7!Z53)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IF(BBC_7!A53="","",BBC_7!A53)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26</v>
      </c>
      <c r="I54" s="124">
        <f t="shared" si="11"/>
        <v>4000000</v>
      </c>
      <c r="J54" s="123"/>
      <c r="K54" s="123"/>
      <c r="L54" s="124">
        <f>IF(A54="","",VLOOKUP(A54,BCC_7,37,0)*Infor!$E$16)</f>
        <v>1040000</v>
      </c>
      <c r="M54" s="124">
        <f t="shared" si="7"/>
        <v>1600000</v>
      </c>
      <c r="N54" s="124">
        <f t="shared" si="12"/>
        <v>6640000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6640000</v>
      </c>
      <c r="V54" s="79">
        <f t="shared" si="0"/>
        <v>7</v>
      </c>
      <c r="W54" s="79">
        <v>15</v>
      </c>
      <c r="X54" s="79" t="str">
        <f t="shared" si="15"/>
        <v>Print</v>
      </c>
      <c r="Y54" s="78">
        <f>IF(A54="","",N54-IF(L54&gt;Infor!$E$15,Infor!$E$15,TTL_7!L54))</f>
        <v>5910000</v>
      </c>
      <c r="Z54" s="78">
        <f t="shared" si="8"/>
        <v>1</v>
      </c>
      <c r="AA54" s="78">
        <f>IF(A54="","",Infor!$E$13+Infor!$E$14*TTL_7!Z54)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IF(BBC_7!A54="","",BBC_7!A54)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26</v>
      </c>
      <c r="I55" s="124">
        <f t="shared" si="11"/>
        <v>4000000</v>
      </c>
      <c r="J55" s="123"/>
      <c r="K55" s="123"/>
      <c r="L55" s="124">
        <f>IF(A55="","",VLOOKUP(A55,BCC_7,37,0)*Infor!$E$16)</f>
        <v>1040000</v>
      </c>
      <c r="M55" s="124">
        <f t="shared" si="7"/>
        <v>1600000</v>
      </c>
      <c r="N55" s="124">
        <f t="shared" si="12"/>
        <v>6640000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6640000</v>
      </c>
      <c r="V55" s="79">
        <f t="shared" si="0"/>
        <v>7</v>
      </c>
      <c r="W55" s="79">
        <v>15</v>
      </c>
      <c r="X55" s="79" t="str">
        <f t="shared" si="15"/>
        <v>Print</v>
      </c>
      <c r="Y55" s="78">
        <f>IF(A55="","",N55-IF(L55&gt;Infor!$E$15,Infor!$E$15,TTL_7!L55))</f>
        <v>5910000</v>
      </c>
      <c r="Z55" s="78">
        <f t="shared" si="8"/>
        <v>0</v>
      </c>
      <c r="AA55" s="78">
        <f>IF(A55="","",Infor!$E$13+Infor!$E$14*TTL_7!Z55)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IF(BBC_7!A55="","",BBC_7!A55)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26</v>
      </c>
      <c r="I56" s="124">
        <f t="shared" si="11"/>
        <v>4000000</v>
      </c>
      <c r="J56" s="123"/>
      <c r="K56" s="123"/>
      <c r="L56" s="124">
        <f>IF(A56="","",VLOOKUP(A56,BCC_7,37,0)*Infor!$E$16)</f>
        <v>1040000</v>
      </c>
      <c r="M56" s="124">
        <f t="shared" si="7"/>
        <v>1600000</v>
      </c>
      <c r="N56" s="124">
        <f t="shared" si="12"/>
        <v>6640000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6220000</v>
      </c>
      <c r="V56" s="79">
        <f t="shared" si="0"/>
        <v>7</v>
      </c>
      <c r="W56" s="79">
        <v>15</v>
      </c>
      <c r="X56" s="79" t="str">
        <f t="shared" si="15"/>
        <v>Print</v>
      </c>
      <c r="Y56" s="78">
        <f>IF(A56="","",N56-IF(L56&gt;Infor!$E$15,Infor!$E$15,TTL_7!L56))</f>
        <v>5910000</v>
      </c>
      <c r="Z56" s="78">
        <f t="shared" si="8"/>
        <v>2</v>
      </c>
      <c r="AA56" s="78">
        <f>IF(A56="","",Infor!$E$13+Infor!$E$14*TTL_7!Z56)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IF(BBC_7!A56="","",BBC_7!A56)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26</v>
      </c>
      <c r="I57" s="124">
        <f t="shared" si="11"/>
        <v>4000000</v>
      </c>
      <c r="J57" s="123"/>
      <c r="K57" s="123"/>
      <c r="L57" s="124">
        <f>IF(A57="","",VLOOKUP(A57,BCC_7,37,0)*Infor!$E$16)</f>
        <v>1040000</v>
      </c>
      <c r="M57" s="124">
        <f t="shared" si="7"/>
        <v>1600000</v>
      </c>
      <c r="N57" s="124">
        <f t="shared" si="12"/>
        <v>6640000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6220000</v>
      </c>
      <c r="V57" s="79">
        <f t="shared" si="0"/>
        <v>7</v>
      </c>
      <c r="W57" s="79">
        <v>15</v>
      </c>
      <c r="X57" s="79" t="str">
        <f t="shared" si="15"/>
        <v>Print</v>
      </c>
      <c r="Y57" s="78">
        <f>IF(A57="","",N57-IF(L57&gt;Infor!$E$15,Infor!$E$15,TTL_7!L57))</f>
        <v>5910000</v>
      </c>
      <c r="Z57" s="78">
        <f t="shared" si="8"/>
        <v>1</v>
      </c>
      <c r="AA57" s="78">
        <f>IF(A57="","",Infor!$E$13+Infor!$E$14*TTL_7!Z57)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IF(BBC_7!A57="","",BBC_7!A57)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26</v>
      </c>
      <c r="I58" s="124">
        <f t="shared" si="11"/>
        <v>4000000</v>
      </c>
      <c r="J58" s="123"/>
      <c r="K58" s="123"/>
      <c r="L58" s="124">
        <f>IF(A58="","",VLOOKUP(A58,BCC_7,37,0)*Infor!$E$16)</f>
        <v>1040000</v>
      </c>
      <c r="M58" s="124">
        <f t="shared" si="7"/>
        <v>1600000</v>
      </c>
      <c r="N58" s="124">
        <f t="shared" si="12"/>
        <v>6640000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6220000</v>
      </c>
      <c r="V58" s="79">
        <f t="shared" si="0"/>
        <v>7</v>
      </c>
      <c r="W58" s="79">
        <v>15</v>
      </c>
      <c r="X58" s="79" t="str">
        <f t="shared" si="15"/>
        <v>Print</v>
      </c>
      <c r="Y58" s="78">
        <f>IF(A58="","",N58-IF(L58&gt;Infor!$E$15,Infor!$E$15,TTL_7!L58))</f>
        <v>5910000</v>
      </c>
      <c r="Z58" s="78">
        <f t="shared" si="8"/>
        <v>1</v>
      </c>
      <c r="AA58" s="78">
        <f>IF(A58="","",Infor!$E$13+Infor!$E$14*TTL_7!Z58)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IF(BBC_7!A58="","",BBC_7!A58)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26</v>
      </c>
      <c r="I59" s="124">
        <f t="shared" si="11"/>
        <v>4000000</v>
      </c>
      <c r="J59" s="123"/>
      <c r="K59" s="123"/>
      <c r="L59" s="124">
        <f>IF(A59="","",VLOOKUP(A59,BCC_7,37,0)*Infor!$E$16)</f>
        <v>1040000</v>
      </c>
      <c r="M59" s="124">
        <f t="shared" si="7"/>
        <v>1600000</v>
      </c>
      <c r="N59" s="124">
        <f t="shared" si="12"/>
        <v>6640000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6220000</v>
      </c>
      <c r="V59" s="79">
        <f t="shared" si="0"/>
        <v>7</v>
      </c>
      <c r="W59" s="79">
        <v>15</v>
      </c>
      <c r="X59" s="79" t="str">
        <f t="shared" si="15"/>
        <v>Print</v>
      </c>
      <c r="Y59" s="78">
        <f>IF(A59="","",N59-IF(L59&gt;Infor!$E$15,Infor!$E$15,TTL_7!L59))</f>
        <v>5910000</v>
      </c>
      <c r="Z59" s="78">
        <f t="shared" si="8"/>
        <v>2</v>
      </c>
      <c r="AA59" s="78">
        <f>IF(A59="","",Infor!$E$13+Infor!$E$14*TTL_7!Z59)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IF(BBC_7!A59="","",BBC_7!A59)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26</v>
      </c>
      <c r="I60" s="124">
        <f t="shared" si="11"/>
        <v>4000000</v>
      </c>
      <c r="J60" s="123"/>
      <c r="K60" s="123"/>
      <c r="L60" s="124">
        <f>IF(A60="","",VLOOKUP(A60,BCC_7,37,0)*Infor!$E$16)</f>
        <v>1040000</v>
      </c>
      <c r="M60" s="124">
        <f t="shared" si="7"/>
        <v>1600000</v>
      </c>
      <c r="N60" s="124">
        <f t="shared" si="12"/>
        <v>6640000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6220000</v>
      </c>
      <c r="V60" s="79">
        <f t="shared" si="0"/>
        <v>7</v>
      </c>
      <c r="W60" s="79">
        <v>15</v>
      </c>
      <c r="X60" s="79" t="str">
        <f t="shared" si="15"/>
        <v>Print</v>
      </c>
      <c r="Y60" s="78">
        <f>IF(A60="","",N60-IF(L60&gt;Infor!$E$15,Infor!$E$15,TTL_7!L60))</f>
        <v>5910000</v>
      </c>
      <c r="Z60" s="78">
        <f t="shared" si="8"/>
        <v>0</v>
      </c>
      <c r="AA60" s="78">
        <f>IF(A60="","",Infor!$E$13+Infor!$E$14*TTL_7!Z60)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IF(BBC_7!A60="","",BBC_7!A60)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26</v>
      </c>
      <c r="I61" s="124">
        <f t="shared" si="11"/>
        <v>4000000</v>
      </c>
      <c r="J61" s="123"/>
      <c r="K61" s="123"/>
      <c r="L61" s="124">
        <f>IF(A61="","",VLOOKUP(A61,BCC_7,37,0)*Infor!$E$16)</f>
        <v>1040000</v>
      </c>
      <c r="M61" s="124">
        <f t="shared" si="7"/>
        <v>1600000</v>
      </c>
      <c r="N61" s="124">
        <f t="shared" si="12"/>
        <v>6640000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6640000</v>
      </c>
      <c r="V61" s="79">
        <f t="shared" si="0"/>
        <v>7</v>
      </c>
      <c r="W61" s="79">
        <v>15</v>
      </c>
      <c r="X61" s="79" t="str">
        <f t="shared" si="15"/>
        <v>Print</v>
      </c>
      <c r="Y61" s="78">
        <f>IF(A61="","",N61-IF(L61&gt;Infor!$E$15,Infor!$E$15,TTL_7!L61))</f>
        <v>5910000</v>
      </c>
      <c r="Z61" s="78">
        <f t="shared" si="8"/>
        <v>2</v>
      </c>
      <c r="AA61" s="78">
        <f>IF(A61="","",Infor!$E$13+Infor!$E$14*TTL_7!Z61)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IF(BBC_7!A61="","",BBC_7!A61)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26</v>
      </c>
      <c r="I62" s="124">
        <f t="shared" si="11"/>
        <v>4000000</v>
      </c>
      <c r="J62" s="123"/>
      <c r="K62" s="123"/>
      <c r="L62" s="124">
        <f>IF(A62="","",VLOOKUP(A62,BCC_7,37,0)*Infor!$E$16)</f>
        <v>1040000</v>
      </c>
      <c r="M62" s="124">
        <f t="shared" si="7"/>
        <v>1600000</v>
      </c>
      <c r="N62" s="124">
        <f t="shared" si="12"/>
        <v>6640000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6220000</v>
      </c>
      <c r="V62" s="79">
        <f t="shared" si="0"/>
        <v>7</v>
      </c>
      <c r="W62" s="79">
        <v>15</v>
      </c>
      <c r="X62" s="79" t="str">
        <f t="shared" si="15"/>
        <v>Print</v>
      </c>
      <c r="Y62" s="78">
        <f>IF(A62="","",N62-IF(L62&gt;Infor!$E$15,Infor!$E$15,TTL_7!L62))</f>
        <v>5910000</v>
      </c>
      <c r="Z62" s="78">
        <f t="shared" si="8"/>
        <v>1</v>
      </c>
      <c r="AA62" s="78">
        <f>IF(A62="","",Infor!$E$13+Infor!$E$14*TTL_7!Z62)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1300</v>
      </c>
      <c r="I64" s="114">
        <f>SUM(I13:I63)</f>
        <v>230250000</v>
      </c>
      <c r="J64" s="113"/>
      <c r="K64" s="113"/>
      <c r="L64" s="114">
        <f t="shared" ref="L64:U64" si="19">SUM(L13:L63)</f>
        <v>52000000</v>
      </c>
      <c r="M64" s="114">
        <f t="shared" si="19"/>
        <v>84800000</v>
      </c>
      <c r="N64" s="114">
        <f t="shared" si="19"/>
        <v>367050000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248125</v>
      </c>
      <c r="T64" s="114">
        <f t="shared" si="19"/>
        <v>12585625</v>
      </c>
      <c r="U64" s="116">
        <f t="shared" si="19"/>
        <v>354464375</v>
      </c>
      <c r="W64" s="79">
        <v>15</v>
      </c>
      <c r="X64" s="44" t="s">
        <v>143</v>
      </c>
      <c r="Y64" s="87">
        <f>SUM(Y13:Y63)</f>
        <v>330550000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4962500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năm mươi bốn triệu, bốn trăm sáu mươi bốn ngàn, ba trăm bảy mươi lăm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42947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22" priority="1" operator="notEqual">
      <formula>$N$64</formula>
    </cfRule>
    <cfRule type="cellIs" dxfId="21" priority="3" operator="notEqual">
      <formula>$N$64</formula>
    </cfRule>
  </conditionalFormatting>
  <conditionalFormatting sqref="AO6">
    <cfRule type="cellIs" dxfId="20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topLeftCell="A2" zoomScale="115" zoomScaleNormal="115" zoomScaleSheetLayoutView="115" workbookViewId="0">
      <selection activeCell="A12" sqref="A12:AN62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8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8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8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8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8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DATE(Infor!B11,8,1)</f>
        <v>42948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8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8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8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42948</v>
      </c>
      <c r="F10" s="51">
        <f>IF(E10="","",IF(DAY(E10+1)=DAY($E$10),"",E10+1))</f>
        <v>42949</v>
      </c>
      <c r="G10" s="51">
        <f t="shared" ref="G10:AI10" si="1">IF(F10="","",IF(DAY(F10+1)=DAY($E$10),"",F10+1))</f>
        <v>42950</v>
      </c>
      <c r="H10" s="51">
        <f t="shared" si="1"/>
        <v>42951</v>
      </c>
      <c r="I10" s="51">
        <f t="shared" si="1"/>
        <v>42952</v>
      </c>
      <c r="J10" s="51">
        <f t="shared" si="1"/>
        <v>42953</v>
      </c>
      <c r="K10" s="51">
        <f t="shared" si="1"/>
        <v>42954</v>
      </c>
      <c r="L10" s="51">
        <f t="shared" si="1"/>
        <v>42955</v>
      </c>
      <c r="M10" s="51">
        <f t="shared" si="1"/>
        <v>42956</v>
      </c>
      <c r="N10" s="51">
        <f t="shared" si="1"/>
        <v>42957</v>
      </c>
      <c r="O10" s="51">
        <f t="shared" si="1"/>
        <v>42958</v>
      </c>
      <c r="P10" s="51">
        <f t="shared" si="1"/>
        <v>42959</v>
      </c>
      <c r="Q10" s="51">
        <f t="shared" si="1"/>
        <v>42960</v>
      </c>
      <c r="R10" s="51">
        <f t="shared" si="1"/>
        <v>42961</v>
      </c>
      <c r="S10" s="51">
        <f t="shared" si="1"/>
        <v>42962</v>
      </c>
      <c r="T10" s="51">
        <f t="shared" si="1"/>
        <v>42963</v>
      </c>
      <c r="U10" s="51">
        <f t="shared" si="1"/>
        <v>42964</v>
      </c>
      <c r="V10" s="51">
        <f t="shared" si="1"/>
        <v>42965</v>
      </c>
      <c r="W10" s="51">
        <f t="shared" si="1"/>
        <v>42966</v>
      </c>
      <c r="X10" s="51">
        <f t="shared" si="1"/>
        <v>42967</v>
      </c>
      <c r="Y10" s="51">
        <f t="shared" si="1"/>
        <v>42968</v>
      </c>
      <c r="Z10" s="51">
        <f t="shared" si="1"/>
        <v>42969</v>
      </c>
      <c r="AA10" s="51">
        <f t="shared" si="1"/>
        <v>42970</v>
      </c>
      <c r="AB10" s="51">
        <f t="shared" si="1"/>
        <v>42971</v>
      </c>
      <c r="AC10" s="51">
        <f t="shared" si="1"/>
        <v>42972</v>
      </c>
      <c r="AD10" s="51">
        <f t="shared" si="1"/>
        <v>42973</v>
      </c>
      <c r="AE10" s="51">
        <f t="shared" si="1"/>
        <v>42974</v>
      </c>
      <c r="AF10" s="51">
        <f t="shared" si="1"/>
        <v>42975</v>
      </c>
      <c r="AG10" s="51">
        <f t="shared" si="1"/>
        <v>42976</v>
      </c>
      <c r="AH10" s="51">
        <f t="shared" si="1"/>
        <v>42977</v>
      </c>
      <c r="AI10" s="51">
        <f t="shared" si="1"/>
        <v>42978</v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8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ba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tư</v>
      </c>
      <c r="G11" s="50" t="str">
        <f t="shared" si="2"/>
        <v xml:space="preserve">          Thứ năm</v>
      </c>
      <c r="H11" s="50" t="str">
        <f t="shared" si="2"/>
        <v xml:space="preserve">          Thứ sáu</v>
      </c>
      <c r="I11" s="50" t="str">
        <f t="shared" si="2"/>
        <v xml:space="preserve">          Thứ bảy</v>
      </c>
      <c r="J11" s="50" t="str">
        <f t="shared" si="2"/>
        <v xml:space="preserve">          Chủ nhật</v>
      </c>
      <c r="K11" s="50" t="str">
        <f t="shared" si="2"/>
        <v xml:space="preserve">          Thứ hai</v>
      </c>
      <c r="L11" s="50" t="str">
        <f t="shared" si="2"/>
        <v xml:space="preserve">          Thứ ba</v>
      </c>
      <c r="M11" s="50" t="str">
        <f t="shared" si="2"/>
        <v xml:space="preserve">          Thứ tư</v>
      </c>
      <c r="N11" s="50" t="str">
        <f t="shared" si="2"/>
        <v xml:space="preserve">          Thứ năm</v>
      </c>
      <c r="O11" s="50" t="str">
        <f t="shared" si="2"/>
        <v xml:space="preserve">          Thứ sáu</v>
      </c>
      <c r="P11" s="50" t="str">
        <f t="shared" si="2"/>
        <v xml:space="preserve">          Thứ bảy</v>
      </c>
      <c r="Q11" s="50" t="str">
        <f t="shared" si="2"/>
        <v xml:space="preserve">          Chủ nhật</v>
      </c>
      <c r="R11" s="50" t="str">
        <f t="shared" si="2"/>
        <v xml:space="preserve">          Thứ hai</v>
      </c>
      <c r="S11" s="50" t="str">
        <f t="shared" si="2"/>
        <v xml:space="preserve">          Thứ ba</v>
      </c>
      <c r="T11" s="50" t="str">
        <f t="shared" si="2"/>
        <v xml:space="preserve">          Thứ tư</v>
      </c>
      <c r="U11" s="50" t="str">
        <f t="shared" si="2"/>
        <v xml:space="preserve">          Thứ năm</v>
      </c>
      <c r="V11" s="50" t="str">
        <f t="shared" si="2"/>
        <v xml:space="preserve">          Thứ sáu</v>
      </c>
      <c r="W11" s="50" t="str">
        <f t="shared" si="2"/>
        <v xml:space="preserve">          Thứ bảy</v>
      </c>
      <c r="X11" s="50" t="str">
        <f t="shared" si="2"/>
        <v xml:space="preserve">          Chủ nhật</v>
      </c>
      <c r="Y11" s="50" t="str">
        <f t="shared" si="2"/>
        <v xml:space="preserve">          Thứ hai</v>
      </c>
      <c r="Z11" s="50" t="str">
        <f t="shared" si="2"/>
        <v xml:space="preserve">          Thứ ba</v>
      </c>
      <c r="AA11" s="50" t="str">
        <f t="shared" si="2"/>
        <v xml:space="preserve">          Thứ tư</v>
      </c>
      <c r="AB11" s="50" t="str">
        <f t="shared" si="2"/>
        <v xml:space="preserve">          Thứ năm</v>
      </c>
      <c r="AC11" s="50" t="str">
        <f t="shared" si="2"/>
        <v xml:space="preserve">          Thứ sáu</v>
      </c>
      <c r="AD11" s="50" t="str">
        <f t="shared" si="2"/>
        <v xml:space="preserve">          Thứ bảy</v>
      </c>
      <c r="AE11" s="50" t="str">
        <f t="shared" si="2"/>
        <v xml:space="preserve">          Chủ nhật</v>
      </c>
      <c r="AF11" s="50" t="str">
        <f t="shared" si="2"/>
        <v xml:space="preserve">          Thứ hai</v>
      </c>
      <c r="AG11" s="50" t="str">
        <f t="shared" si="2"/>
        <v xml:space="preserve">          Thứ ba</v>
      </c>
      <c r="AH11" s="50" t="str">
        <f t="shared" si="2"/>
        <v xml:space="preserve">          Thứ tư</v>
      </c>
      <c r="AI11" s="50" t="str">
        <f t="shared" si="2"/>
        <v xml:space="preserve">          Thứ năm</v>
      </c>
      <c r="AJ11" s="276"/>
      <c r="AK11" s="269"/>
      <c r="AL11" s="269"/>
      <c r="AM11" s="269"/>
      <c r="AN11" s="270"/>
      <c r="AO11" s="44">
        <f t="shared" si="0"/>
        <v>8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IF(OR($A12="",E$10=""),"",IF(IFERROR(MATCH(BBC_8!E$10,Infor!$A$13:$A$30,0),0)&gt;0,"L",IF(WEEKDAY(E$10)=1,"","X")))</f>
        <v>X</v>
      </c>
      <c r="F12" s="56" t="str">
        <f>IF(OR($A12="",F$10=""),"",IF(IFERROR(MATCH(BBC_8!F$10,Infor!$A$13:$A$30,0),0)&gt;0,"L",IF(WEEKDAY(F$10)=1,"","X")))</f>
        <v>X</v>
      </c>
      <c r="G12" s="56" t="str">
        <f>IF(OR($A12="",G$10=""),"",IF(IFERROR(MATCH(BBC_8!G$10,Infor!$A$13:$A$30,0),0)&gt;0,"L",IF(WEEKDAY(G$10)=1,"","X")))</f>
        <v>X</v>
      </c>
      <c r="H12" s="56" t="str">
        <f>IF(OR($A12="",H$10=""),"",IF(IFERROR(MATCH(BBC_8!H$10,Infor!$A$13:$A$30,0),0)&gt;0,"L",IF(WEEKDAY(H$10)=1,"","X")))</f>
        <v>X</v>
      </c>
      <c r="I12" s="56" t="str">
        <f>IF(OR($A12="",I$10=""),"",IF(IFERROR(MATCH(BBC_8!I$10,Infor!$A$13:$A$30,0),0)&gt;0,"L",IF(WEEKDAY(I$10)=1,"","X")))</f>
        <v>X</v>
      </c>
      <c r="J12" s="56" t="str">
        <f>IF(OR($A12="",J$10=""),"",IF(IFERROR(MATCH(BBC_8!J$10,Infor!$A$13:$A$30,0),0)&gt;0,"L",IF(WEEKDAY(J$10)=1,"","X")))</f>
        <v/>
      </c>
      <c r="K12" s="56" t="str">
        <f>IF(OR($A12="",K$10=""),"",IF(IFERROR(MATCH(BBC_8!K$10,Infor!$A$13:$A$30,0),0)&gt;0,"L",IF(WEEKDAY(K$10)=1,"","X")))</f>
        <v>X</v>
      </c>
      <c r="L12" s="56" t="str">
        <f>IF(OR($A12="",L$10=""),"",IF(IFERROR(MATCH(BBC_8!L$10,Infor!$A$13:$A$30,0),0)&gt;0,"L",IF(WEEKDAY(L$10)=1,"","X")))</f>
        <v>X</v>
      </c>
      <c r="M12" s="56" t="str">
        <f>IF(OR($A12="",M$10=""),"",IF(IFERROR(MATCH(BBC_8!M$10,Infor!$A$13:$A$30,0),0)&gt;0,"L",IF(WEEKDAY(M$10)=1,"","X")))</f>
        <v>X</v>
      </c>
      <c r="N12" s="56" t="str">
        <f>IF(OR($A12="",N$10=""),"",IF(IFERROR(MATCH(BBC_8!N$10,Infor!$A$13:$A$30,0),0)&gt;0,"L",IF(WEEKDAY(N$10)=1,"","X")))</f>
        <v>X</v>
      </c>
      <c r="O12" s="56" t="str">
        <f>IF(OR($A12="",O$10=""),"",IF(IFERROR(MATCH(BBC_8!O$10,Infor!$A$13:$A$30,0),0)&gt;0,"L",IF(WEEKDAY(O$10)=1,"","X")))</f>
        <v>X</v>
      </c>
      <c r="P12" s="56" t="str">
        <f>IF(OR($A12="",P$10=""),"",IF(IFERROR(MATCH(BBC_8!P$10,Infor!$A$13:$A$30,0),0)&gt;0,"L",IF(WEEKDAY(P$10)=1,"","X")))</f>
        <v>X</v>
      </c>
      <c r="Q12" s="56" t="str">
        <f>IF(OR($A12="",Q$10=""),"",IF(IFERROR(MATCH(BBC_8!Q$10,Infor!$A$13:$A$30,0),0)&gt;0,"L",IF(WEEKDAY(Q$10)=1,"","X")))</f>
        <v/>
      </c>
      <c r="R12" s="56" t="str">
        <f>IF(OR($A12="",R$10=""),"",IF(IFERROR(MATCH(BBC_8!R$10,Infor!$A$13:$A$30,0),0)&gt;0,"L",IF(WEEKDAY(R$10)=1,"","X")))</f>
        <v>X</v>
      </c>
      <c r="S12" s="56" t="str">
        <f>IF(OR($A12="",S$10=""),"",IF(IFERROR(MATCH(BBC_8!S$10,Infor!$A$13:$A$30,0),0)&gt;0,"L",IF(WEEKDAY(S$10)=1,"","X")))</f>
        <v>X</v>
      </c>
      <c r="T12" s="56" t="str">
        <f>IF(OR($A12="",T$10=""),"",IF(IFERROR(MATCH(BBC_8!T$10,Infor!$A$13:$A$30,0),0)&gt;0,"L",IF(WEEKDAY(T$10)=1,"","X")))</f>
        <v>X</v>
      </c>
      <c r="U12" s="56" t="str">
        <f>IF(OR($A12="",U$10=""),"",IF(IFERROR(MATCH(BBC_8!U$10,Infor!$A$13:$A$30,0),0)&gt;0,"L",IF(WEEKDAY(U$10)=1,"","X")))</f>
        <v>X</v>
      </c>
      <c r="V12" s="56" t="str">
        <f>IF(OR($A12="",V$10=""),"",IF(IFERROR(MATCH(BBC_8!V$10,Infor!$A$13:$A$30,0),0)&gt;0,"L",IF(WEEKDAY(V$10)=1,"","X")))</f>
        <v>X</v>
      </c>
      <c r="W12" s="56" t="str">
        <f>IF(OR($A12="",W$10=""),"",IF(IFERROR(MATCH(BBC_8!W$10,Infor!$A$13:$A$30,0),0)&gt;0,"L",IF(WEEKDAY(W$10)=1,"","X")))</f>
        <v>X</v>
      </c>
      <c r="X12" s="56" t="str">
        <f>IF(OR($A12="",X$10=""),"",IF(IFERROR(MATCH(BBC_8!X$10,Infor!$A$13:$A$30,0),0)&gt;0,"L",IF(WEEKDAY(X$10)=1,"","X")))</f>
        <v/>
      </c>
      <c r="Y12" s="56" t="str">
        <f>IF(OR($A12="",Y$10=""),"",IF(IFERROR(MATCH(BBC_8!Y$10,Infor!$A$13:$A$30,0),0)&gt;0,"L",IF(WEEKDAY(Y$10)=1,"","X")))</f>
        <v>X</v>
      </c>
      <c r="Z12" s="56" t="str">
        <f>IF(OR($A12="",Z$10=""),"",IF(IFERROR(MATCH(BBC_8!Z$10,Infor!$A$13:$A$30,0),0)&gt;0,"L",IF(WEEKDAY(Z$10)=1,"","X")))</f>
        <v>X</v>
      </c>
      <c r="AA12" s="56" t="str">
        <f>IF(OR($A12="",AA$10=""),"",IF(IFERROR(MATCH(BBC_8!AA$10,Infor!$A$13:$A$30,0),0)&gt;0,"L",IF(WEEKDAY(AA$10)=1,"","X")))</f>
        <v>X</v>
      </c>
      <c r="AB12" s="56" t="str">
        <f>IF(OR($A12="",AB$10=""),"",IF(IFERROR(MATCH(BBC_8!AB$10,Infor!$A$13:$A$30,0),0)&gt;0,"L",IF(WEEKDAY(AB$10)=1,"","X")))</f>
        <v>X</v>
      </c>
      <c r="AC12" s="56" t="str">
        <f>IF(OR($A12="",AC$10=""),"",IF(IFERROR(MATCH(BBC_8!AC$10,Infor!$A$13:$A$30,0),0)&gt;0,"L",IF(WEEKDAY(AC$10)=1,"","X")))</f>
        <v>X</v>
      </c>
      <c r="AD12" s="56" t="str">
        <f>IF(OR($A12="",AD$10=""),"",IF(IFERROR(MATCH(BBC_8!AD$10,Infor!$A$13:$A$30,0),0)&gt;0,"L",IF(WEEKDAY(AD$10)=1,"","X")))</f>
        <v>X</v>
      </c>
      <c r="AE12" s="56" t="str">
        <f>IF(OR($A12="",AE$10=""),"",IF(IFERROR(MATCH(BBC_8!AE$10,Infor!$A$13:$A$30,0),0)&gt;0,"L",IF(WEEKDAY(AE$10)=1,"","X")))</f>
        <v/>
      </c>
      <c r="AF12" s="56" t="str">
        <f>IF(OR($A12="",AF$10=""),"",IF(IFERROR(MATCH(BBC_8!AF$10,Infor!$A$13:$A$30,0),0)&gt;0,"L",IF(WEEKDAY(AF$10)=1,"","X")))</f>
        <v>X</v>
      </c>
      <c r="AG12" s="56" t="str">
        <f>IF(OR($A12="",AG$10=""),"",IF(IFERROR(MATCH(BBC_8!AG$10,Infor!$A$13:$A$30,0),0)&gt;0,"L",IF(WEEKDAY(AG$10)=1,"","X")))</f>
        <v>X</v>
      </c>
      <c r="AH12" s="56" t="str">
        <f>IF(OR($A12="",AH$10=""),"",IF(IFERROR(MATCH(BBC_8!AH$10,Infor!$A$13:$A$30,0),0)&gt;0,"L",IF(WEEKDAY(AH$10)=1,"","X")))</f>
        <v>X</v>
      </c>
      <c r="AI12" s="56" t="str">
        <f>IF(OR($A12="",AI$10=""),"",IF(IFERROR(MATCH(BBC_8!AI$10,Infor!$A$13:$A$30,0),0)&gt;0,"L",IF(WEEKDAY(AI$10)=1,"","X")))</f>
        <v>X</v>
      </c>
      <c r="AJ12" s="57"/>
      <c r="AK12" s="57">
        <f>COUNTIF(E12:AI12,"X")+COUNTIF(E12:AI12,"\")/2</f>
        <v>27</v>
      </c>
      <c r="AL12" s="57">
        <f>COUNTIF(E12:AI12,"L")</f>
        <v>0</v>
      </c>
      <c r="AM12" s="57"/>
      <c r="AN12" s="58"/>
      <c r="AO12" s="44">
        <f t="shared" si="0"/>
        <v>8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IF(OR($A13="",E$10=""),"",IF(IFERROR(MATCH(BBC_8!E$10,Infor!$A$13:$A$30,0),0)&gt;0,"L",IF(WEEKDAY(E$10)=1,"","X")))</f>
        <v>X</v>
      </c>
      <c r="F13" s="61" t="str">
        <f>IF(OR($A13="",F$10=""),"",IF(IFERROR(MATCH(BBC_8!F$10,Infor!$A$13:$A$30,0),0)&gt;0,"L",IF(WEEKDAY(F$10)=1,"","X")))</f>
        <v>X</v>
      </c>
      <c r="G13" s="61" t="str">
        <f>IF(OR($A13="",G$10=""),"",IF(IFERROR(MATCH(BBC_8!G$10,Infor!$A$13:$A$30,0),0)&gt;0,"L",IF(WEEKDAY(G$10)=1,"","X")))</f>
        <v>X</v>
      </c>
      <c r="H13" s="61" t="str">
        <f>IF(OR($A13="",H$10=""),"",IF(IFERROR(MATCH(BBC_8!H$10,Infor!$A$13:$A$30,0),0)&gt;0,"L",IF(WEEKDAY(H$10)=1,"","X")))</f>
        <v>X</v>
      </c>
      <c r="I13" s="61" t="str">
        <f>IF(OR($A13="",I$10=""),"",IF(IFERROR(MATCH(BBC_8!I$10,Infor!$A$13:$A$30,0),0)&gt;0,"L",IF(WEEKDAY(I$10)=1,"","X")))</f>
        <v>X</v>
      </c>
      <c r="J13" s="61" t="str">
        <f>IF(OR($A13="",J$10=""),"",IF(IFERROR(MATCH(BBC_8!J$10,Infor!$A$13:$A$30,0),0)&gt;0,"L",IF(WEEKDAY(J$10)=1,"","X")))</f>
        <v/>
      </c>
      <c r="K13" s="61" t="str">
        <f>IF(OR($A13="",K$10=""),"",IF(IFERROR(MATCH(BBC_8!K$10,Infor!$A$13:$A$30,0),0)&gt;0,"L",IF(WEEKDAY(K$10)=1,"","X")))</f>
        <v>X</v>
      </c>
      <c r="L13" s="61" t="str">
        <f>IF(OR($A13="",L$10=""),"",IF(IFERROR(MATCH(BBC_8!L$10,Infor!$A$13:$A$30,0),0)&gt;0,"L",IF(WEEKDAY(L$10)=1,"","X")))</f>
        <v>X</v>
      </c>
      <c r="M13" s="61" t="str">
        <f>IF(OR($A13="",M$10=""),"",IF(IFERROR(MATCH(BBC_8!M$10,Infor!$A$13:$A$30,0),0)&gt;0,"L",IF(WEEKDAY(M$10)=1,"","X")))</f>
        <v>X</v>
      </c>
      <c r="N13" s="61" t="str">
        <f>IF(OR($A13="",N$10=""),"",IF(IFERROR(MATCH(BBC_8!N$10,Infor!$A$13:$A$30,0),0)&gt;0,"L",IF(WEEKDAY(N$10)=1,"","X")))</f>
        <v>X</v>
      </c>
      <c r="O13" s="61" t="str">
        <f>IF(OR($A13="",O$10=""),"",IF(IFERROR(MATCH(BBC_8!O$10,Infor!$A$13:$A$30,0),0)&gt;0,"L",IF(WEEKDAY(O$10)=1,"","X")))</f>
        <v>X</v>
      </c>
      <c r="P13" s="61" t="str">
        <f>IF(OR($A13="",P$10=""),"",IF(IFERROR(MATCH(BBC_8!P$10,Infor!$A$13:$A$30,0),0)&gt;0,"L",IF(WEEKDAY(P$10)=1,"","X")))</f>
        <v>X</v>
      </c>
      <c r="Q13" s="61" t="str">
        <f>IF(OR($A13="",Q$10=""),"",IF(IFERROR(MATCH(BBC_8!Q$10,Infor!$A$13:$A$30,0),0)&gt;0,"L",IF(WEEKDAY(Q$10)=1,"","X")))</f>
        <v/>
      </c>
      <c r="R13" s="61" t="str">
        <f>IF(OR($A13="",R$10=""),"",IF(IFERROR(MATCH(BBC_8!R$10,Infor!$A$13:$A$30,0),0)&gt;0,"L",IF(WEEKDAY(R$10)=1,"","X")))</f>
        <v>X</v>
      </c>
      <c r="S13" s="61" t="str">
        <f>IF(OR($A13="",S$10=""),"",IF(IFERROR(MATCH(BBC_8!S$10,Infor!$A$13:$A$30,0),0)&gt;0,"L",IF(WEEKDAY(S$10)=1,"","X")))</f>
        <v>X</v>
      </c>
      <c r="T13" s="61" t="str">
        <f>IF(OR($A13="",T$10=""),"",IF(IFERROR(MATCH(BBC_8!T$10,Infor!$A$13:$A$30,0),0)&gt;0,"L",IF(WEEKDAY(T$10)=1,"","X")))</f>
        <v>X</v>
      </c>
      <c r="U13" s="61" t="str">
        <f>IF(OR($A13="",U$10=""),"",IF(IFERROR(MATCH(BBC_8!U$10,Infor!$A$13:$A$30,0),0)&gt;0,"L",IF(WEEKDAY(U$10)=1,"","X")))</f>
        <v>X</v>
      </c>
      <c r="V13" s="61" t="str">
        <f>IF(OR($A13="",V$10=""),"",IF(IFERROR(MATCH(BBC_8!V$10,Infor!$A$13:$A$30,0),0)&gt;0,"L",IF(WEEKDAY(V$10)=1,"","X")))</f>
        <v>X</v>
      </c>
      <c r="W13" s="61" t="str">
        <f>IF(OR($A13="",W$10=""),"",IF(IFERROR(MATCH(BBC_8!W$10,Infor!$A$13:$A$30,0),0)&gt;0,"L",IF(WEEKDAY(W$10)=1,"","X")))</f>
        <v>X</v>
      </c>
      <c r="X13" s="61" t="str">
        <f>IF(OR($A13="",X$10=""),"",IF(IFERROR(MATCH(BBC_8!X$10,Infor!$A$13:$A$30,0),0)&gt;0,"L",IF(WEEKDAY(X$10)=1,"","X")))</f>
        <v/>
      </c>
      <c r="Y13" s="61" t="str">
        <f>IF(OR($A13="",Y$10=""),"",IF(IFERROR(MATCH(BBC_8!Y$10,Infor!$A$13:$A$30,0),0)&gt;0,"L",IF(WEEKDAY(Y$10)=1,"","X")))</f>
        <v>X</v>
      </c>
      <c r="Z13" s="61" t="str">
        <f>IF(OR($A13="",Z$10=""),"",IF(IFERROR(MATCH(BBC_8!Z$10,Infor!$A$13:$A$30,0),0)&gt;0,"L",IF(WEEKDAY(Z$10)=1,"","X")))</f>
        <v>X</v>
      </c>
      <c r="AA13" s="61" t="str">
        <f>IF(OR($A13="",AA$10=""),"",IF(IFERROR(MATCH(BBC_8!AA$10,Infor!$A$13:$A$30,0),0)&gt;0,"L",IF(WEEKDAY(AA$10)=1,"","X")))</f>
        <v>X</v>
      </c>
      <c r="AB13" s="61" t="str">
        <f>IF(OR($A13="",AB$10=""),"",IF(IFERROR(MATCH(BBC_8!AB$10,Infor!$A$13:$A$30,0),0)&gt;0,"L",IF(WEEKDAY(AB$10)=1,"","X")))</f>
        <v>X</v>
      </c>
      <c r="AC13" s="61" t="str">
        <f>IF(OR($A13="",AC$10=""),"",IF(IFERROR(MATCH(BBC_8!AC$10,Infor!$A$13:$A$30,0),0)&gt;0,"L",IF(WEEKDAY(AC$10)=1,"","X")))</f>
        <v>X</v>
      </c>
      <c r="AD13" s="61" t="str">
        <f>IF(OR($A13="",AD$10=""),"",IF(IFERROR(MATCH(BBC_8!AD$10,Infor!$A$13:$A$30,0),0)&gt;0,"L",IF(WEEKDAY(AD$10)=1,"","X")))</f>
        <v>X</v>
      </c>
      <c r="AE13" s="61" t="str">
        <f>IF(OR($A13="",AE$10=""),"",IF(IFERROR(MATCH(BBC_8!AE$10,Infor!$A$13:$A$30,0),0)&gt;0,"L",IF(WEEKDAY(AE$10)=1,"","X")))</f>
        <v/>
      </c>
      <c r="AF13" s="61" t="str">
        <f>IF(OR($A13="",AF$10=""),"",IF(IFERROR(MATCH(BBC_8!AF$10,Infor!$A$13:$A$30,0),0)&gt;0,"L",IF(WEEKDAY(AF$10)=1,"","X")))</f>
        <v>X</v>
      </c>
      <c r="AG13" s="61" t="str">
        <f>IF(OR($A13="",AG$10=""),"",IF(IFERROR(MATCH(BBC_8!AG$10,Infor!$A$13:$A$30,0),0)&gt;0,"L",IF(WEEKDAY(AG$10)=1,"","X")))</f>
        <v>X</v>
      </c>
      <c r="AH13" s="61" t="str">
        <f>IF(OR($A13="",AH$10=""),"",IF(IFERROR(MATCH(BBC_8!AH$10,Infor!$A$13:$A$30,0),0)&gt;0,"L",IF(WEEKDAY(AH$10)=1,"","X")))</f>
        <v>X</v>
      </c>
      <c r="AI13" s="61" t="str">
        <f>IF(OR($A13="",AI$10=""),"",IF(IFERROR(MATCH(BBC_8!AI$10,Infor!$A$13:$A$30,0),0)&gt;0,"L",IF(WEEKDAY(AI$10)=1,"","X")))</f>
        <v>X</v>
      </c>
      <c r="AJ13" s="62"/>
      <c r="AK13" s="62">
        <f t="shared" ref="AK13:AK61" si="6">COUNTIF(E13:AI13,"X")+COUNTIF(E13:AI13,"\")/2</f>
        <v>27</v>
      </c>
      <c r="AL13" s="62">
        <f t="shared" ref="AL13:AL61" si="7">COUNTIF(E13:AI13,"L")</f>
        <v>0</v>
      </c>
      <c r="AM13" s="62"/>
      <c r="AN13" s="63"/>
      <c r="AO13" s="44">
        <f t="shared" si="0"/>
        <v>8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IF(OR($A14="",E$10=""),"",IF(IFERROR(MATCH(BBC_8!E$10,Infor!$A$13:$A$30,0),0)&gt;0,"L",IF(WEEKDAY(E$10)=1,"","X")))</f>
        <v>X</v>
      </c>
      <c r="F14" s="61" t="str">
        <f>IF(OR($A14="",F$10=""),"",IF(IFERROR(MATCH(BBC_8!F$10,Infor!$A$13:$A$30,0),0)&gt;0,"L",IF(WEEKDAY(F$10)=1,"","X")))</f>
        <v>X</v>
      </c>
      <c r="G14" s="61" t="str">
        <f>IF(OR($A14="",G$10=""),"",IF(IFERROR(MATCH(BBC_8!G$10,Infor!$A$13:$A$30,0),0)&gt;0,"L",IF(WEEKDAY(G$10)=1,"","X")))</f>
        <v>X</v>
      </c>
      <c r="H14" s="61" t="str">
        <f>IF(OR($A14="",H$10=""),"",IF(IFERROR(MATCH(BBC_8!H$10,Infor!$A$13:$A$30,0),0)&gt;0,"L",IF(WEEKDAY(H$10)=1,"","X")))</f>
        <v>X</v>
      </c>
      <c r="I14" s="61" t="str">
        <f>IF(OR($A14="",I$10=""),"",IF(IFERROR(MATCH(BBC_8!I$10,Infor!$A$13:$A$30,0),0)&gt;0,"L",IF(WEEKDAY(I$10)=1,"","X")))</f>
        <v>X</v>
      </c>
      <c r="J14" s="61" t="str">
        <f>IF(OR($A14="",J$10=""),"",IF(IFERROR(MATCH(BBC_8!J$10,Infor!$A$13:$A$30,0),0)&gt;0,"L",IF(WEEKDAY(J$10)=1,"","X")))</f>
        <v/>
      </c>
      <c r="K14" s="61" t="str">
        <f>IF(OR($A14="",K$10=""),"",IF(IFERROR(MATCH(BBC_8!K$10,Infor!$A$13:$A$30,0),0)&gt;0,"L",IF(WEEKDAY(K$10)=1,"","X")))</f>
        <v>X</v>
      </c>
      <c r="L14" s="61" t="str">
        <f>IF(OR($A14="",L$10=""),"",IF(IFERROR(MATCH(BBC_8!L$10,Infor!$A$13:$A$30,0),0)&gt;0,"L",IF(WEEKDAY(L$10)=1,"","X")))</f>
        <v>X</v>
      </c>
      <c r="M14" s="61" t="str">
        <f>IF(OR($A14="",M$10=""),"",IF(IFERROR(MATCH(BBC_8!M$10,Infor!$A$13:$A$30,0),0)&gt;0,"L",IF(WEEKDAY(M$10)=1,"","X")))</f>
        <v>X</v>
      </c>
      <c r="N14" s="61" t="str">
        <f>IF(OR($A14="",N$10=""),"",IF(IFERROR(MATCH(BBC_8!N$10,Infor!$A$13:$A$30,0),0)&gt;0,"L",IF(WEEKDAY(N$10)=1,"","X")))</f>
        <v>X</v>
      </c>
      <c r="O14" s="61" t="str">
        <f>IF(OR($A14="",O$10=""),"",IF(IFERROR(MATCH(BBC_8!O$10,Infor!$A$13:$A$30,0),0)&gt;0,"L",IF(WEEKDAY(O$10)=1,"","X")))</f>
        <v>X</v>
      </c>
      <c r="P14" s="61" t="str">
        <f>IF(OR($A14="",P$10=""),"",IF(IFERROR(MATCH(BBC_8!P$10,Infor!$A$13:$A$30,0),0)&gt;0,"L",IF(WEEKDAY(P$10)=1,"","X")))</f>
        <v>X</v>
      </c>
      <c r="Q14" s="61" t="str">
        <f>IF(OR($A14="",Q$10=""),"",IF(IFERROR(MATCH(BBC_8!Q$10,Infor!$A$13:$A$30,0),0)&gt;0,"L",IF(WEEKDAY(Q$10)=1,"","X")))</f>
        <v/>
      </c>
      <c r="R14" s="61" t="str">
        <f>IF(OR($A14="",R$10=""),"",IF(IFERROR(MATCH(BBC_8!R$10,Infor!$A$13:$A$30,0),0)&gt;0,"L",IF(WEEKDAY(R$10)=1,"","X")))</f>
        <v>X</v>
      </c>
      <c r="S14" s="61" t="str">
        <f>IF(OR($A14="",S$10=""),"",IF(IFERROR(MATCH(BBC_8!S$10,Infor!$A$13:$A$30,0),0)&gt;0,"L",IF(WEEKDAY(S$10)=1,"","X")))</f>
        <v>X</v>
      </c>
      <c r="T14" s="61" t="str">
        <f>IF(OR($A14="",T$10=""),"",IF(IFERROR(MATCH(BBC_8!T$10,Infor!$A$13:$A$30,0),0)&gt;0,"L",IF(WEEKDAY(T$10)=1,"","X")))</f>
        <v>X</v>
      </c>
      <c r="U14" s="61" t="str">
        <f>IF(OR($A14="",U$10=""),"",IF(IFERROR(MATCH(BBC_8!U$10,Infor!$A$13:$A$30,0),0)&gt;0,"L",IF(WEEKDAY(U$10)=1,"","X")))</f>
        <v>X</v>
      </c>
      <c r="V14" s="61" t="str">
        <f>IF(OR($A14="",V$10=""),"",IF(IFERROR(MATCH(BBC_8!V$10,Infor!$A$13:$A$30,0),0)&gt;0,"L",IF(WEEKDAY(V$10)=1,"","X")))</f>
        <v>X</v>
      </c>
      <c r="W14" s="61" t="str">
        <f>IF(OR($A14="",W$10=""),"",IF(IFERROR(MATCH(BBC_8!W$10,Infor!$A$13:$A$30,0),0)&gt;0,"L",IF(WEEKDAY(W$10)=1,"","X")))</f>
        <v>X</v>
      </c>
      <c r="X14" s="61" t="str">
        <f>IF(OR($A14="",X$10=""),"",IF(IFERROR(MATCH(BBC_8!X$10,Infor!$A$13:$A$30,0),0)&gt;0,"L",IF(WEEKDAY(X$10)=1,"","X")))</f>
        <v/>
      </c>
      <c r="Y14" s="61" t="str">
        <f>IF(OR($A14="",Y$10=""),"",IF(IFERROR(MATCH(BBC_8!Y$10,Infor!$A$13:$A$30,0),0)&gt;0,"L",IF(WEEKDAY(Y$10)=1,"","X")))</f>
        <v>X</v>
      </c>
      <c r="Z14" s="61" t="str">
        <f>IF(OR($A14="",Z$10=""),"",IF(IFERROR(MATCH(BBC_8!Z$10,Infor!$A$13:$A$30,0),0)&gt;0,"L",IF(WEEKDAY(Z$10)=1,"","X")))</f>
        <v>X</v>
      </c>
      <c r="AA14" s="61" t="str">
        <f>IF(OR($A14="",AA$10=""),"",IF(IFERROR(MATCH(BBC_8!AA$10,Infor!$A$13:$A$30,0),0)&gt;0,"L",IF(WEEKDAY(AA$10)=1,"","X")))</f>
        <v>X</v>
      </c>
      <c r="AB14" s="61" t="str">
        <f>IF(OR($A14="",AB$10=""),"",IF(IFERROR(MATCH(BBC_8!AB$10,Infor!$A$13:$A$30,0),0)&gt;0,"L",IF(WEEKDAY(AB$10)=1,"","X")))</f>
        <v>X</v>
      </c>
      <c r="AC14" s="61" t="str">
        <f>IF(OR($A14="",AC$10=""),"",IF(IFERROR(MATCH(BBC_8!AC$10,Infor!$A$13:$A$30,0),0)&gt;0,"L",IF(WEEKDAY(AC$10)=1,"","X")))</f>
        <v>X</v>
      </c>
      <c r="AD14" s="61" t="str">
        <f>IF(OR($A14="",AD$10=""),"",IF(IFERROR(MATCH(BBC_8!AD$10,Infor!$A$13:$A$30,0),0)&gt;0,"L",IF(WEEKDAY(AD$10)=1,"","X")))</f>
        <v>X</v>
      </c>
      <c r="AE14" s="61" t="str">
        <f>IF(OR($A14="",AE$10=""),"",IF(IFERROR(MATCH(BBC_8!AE$10,Infor!$A$13:$A$30,0),0)&gt;0,"L",IF(WEEKDAY(AE$10)=1,"","X")))</f>
        <v/>
      </c>
      <c r="AF14" s="61" t="str">
        <f>IF(OR($A14="",AF$10=""),"",IF(IFERROR(MATCH(BBC_8!AF$10,Infor!$A$13:$A$30,0),0)&gt;0,"L",IF(WEEKDAY(AF$10)=1,"","X")))</f>
        <v>X</v>
      </c>
      <c r="AG14" s="61" t="str">
        <f>IF(OR($A14="",AG$10=""),"",IF(IFERROR(MATCH(BBC_8!AG$10,Infor!$A$13:$A$30,0),0)&gt;0,"L",IF(WEEKDAY(AG$10)=1,"","X")))</f>
        <v>X</v>
      </c>
      <c r="AH14" s="61" t="str">
        <f>IF(OR($A14="",AH$10=""),"",IF(IFERROR(MATCH(BBC_8!AH$10,Infor!$A$13:$A$30,0),0)&gt;0,"L",IF(WEEKDAY(AH$10)=1,"","X")))</f>
        <v>X</v>
      </c>
      <c r="AI14" s="61" t="str">
        <f>IF(OR($A14="",AI$10=""),"",IF(IFERROR(MATCH(BBC_8!AI$10,Infor!$A$13:$A$30,0),0)&gt;0,"L",IF(WEEKDAY(AI$10)=1,"","X")))</f>
        <v>X</v>
      </c>
      <c r="AJ14" s="62"/>
      <c r="AK14" s="62">
        <f t="shared" si="6"/>
        <v>27</v>
      </c>
      <c r="AL14" s="62">
        <f t="shared" si="7"/>
        <v>0</v>
      </c>
      <c r="AM14" s="62"/>
      <c r="AN14" s="63"/>
      <c r="AO14" s="44">
        <f t="shared" si="0"/>
        <v>8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IF(OR($A15="",E$10=""),"",IF(IFERROR(MATCH(BBC_8!E$10,Infor!$A$13:$A$30,0),0)&gt;0,"L",IF(WEEKDAY(E$10)=1,"","X")))</f>
        <v>X</v>
      </c>
      <c r="F15" s="61" t="str">
        <f>IF(OR($A15="",F$10=""),"",IF(IFERROR(MATCH(BBC_8!F$10,Infor!$A$13:$A$30,0),0)&gt;0,"L",IF(WEEKDAY(F$10)=1,"","X")))</f>
        <v>X</v>
      </c>
      <c r="G15" s="61" t="str">
        <f>IF(OR($A15="",G$10=""),"",IF(IFERROR(MATCH(BBC_8!G$10,Infor!$A$13:$A$30,0),0)&gt;0,"L",IF(WEEKDAY(G$10)=1,"","X")))</f>
        <v>X</v>
      </c>
      <c r="H15" s="61" t="str">
        <f>IF(OR($A15="",H$10=""),"",IF(IFERROR(MATCH(BBC_8!H$10,Infor!$A$13:$A$30,0),0)&gt;0,"L",IF(WEEKDAY(H$10)=1,"","X")))</f>
        <v>X</v>
      </c>
      <c r="I15" s="61" t="str">
        <f>IF(OR($A15="",I$10=""),"",IF(IFERROR(MATCH(BBC_8!I$10,Infor!$A$13:$A$30,0),0)&gt;0,"L",IF(WEEKDAY(I$10)=1,"","X")))</f>
        <v>X</v>
      </c>
      <c r="J15" s="61" t="str">
        <f>IF(OR($A15="",J$10=""),"",IF(IFERROR(MATCH(BBC_8!J$10,Infor!$A$13:$A$30,0),0)&gt;0,"L",IF(WEEKDAY(J$10)=1,"","X")))</f>
        <v/>
      </c>
      <c r="K15" s="61" t="str">
        <f>IF(OR($A15="",K$10=""),"",IF(IFERROR(MATCH(BBC_8!K$10,Infor!$A$13:$A$30,0),0)&gt;0,"L",IF(WEEKDAY(K$10)=1,"","X")))</f>
        <v>X</v>
      </c>
      <c r="L15" s="61" t="str">
        <f>IF(OR($A15="",L$10=""),"",IF(IFERROR(MATCH(BBC_8!L$10,Infor!$A$13:$A$30,0),0)&gt;0,"L",IF(WEEKDAY(L$10)=1,"","X")))</f>
        <v>X</v>
      </c>
      <c r="M15" s="61" t="str">
        <f>IF(OR($A15="",M$10=""),"",IF(IFERROR(MATCH(BBC_8!M$10,Infor!$A$13:$A$30,0),0)&gt;0,"L",IF(WEEKDAY(M$10)=1,"","X")))</f>
        <v>X</v>
      </c>
      <c r="N15" s="61" t="str">
        <f>IF(OR($A15="",N$10=""),"",IF(IFERROR(MATCH(BBC_8!N$10,Infor!$A$13:$A$30,0),0)&gt;0,"L",IF(WEEKDAY(N$10)=1,"","X")))</f>
        <v>X</v>
      </c>
      <c r="O15" s="61" t="str">
        <f>IF(OR($A15="",O$10=""),"",IF(IFERROR(MATCH(BBC_8!O$10,Infor!$A$13:$A$30,0),0)&gt;0,"L",IF(WEEKDAY(O$10)=1,"","X")))</f>
        <v>X</v>
      </c>
      <c r="P15" s="61" t="str">
        <f>IF(OR($A15="",P$10=""),"",IF(IFERROR(MATCH(BBC_8!P$10,Infor!$A$13:$A$30,0),0)&gt;0,"L",IF(WEEKDAY(P$10)=1,"","X")))</f>
        <v>X</v>
      </c>
      <c r="Q15" s="61" t="str">
        <f>IF(OR($A15="",Q$10=""),"",IF(IFERROR(MATCH(BBC_8!Q$10,Infor!$A$13:$A$30,0),0)&gt;0,"L",IF(WEEKDAY(Q$10)=1,"","X")))</f>
        <v/>
      </c>
      <c r="R15" s="61" t="str">
        <f>IF(OR($A15="",R$10=""),"",IF(IFERROR(MATCH(BBC_8!R$10,Infor!$A$13:$A$30,0),0)&gt;0,"L",IF(WEEKDAY(R$10)=1,"","X")))</f>
        <v>X</v>
      </c>
      <c r="S15" s="61" t="str">
        <f>IF(OR($A15="",S$10=""),"",IF(IFERROR(MATCH(BBC_8!S$10,Infor!$A$13:$A$30,0),0)&gt;0,"L",IF(WEEKDAY(S$10)=1,"","X")))</f>
        <v>X</v>
      </c>
      <c r="T15" s="61" t="str">
        <f>IF(OR($A15="",T$10=""),"",IF(IFERROR(MATCH(BBC_8!T$10,Infor!$A$13:$A$30,0),0)&gt;0,"L",IF(WEEKDAY(T$10)=1,"","X")))</f>
        <v>X</v>
      </c>
      <c r="U15" s="61" t="str">
        <f>IF(OR($A15="",U$10=""),"",IF(IFERROR(MATCH(BBC_8!U$10,Infor!$A$13:$A$30,0),0)&gt;0,"L",IF(WEEKDAY(U$10)=1,"","X")))</f>
        <v>X</v>
      </c>
      <c r="V15" s="61" t="str">
        <f>IF(OR($A15="",V$10=""),"",IF(IFERROR(MATCH(BBC_8!V$10,Infor!$A$13:$A$30,0),0)&gt;0,"L",IF(WEEKDAY(V$10)=1,"","X")))</f>
        <v>X</v>
      </c>
      <c r="W15" s="61" t="str">
        <f>IF(OR($A15="",W$10=""),"",IF(IFERROR(MATCH(BBC_8!W$10,Infor!$A$13:$A$30,0),0)&gt;0,"L",IF(WEEKDAY(W$10)=1,"","X")))</f>
        <v>X</v>
      </c>
      <c r="X15" s="61" t="str">
        <f>IF(OR($A15="",X$10=""),"",IF(IFERROR(MATCH(BBC_8!X$10,Infor!$A$13:$A$30,0),0)&gt;0,"L",IF(WEEKDAY(X$10)=1,"","X")))</f>
        <v/>
      </c>
      <c r="Y15" s="61" t="str">
        <f>IF(OR($A15="",Y$10=""),"",IF(IFERROR(MATCH(BBC_8!Y$10,Infor!$A$13:$A$30,0),0)&gt;0,"L",IF(WEEKDAY(Y$10)=1,"","X")))</f>
        <v>X</v>
      </c>
      <c r="Z15" s="61" t="str">
        <f>IF(OR($A15="",Z$10=""),"",IF(IFERROR(MATCH(BBC_8!Z$10,Infor!$A$13:$A$30,0),0)&gt;0,"L",IF(WEEKDAY(Z$10)=1,"","X")))</f>
        <v>X</v>
      </c>
      <c r="AA15" s="61" t="str">
        <f>IF(OR($A15="",AA$10=""),"",IF(IFERROR(MATCH(BBC_8!AA$10,Infor!$A$13:$A$30,0),0)&gt;0,"L",IF(WEEKDAY(AA$10)=1,"","X")))</f>
        <v>X</v>
      </c>
      <c r="AB15" s="61" t="str">
        <f>IF(OR($A15="",AB$10=""),"",IF(IFERROR(MATCH(BBC_8!AB$10,Infor!$A$13:$A$30,0),0)&gt;0,"L",IF(WEEKDAY(AB$10)=1,"","X")))</f>
        <v>X</v>
      </c>
      <c r="AC15" s="61" t="str">
        <f>IF(OR($A15="",AC$10=""),"",IF(IFERROR(MATCH(BBC_8!AC$10,Infor!$A$13:$A$30,0),0)&gt;0,"L",IF(WEEKDAY(AC$10)=1,"","X")))</f>
        <v>X</v>
      </c>
      <c r="AD15" s="61" t="str">
        <f>IF(OR($A15="",AD$10=""),"",IF(IFERROR(MATCH(BBC_8!AD$10,Infor!$A$13:$A$30,0),0)&gt;0,"L",IF(WEEKDAY(AD$10)=1,"","X")))</f>
        <v>X</v>
      </c>
      <c r="AE15" s="61" t="str">
        <f>IF(OR($A15="",AE$10=""),"",IF(IFERROR(MATCH(BBC_8!AE$10,Infor!$A$13:$A$30,0),0)&gt;0,"L",IF(WEEKDAY(AE$10)=1,"","X")))</f>
        <v/>
      </c>
      <c r="AF15" s="61" t="str">
        <f>IF(OR($A15="",AF$10=""),"",IF(IFERROR(MATCH(BBC_8!AF$10,Infor!$A$13:$A$30,0),0)&gt;0,"L",IF(WEEKDAY(AF$10)=1,"","X")))</f>
        <v>X</v>
      </c>
      <c r="AG15" s="61" t="str">
        <f>IF(OR($A15="",AG$10=""),"",IF(IFERROR(MATCH(BBC_8!AG$10,Infor!$A$13:$A$30,0),0)&gt;0,"L",IF(WEEKDAY(AG$10)=1,"","X")))</f>
        <v>X</v>
      </c>
      <c r="AH15" s="61" t="str">
        <f>IF(OR($A15="",AH$10=""),"",IF(IFERROR(MATCH(BBC_8!AH$10,Infor!$A$13:$A$30,0),0)&gt;0,"L",IF(WEEKDAY(AH$10)=1,"","X")))</f>
        <v>X</v>
      </c>
      <c r="AI15" s="61" t="str">
        <f>IF(OR($A15="",AI$10=""),"",IF(IFERROR(MATCH(BBC_8!AI$10,Infor!$A$13:$A$30,0),0)&gt;0,"L",IF(WEEKDAY(AI$10)=1,"","X")))</f>
        <v>X</v>
      </c>
      <c r="AJ15" s="62"/>
      <c r="AK15" s="62">
        <f t="shared" si="6"/>
        <v>27</v>
      </c>
      <c r="AL15" s="62">
        <f t="shared" si="7"/>
        <v>0</v>
      </c>
      <c r="AM15" s="62"/>
      <c r="AN15" s="63"/>
      <c r="AO15" s="44">
        <f t="shared" si="0"/>
        <v>8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IF(OR($A16="",E$10=""),"",IF(IFERROR(MATCH(BBC_8!E$10,Infor!$A$13:$A$30,0),0)&gt;0,"L",IF(WEEKDAY(E$10)=1,"","X")))</f>
        <v>X</v>
      </c>
      <c r="F16" s="61" t="str">
        <f>IF(OR($A16="",F$10=""),"",IF(IFERROR(MATCH(BBC_8!F$10,Infor!$A$13:$A$30,0),0)&gt;0,"L",IF(WEEKDAY(F$10)=1,"","X")))</f>
        <v>X</v>
      </c>
      <c r="G16" s="61" t="str">
        <f>IF(OR($A16="",G$10=""),"",IF(IFERROR(MATCH(BBC_8!G$10,Infor!$A$13:$A$30,0),0)&gt;0,"L",IF(WEEKDAY(G$10)=1,"","X")))</f>
        <v>X</v>
      </c>
      <c r="H16" s="61" t="str">
        <f>IF(OR($A16="",H$10=""),"",IF(IFERROR(MATCH(BBC_8!H$10,Infor!$A$13:$A$30,0),0)&gt;0,"L",IF(WEEKDAY(H$10)=1,"","X")))</f>
        <v>X</v>
      </c>
      <c r="I16" s="61" t="str">
        <f>IF(OR($A16="",I$10=""),"",IF(IFERROR(MATCH(BBC_8!I$10,Infor!$A$13:$A$30,0),0)&gt;0,"L",IF(WEEKDAY(I$10)=1,"","X")))</f>
        <v>X</v>
      </c>
      <c r="J16" s="61" t="str">
        <f>IF(OR($A16="",J$10=""),"",IF(IFERROR(MATCH(BBC_8!J$10,Infor!$A$13:$A$30,0),0)&gt;0,"L",IF(WEEKDAY(J$10)=1,"","X")))</f>
        <v/>
      </c>
      <c r="K16" s="61" t="str">
        <f>IF(OR($A16="",K$10=""),"",IF(IFERROR(MATCH(BBC_8!K$10,Infor!$A$13:$A$30,0),0)&gt;0,"L",IF(WEEKDAY(K$10)=1,"","X")))</f>
        <v>X</v>
      </c>
      <c r="L16" s="61" t="str">
        <f>IF(OR($A16="",L$10=""),"",IF(IFERROR(MATCH(BBC_8!L$10,Infor!$A$13:$A$30,0),0)&gt;0,"L",IF(WEEKDAY(L$10)=1,"","X")))</f>
        <v>X</v>
      </c>
      <c r="M16" s="61" t="str">
        <f>IF(OR($A16="",M$10=""),"",IF(IFERROR(MATCH(BBC_8!M$10,Infor!$A$13:$A$30,0),0)&gt;0,"L",IF(WEEKDAY(M$10)=1,"","X")))</f>
        <v>X</v>
      </c>
      <c r="N16" s="61" t="str">
        <f>IF(OR($A16="",N$10=""),"",IF(IFERROR(MATCH(BBC_8!N$10,Infor!$A$13:$A$30,0),0)&gt;0,"L",IF(WEEKDAY(N$10)=1,"","X")))</f>
        <v>X</v>
      </c>
      <c r="O16" s="61" t="str">
        <f>IF(OR($A16="",O$10=""),"",IF(IFERROR(MATCH(BBC_8!O$10,Infor!$A$13:$A$30,0),0)&gt;0,"L",IF(WEEKDAY(O$10)=1,"","X")))</f>
        <v>X</v>
      </c>
      <c r="P16" s="61" t="str">
        <f>IF(OR($A16="",P$10=""),"",IF(IFERROR(MATCH(BBC_8!P$10,Infor!$A$13:$A$30,0),0)&gt;0,"L",IF(WEEKDAY(P$10)=1,"","X")))</f>
        <v>X</v>
      </c>
      <c r="Q16" s="61" t="str">
        <f>IF(OR($A16="",Q$10=""),"",IF(IFERROR(MATCH(BBC_8!Q$10,Infor!$A$13:$A$30,0),0)&gt;0,"L",IF(WEEKDAY(Q$10)=1,"","X")))</f>
        <v/>
      </c>
      <c r="R16" s="61" t="str">
        <f>IF(OR($A16="",R$10=""),"",IF(IFERROR(MATCH(BBC_8!R$10,Infor!$A$13:$A$30,0),0)&gt;0,"L",IF(WEEKDAY(R$10)=1,"","X")))</f>
        <v>X</v>
      </c>
      <c r="S16" s="61" t="str">
        <f>IF(OR($A16="",S$10=""),"",IF(IFERROR(MATCH(BBC_8!S$10,Infor!$A$13:$A$30,0),0)&gt;0,"L",IF(WEEKDAY(S$10)=1,"","X")))</f>
        <v>X</v>
      </c>
      <c r="T16" s="61" t="str">
        <f>IF(OR($A16="",T$10=""),"",IF(IFERROR(MATCH(BBC_8!T$10,Infor!$A$13:$A$30,0),0)&gt;0,"L",IF(WEEKDAY(T$10)=1,"","X")))</f>
        <v>X</v>
      </c>
      <c r="U16" s="61" t="str">
        <f>IF(OR($A16="",U$10=""),"",IF(IFERROR(MATCH(BBC_8!U$10,Infor!$A$13:$A$30,0),0)&gt;0,"L",IF(WEEKDAY(U$10)=1,"","X")))</f>
        <v>X</v>
      </c>
      <c r="V16" s="61" t="str">
        <f>IF(OR($A16="",V$10=""),"",IF(IFERROR(MATCH(BBC_8!V$10,Infor!$A$13:$A$30,0),0)&gt;0,"L",IF(WEEKDAY(V$10)=1,"","X")))</f>
        <v>X</v>
      </c>
      <c r="W16" s="61" t="str">
        <f>IF(OR($A16="",W$10=""),"",IF(IFERROR(MATCH(BBC_8!W$10,Infor!$A$13:$A$30,0),0)&gt;0,"L",IF(WEEKDAY(W$10)=1,"","X")))</f>
        <v>X</v>
      </c>
      <c r="X16" s="61" t="str">
        <f>IF(OR($A16="",X$10=""),"",IF(IFERROR(MATCH(BBC_8!X$10,Infor!$A$13:$A$30,0),0)&gt;0,"L",IF(WEEKDAY(X$10)=1,"","X")))</f>
        <v/>
      </c>
      <c r="Y16" s="61" t="str">
        <f>IF(OR($A16="",Y$10=""),"",IF(IFERROR(MATCH(BBC_8!Y$10,Infor!$A$13:$A$30,0),0)&gt;0,"L",IF(WEEKDAY(Y$10)=1,"","X")))</f>
        <v>X</v>
      </c>
      <c r="Z16" s="61" t="str">
        <f>IF(OR($A16="",Z$10=""),"",IF(IFERROR(MATCH(BBC_8!Z$10,Infor!$A$13:$A$30,0),0)&gt;0,"L",IF(WEEKDAY(Z$10)=1,"","X")))</f>
        <v>X</v>
      </c>
      <c r="AA16" s="61" t="str">
        <f>IF(OR($A16="",AA$10=""),"",IF(IFERROR(MATCH(BBC_8!AA$10,Infor!$A$13:$A$30,0),0)&gt;0,"L",IF(WEEKDAY(AA$10)=1,"","X")))</f>
        <v>X</v>
      </c>
      <c r="AB16" s="61" t="str">
        <f>IF(OR($A16="",AB$10=""),"",IF(IFERROR(MATCH(BBC_8!AB$10,Infor!$A$13:$A$30,0),0)&gt;0,"L",IF(WEEKDAY(AB$10)=1,"","X")))</f>
        <v>X</v>
      </c>
      <c r="AC16" s="61" t="str">
        <f>IF(OR($A16="",AC$10=""),"",IF(IFERROR(MATCH(BBC_8!AC$10,Infor!$A$13:$A$30,0),0)&gt;0,"L",IF(WEEKDAY(AC$10)=1,"","X")))</f>
        <v>X</v>
      </c>
      <c r="AD16" s="61" t="str">
        <f>IF(OR($A16="",AD$10=""),"",IF(IFERROR(MATCH(BBC_8!AD$10,Infor!$A$13:$A$30,0),0)&gt;0,"L",IF(WEEKDAY(AD$10)=1,"","X")))</f>
        <v>X</v>
      </c>
      <c r="AE16" s="61" t="str">
        <f>IF(OR($A16="",AE$10=""),"",IF(IFERROR(MATCH(BBC_8!AE$10,Infor!$A$13:$A$30,0),0)&gt;0,"L",IF(WEEKDAY(AE$10)=1,"","X")))</f>
        <v/>
      </c>
      <c r="AF16" s="61" t="str">
        <f>IF(OR($A16="",AF$10=""),"",IF(IFERROR(MATCH(BBC_8!AF$10,Infor!$A$13:$A$30,0),0)&gt;0,"L",IF(WEEKDAY(AF$10)=1,"","X")))</f>
        <v>X</v>
      </c>
      <c r="AG16" s="61" t="str">
        <f>IF(OR($A16="",AG$10=""),"",IF(IFERROR(MATCH(BBC_8!AG$10,Infor!$A$13:$A$30,0),0)&gt;0,"L",IF(WEEKDAY(AG$10)=1,"","X")))</f>
        <v>X</v>
      </c>
      <c r="AH16" s="61" t="str">
        <f>IF(OR($A16="",AH$10=""),"",IF(IFERROR(MATCH(BBC_8!AH$10,Infor!$A$13:$A$30,0),0)&gt;0,"L",IF(WEEKDAY(AH$10)=1,"","X")))</f>
        <v>X</v>
      </c>
      <c r="AI16" s="61" t="str">
        <f>IF(OR($A16="",AI$10=""),"",IF(IFERROR(MATCH(BBC_8!AI$10,Infor!$A$13:$A$30,0),0)&gt;0,"L",IF(WEEKDAY(AI$10)=1,"","X")))</f>
        <v>X</v>
      </c>
      <c r="AJ16" s="62"/>
      <c r="AK16" s="62">
        <f t="shared" si="6"/>
        <v>27</v>
      </c>
      <c r="AL16" s="62">
        <f t="shared" si="7"/>
        <v>0</v>
      </c>
      <c r="AM16" s="62"/>
      <c r="AN16" s="63"/>
      <c r="AO16" s="44">
        <f t="shared" si="0"/>
        <v>8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IF(OR($A17="",E$10=""),"",IF(IFERROR(MATCH(BBC_8!E$10,Infor!$A$13:$A$30,0),0)&gt;0,"L",IF(WEEKDAY(E$10)=1,"","X")))</f>
        <v>X</v>
      </c>
      <c r="F17" s="61" t="str">
        <f>IF(OR($A17="",F$10=""),"",IF(IFERROR(MATCH(BBC_8!F$10,Infor!$A$13:$A$30,0),0)&gt;0,"L",IF(WEEKDAY(F$10)=1,"","X")))</f>
        <v>X</v>
      </c>
      <c r="G17" s="61" t="str">
        <f>IF(OR($A17="",G$10=""),"",IF(IFERROR(MATCH(BBC_8!G$10,Infor!$A$13:$A$30,0),0)&gt;0,"L",IF(WEEKDAY(G$10)=1,"","X")))</f>
        <v>X</v>
      </c>
      <c r="H17" s="61" t="str">
        <f>IF(OR($A17="",H$10=""),"",IF(IFERROR(MATCH(BBC_8!H$10,Infor!$A$13:$A$30,0),0)&gt;0,"L",IF(WEEKDAY(H$10)=1,"","X")))</f>
        <v>X</v>
      </c>
      <c r="I17" s="61" t="str">
        <f>IF(OR($A17="",I$10=""),"",IF(IFERROR(MATCH(BBC_8!I$10,Infor!$A$13:$A$30,0),0)&gt;0,"L",IF(WEEKDAY(I$10)=1,"","X")))</f>
        <v>X</v>
      </c>
      <c r="J17" s="61" t="str">
        <f>IF(OR($A17="",J$10=""),"",IF(IFERROR(MATCH(BBC_8!J$10,Infor!$A$13:$A$30,0),0)&gt;0,"L",IF(WEEKDAY(J$10)=1,"","X")))</f>
        <v/>
      </c>
      <c r="K17" s="61" t="str">
        <f>IF(OR($A17="",K$10=""),"",IF(IFERROR(MATCH(BBC_8!K$10,Infor!$A$13:$A$30,0),0)&gt;0,"L",IF(WEEKDAY(K$10)=1,"","X")))</f>
        <v>X</v>
      </c>
      <c r="L17" s="61" t="str">
        <f>IF(OR($A17="",L$10=""),"",IF(IFERROR(MATCH(BBC_8!L$10,Infor!$A$13:$A$30,0),0)&gt;0,"L",IF(WEEKDAY(L$10)=1,"","X")))</f>
        <v>X</v>
      </c>
      <c r="M17" s="61" t="str">
        <f>IF(OR($A17="",M$10=""),"",IF(IFERROR(MATCH(BBC_8!M$10,Infor!$A$13:$A$30,0),0)&gt;0,"L",IF(WEEKDAY(M$10)=1,"","X")))</f>
        <v>X</v>
      </c>
      <c r="N17" s="61" t="str">
        <f>IF(OR($A17="",N$10=""),"",IF(IFERROR(MATCH(BBC_8!N$10,Infor!$A$13:$A$30,0),0)&gt;0,"L",IF(WEEKDAY(N$10)=1,"","X")))</f>
        <v>X</v>
      </c>
      <c r="O17" s="61" t="str">
        <f>IF(OR($A17="",O$10=""),"",IF(IFERROR(MATCH(BBC_8!O$10,Infor!$A$13:$A$30,0),0)&gt;0,"L",IF(WEEKDAY(O$10)=1,"","X")))</f>
        <v>X</v>
      </c>
      <c r="P17" s="61" t="str">
        <f>IF(OR($A17="",P$10=""),"",IF(IFERROR(MATCH(BBC_8!P$10,Infor!$A$13:$A$30,0),0)&gt;0,"L",IF(WEEKDAY(P$10)=1,"","X")))</f>
        <v>X</v>
      </c>
      <c r="Q17" s="61" t="str">
        <f>IF(OR($A17="",Q$10=""),"",IF(IFERROR(MATCH(BBC_8!Q$10,Infor!$A$13:$A$30,0),0)&gt;0,"L",IF(WEEKDAY(Q$10)=1,"","X")))</f>
        <v/>
      </c>
      <c r="R17" s="61" t="str">
        <f>IF(OR($A17="",R$10=""),"",IF(IFERROR(MATCH(BBC_8!R$10,Infor!$A$13:$A$30,0),0)&gt;0,"L",IF(WEEKDAY(R$10)=1,"","X")))</f>
        <v>X</v>
      </c>
      <c r="S17" s="61" t="str">
        <f>IF(OR($A17="",S$10=""),"",IF(IFERROR(MATCH(BBC_8!S$10,Infor!$A$13:$A$30,0),0)&gt;0,"L",IF(WEEKDAY(S$10)=1,"","X")))</f>
        <v>X</v>
      </c>
      <c r="T17" s="61" t="str">
        <f>IF(OR($A17="",T$10=""),"",IF(IFERROR(MATCH(BBC_8!T$10,Infor!$A$13:$A$30,0),0)&gt;0,"L",IF(WEEKDAY(T$10)=1,"","X")))</f>
        <v>X</v>
      </c>
      <c r="U17" s="61" t="str">
        <f>IF(OR($A17="",U$10=""),"",IF(IFERROR(MATCH(BBC_8!U$10,Infor!$A$13:$A$30,0),0)&gt;0,"L",IF(WEEKDAY(U$10)=1,"","X")))</f>
        <v>X</v>
      </c>
      <c r="V17" s="61" t="str">
        <f>IF(OR($A17="",V$10=""),"",IF(IFERROR(MATCH(BBC_8!V$10,Infor!$A$13:$A$30,0),0)&gt;0,"L",IF(WEEKDAY(V$10)=1,"","X")))</f>
        <v>X</v>
      </c>
      <c r="W17" s="61" t="str">
        <f>IF(OR($A17="",W$10=""),"",IF(IFERROR(MATCH(BBC_8!W$10,Infor!$A$13:$A$30,0),0)&gt;0,"L",IF(WEEKDAY(W$10)=1,"","X")))</f>
        <v>X</v>
      </c>
      <c r="X17" s="61" t="str">
        <f>IF(OR($A17="",X$10=""),"",IF(IFERROR(MATCH(BBC_8!X$10,Infor!$A$13:$A$30,0),0)&gt;0,"L",IF(WEEKDAY(X$10)=1,"","X")))</f>
        <v/>
      </c>
      <c r="Y17" s="61" t="str">
        <f>IF(OR($A17="",Y$10=""),"",IF(IFERROR(MATCH(BBC_8!Y$10,Infor!$A$13:$A$30,0),0)&gt;0,"L",IF(WEEKDAY(Y$10)=1,"","X")))</f>
        <v>X</v>
      </c>
      <c r="Z17" s="61" t="str">
        <f>IF(OR($A17="",Z$10=""),"",IF(IFERROR(MATCH(BBC_8!Z$10,Infor!$A$13:$A$30,0),0)&gt;0,"L",IF(WEEKDAY(Z$10)=1,"","X")))</f>
        <v>X</v>
      </c>
      <c r="AA17" s="61" t="str">
        <f>IF(OR($A17="",AA$10=""),"",IF(IFERROR(MATCH(BBC_8!AA$10,Infor!$A$13:$A$30,0),0)&gt;0,"L",IF(WEEKDAY(AA$10)=1,"","X")))</f>
        <v>X</v>
      </c>
      <c r="AB17" s="61" t="str">
        <f>IF(OR($A17="",AB$10=""),"",IF(IFERROR(MATCH(BBC_8!AB$10,Infor!$A$13:$A$30,0),0)&gt;0,"L",IF(WEEKDAY(AB$10)=1,"","X")))</f>
        <v>X</v>
      </c>
      <c r="AC17" s="61" t="str">
        <f>IF(OR($A17="",AC$10=""),"",IF(IFERROR(MATCH(BBC_8!AC$10,Infor!$A$13:$A$30,0),0)&gt;0,"L",IF(WEEKDAY(AC$10)=1,"","X")))</f>
        <v>X</v>
      </c>
      <c r="AD17" s="61" t="str">
        <f>IF(OR($A17="",AD$10=""),"",IF(IFERROR(MATCH(BBC_8!AD$10,Infor!$A$13:$A$30,0),0)&gt;0,"L",IF(WEEKDAY(AD$10)=1,"","X")))</f>
        <v>X</v>
      </c>
      <c r="AE17" s="61" t="str">
        <f>IF(OR($A17="",AE$10=""),"",IF(IFERROR(MATCH(BBC_8!AE$10,Infor!$A$13:$A$30,0),0)&gt;0,"L",IF(WEEKDAY(AE$10)=1,"","X")))</f>
        <v/>
      </c>
      <c r="AF17" s="61" t="str">
        <f>IF(OR($A17="",AF$10=""),"",IF(IFERROR(MATCH(BBC_8!AF$10,Infor!$A$13:$A$30,0),0)&gt;0,"L",IF(WEEKDAY(AF$10)=1,"","X")))</f>
        <v>X</v>
      </c>
      <c r="AG17" s="61" t="str">
        <f>IF(OR($A17="",AG$10=""),"",IF(IFERROR(MATCH(BBC_8!AG$10,Infor!$A$13:$A$30,0),0)&gt;0,"L",IF(WEEKDAY(AG$10)=1,"","X")))</f>
        <v>X</v>
      </c>
      <c r="AH17" s="61" t="str">
        <f>IF(OR($A17="",AH$10=""),"",IF(IFERROR(MATCH(BBC_8!AH$10,Infor!$A$13:$A$30,0),0)&gt;0,"L",IF(WEEKDAY(AH$10)=1,"","X")))</f>
        <v>X</v>
      </c>
      <c r="AI17" s="61" t="str">
        <f>IF(OR($A17="",AI$10=""),"",IF(IFERROR(MATCH(BBC_8!AI$10,Infor!$A$13:$A$30,0),0)&gt;0,"L",IF(WEEKDAY(AI$10)=1,"","X")))</f>
        <v>X</v>
      </c>
      <c r="AJ17" s="62"/>
      <c r="AK17" s="62">
        <f t="shared" si="6"/>
        <v>27</v>
      </c>
      <c r="AL17" s="62">
        <f t="shared" si="7"/>
        <v>0</v>
      </c>
      <c r="AM17" s="62"/>
      <c r="AN17" s="63"/>
      <c r="AO17" s="44">
        <f t="shared" si="0"/>
        <v>8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IF(OR($A18="",E$10=""),"",IF(IFERROR(MATCH(BBC_8!E$10,Infor!$A$13:$A$30,0),0)&gt;0,"L",IF(WEEKDAY(E$10)=1,"","X")))</f>
        <v>X</v>
      </c>
      <c r="F18" s="61" t="str">
        <f>IF(OR($A18="",F$10=""),"",IF(IFERROR(MATCH(BBC_8!F$10,Infor!$A$13:$A$30,0),0)&gt;0,"L",IF(WEEKDAY(F$10)=1,"","X")))</f>
        <v>X</v>
      </c>
      <c r="G18" s="61" t="str">
        <f>IF(OR($A18="",G$10=""),"",IF(IFERROR(MATCH(BBC_8!G$10,Infor!$A$13:$A$30,0),0)&gt;0,"L",IF(WEEKDAY(G$10)=1,"","X")))</f>
        <v>X</v>
      </c>
      <c r="H18" s="61" t="str">
        <f>IF(OR($A18="",H$10=""),"",IF(IFERROR(MATCH(BBC_8!H$10,Infor!$A$13:$A$30,0),0)&gt;0,"L",IF(WEEKDAY(H$10)=1,"","X")))</f>
        <v>X</v>
      </c>
      <c r="I18" s="61" t="str">
        <f>IF(OR($A18="",I$10=""),"",IF(IFERROR(MATCH(BBC_8!I$10,Infor!$A$13:$A$30,0),0)&gt;0,"L",IF(WEEKDAY(I$10)=1,"","X")))</f>
        <v>X</v>
      </c>
      <c r="J18" s="61" t="str">
        <f>IF(OR($A18="",J$10=""),"",IF(IFERROR(MATCH(BBC_8!J$10,Infor!$A$13:$A$30,0),0)&gt;0,"L",IF(WEEKDAY(J$10)=1,"","X")))</f>
        <v/>
      </c>
      <c r="K18" s="61" t="str">
        <f>IF(OR($A18="",K$10=""),"",IF(IFERROR(MATCH(BBC_8!K$10,Infor!$A$13:$A$30,0),0)&gt;0,"L",IF(WEEKDAY(K$10)=1,"","X")))</f>
        <v>X</v>
      </c>
      <c r="L18" s="61" t="str">
        <f>IF(OR($A18="",L$10=""),"",IF(IFERROR(MATCH(BBC_8!L$10,Infor!$A$13:$A$30,0),0)&gt;0,"L",IF(WEEKDAY(L$10)=1,"","X")))</f>
        <v>X</v>
      </c>
      <c r="M18" s="61" t="str">
        <f>IF(OR($A18="",M$10=""),"",IF(IFERROR(MATCH(BBC_8!M$10,Infor!$A$13:$A$30,0),0)&gt;0,"L",IF(WEEKDAY(M$10)=1,"","X")))</f>
        <v>X</v>
      </c>
      <c r="N18" s="61" t="str">
        <f>IF(OR($A18="",N$10=""),"",IF(IFERROR(MATCH(BBC_8!N$10,Infor!$A$13:$A$30,0),0)&gt;0,"L",IF(WEEKDAY(N$10)=1,"","X")))</f>
        <v>X</v>
      </c>
      <c r="O18" s="61" t="str">
        <f>IF(OR($A18="",O$10=""),"",IF(IFERROR(MATCH(BBC_8!O$10,Infor!$A$13:$A$30,0),0)&gt;0,"L",IF(WEEKDAY(O$10)=1,"","X")))</f>
        <v>X</v>
      </c>
      <c r="P18" s="61" t="str">
        <f>IF(OR($A18="",P$10=""),"",IF(IFERROR(MATCH(BBC_8!P$10,Infor!$A$13:$A$30,0),0)&gt;0,"L",IF(WEEKDAY(P$10)=1,"","X")))</f>
        <v>X</v>
      </c>
      <c r="Q18" s="61" t="str">
        <f>IF(OR($A18="",Q$10=""),"",IF(IFERROR(MATCH(BBC_8!Q$10,Infor!$A$13:$A$30,0),0)&gt;0,"L",IF(WEEKDAY(Q$10)=1,"","X")))</f>
        <v/>
      </c>
      <c r="R18" s="61" t="str">
        <f>IF(OR($A18="",R$10=""),"",IF(IFERROR(MATCH(BBC_8!R$10,Infor!$A$13:$A$30,0),0)&gt;0,"L",IF(WEEKDAY(R$10)=1,"","X")))</f>
        <v>X</v>
      </c>
      <c r="S18" s="61" t="str">
        <f>IF(OR($A18="",S$10=""),"",IF(IFERROR(MATCH(BBC_8!S$10,Infor!$A$13:$A$30,0),0)&gt;0,"L",IF(WEEKDAY(S$10)=1,"","X")))</f>
        <v>X</v>
      </c>
      <c r="T18" s="61" t="str">
        <f>IF(OR($A18="",T$10=""),"",IF(IFERROR(MATCH(BBC_8!T$10,Infor!$A$13:$A$30,0),0)&gt;0,"L",IF(WEEKDAY(T$10)=1,"","X")))</f>
        <v>X</v>
      </c>
      <c r="U18" s="61" t="str">
        <f>IF(OR($A18="",U$10=""),"",IF(IFERROR(MATCH(BBC_8!U$10,Infor!$A$13:$A$30,0),0)&gt;0,"L",IF(WEEKDAY(U$10)=1,"","X")))</f>
        <v>X</v>
      </c>
      <c r="V18" s="61" t="str">
        <f>IF(OR($A18="",V$10=""),"",IF(IFERROR(MATCH(BBC_8!V$10,Infor!$A$13:$A$30,0),0)&gt;0,"L",IF(WEEKDAY(V$10)=1,"","X")))</f>
        <v>X</v>
      </c>
      <c r="W18" s="61" t="str">
        <f>IF(OR($A18="",W$10=""),"",IF(IFERROR(MATCH(BBC_8!W$10,Infor!$A$13:$A$30,0),0)&gt;0,"L",IF(WEEKDAY(W$10)=1,"","X")))</f>
        <v>X</v>
      </c>
      <c r="X18" s="61" t="str">
        <f>IF(OR($A18="",X$10=""),"",IF(IFERROR(MATCH(BBC_8!X$10,Infor!$A$13:$A$30,0),0)&gt;0,"L",IF(WEEKDAY(X$10)=1,"","X")))</f>
        <v/>
      </c>
      <c r="Y18" s="61" t="str">
        <f>IF(OR($A18="",Y$10=""),"",IF(IFERROR(MATCH(BBC_8!Y$10,Infor!$A$13:$A$30,0),0)&gt;0,"L",IF(WEEKDAY(Y$10)=1,"","X")))</f>
        <v>X</v>
      </c>
      <c r="Z18" s="61" t="str">
        <f>IF(OR($A18="",Z$10=""),"",IF(IFERROR(MATCH(BBC_8!Z$10,Infor!$A$13:$A$30,0),0)&gt;0,"L",IF(WEEKDAY(Z$10)=1,"","X")))</f>
        <v>X</v>
      </c>
      <c r="AA18" s="61" t="str">
        <f>IF(OR($A18="",AA$10=""),"",IF(IFERROR(MATCH(BBC_8!AA$10,Infor!$A$13:$A$30,0),0)&gt;0,"L",IF(WEEKDAY(AA$10)=1,"","X")))</f>
        <v>X</v>
      </c>
      <c r="AB18" s="61" t="str">
        <f>IF(OR($A18="",AB$10=""),"",IF(IFERROR(MATCH(BBC_8!AB$10,Infor!$A$13:$A$30,0),0)&gt;0,"L",IF(WEEKDAY(AB$10)=1,"","X")))</f>
        <v>X</v>
      </c>
      <c r="AC18" s="61" t="str">
        <f>IF(OR($A18="",AC$10=""),"",IF(IFERROR(MATCH(BBC_8!AC$10,Infor!$A$13:$A$30,0),0)&gt;0,"L",IF(WEEKDAY(AC$10)=1,"","X")))</f>
        <v>X</v>
      </c>
      <c r="AD18" s="61" t="str">
        <f>IF(OR($A18="",AD$10=""),"",IF(IFERROR(MATCH(BBC_8!AD$10,Infor!$A$13:$A$30,0),0)&gt;0,"L",IF(WEEKDAY(AD$10)=1,"","X")))</f>
        <v>X</v>
      </c>
      <c r="AE18" s="61" t="str">
        <f>IF(OR($A18="",AE$10=""),"",IF(IFERROR(MATCH(BBC_8!AE$10,Infor!$A$13:$A$30,0),0)&gt;0,"L",IF(WEEKDAY(AE$10)=1,"","X")))</f>
        <v/>
      </c>
      <c r="AF18" s="61" t="str">
        <f>IF(OR($A18="",AF$10=""),"",IF(IFERROR(MATCH(BBC_8!AF$10,Infor!$A$13:$A$30,0),0)&gt;0,"L",IF(WEEKDAY(AF$10)=1,"","X")))</f>
        <v>X</v>
      </c>
      <c r="AG18" s="61" t="str">
        <f>IF(OR($A18="",AG$10=""),"",IF(IFERROR(MATCH(BBC_8!AG$10,Infor!$A$13:$A$30,0),0)&gt;0,"L",IF(WEEKDAY(AG$10)=1,"","X")))</f>
        <v>X</v>
      </c>
      <c r="AH18" s="61" t="str">
        <f>IF(OR($A18="",AH$10=""),"",IF(IFERROR(MATCH(BBC_8!AH$10,Infor!$A$13:$A$30,0),0)&gt;0,"L",IF(WEEKDAY(AH$10)=1,"","X")))</f>
        <v>X</v>
      </c>
      <c r="AI18" s="61" t="str">
        <f>IF(OR($A18="",AI$10=""),"",IF(IFERROR(MATCH(BBC_8!AI$10,Infor!$A$13:$A$30,0),0)&gt;0,"L",IF(WEEKDAY(AI$10)=1,"","X")))</f>
        <v>X</v>
      </c>
      <c r="AJ18" s="62"/>
      <c r="AK18" s="62">
        <f t="shared" si="6"/>
        <v>27</v>
      </c>
      <c r="AL18" s="62">
        <f t="shared" si="7"/>
        <v>0</v>
      </c>
      <c r="AM18" s="62"/>
      <c r="AN18" s="63"/>
      <c r="AO18" s="44">
        <f t="shared" si="0"/>
        <v>8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IF(OR($A19="",E$10=""),"",IF(IFERROR(MATCH(BBC_8!E$10,Infor!$A$13:$A$30,0),0)&gt;0,"L",IF(WEEKDAY(E$10)=1,"","X")))</f>
        <v>X</v>
      </c>
      <c r="F19" s="61" t="str">
        <f>IF(OR($A19="",F$10=""),"",IF(IFERROR(MATCH(BBC_8!F$10,Infor!$A$13:$A$30,0),0)&gt;0,"L",IF(WEEKDAY(F$10)=1,"","X")))</f>
        <v>X</v>
      </c>
      <c r="G19" s="61" t="str">
        <f>IF(OR($A19="",G$10=""),"",IF(IFERROR(MATCH(BBC_8!G$10,Infor!$A$13:$A$30,0),0)&gt;0,"L",IF(WEEKDAY(G$10)=1,"","X")))</f>
        <v>X</v>
      </c>
      <c r="H19" s="61" t="str">
        <f>IF(OR($A19="",H$10=""),"",IF(IFERROR(MATCH(BBC_8!H$10,Infor!$A$13:$A$30,0),0)&gt;0,"L",IF(WEEKDAY(H$10)=1,"","X")))</f>
        <v>X</v>
      </c>
      <c r="I19" s="61" t="str">
        <f>IF(OR($A19="",I$10=""),"",IF(IFERROR(MATCH(BBC_8!I$10,Infor!$A$13:$A$30,0),0)&gt;0,"L",IF(WEEKDAY(I$10)=1,"","X")))</f>
        <v>X</v>
      </c>
      <c r="J19" s="61" t="str">
        <f>IF(OR($A19="",J$10=""),"",IF(IFERROR(MATCH(BBC_8!J$10,Infor!$A$13:$A$30,0),0)&gt;0,"L",IF(WEEKDAY(J$10)=1,"","X")))</f>
        <v/>
      </c>
      <c r="K19" s="61" t="str">
        <f>IF(OR($A19="",K$10=""),"",IF(IFERROR(MATCH(BBC_8!K$10,Infor!$A$13:$A$30,0),0)&gt;0,"L",IF(WEEKDAY(K$10)=1,"","X")))</f>
        <v>X</v>
      </c>
      <c r="L19" s="61" t="str">
        <f>IF(OR($A19="",L$10=""),"",IF(IFERROR(MATCH(BBC_8!L$10,Infor!$A$13:$A$30,0),0)&gt;0,"L",IF(WEEKDAY(L$10)=1,"","X")))</f>
        <v>X</v>
      </c>
      <c r="M19" s="61" t="str">
        <f>IF(OR($A19="",M$10=""),"",IF(IFERROR(MATCH(BBC_8!M$10,Infor!$A$13:$A$30,0),0)&gt;0,"L",IF(WEEKDAY(M$10)=1,"","X")))</f>
        <v>X</v>
      </c>
      <c r="N19" s="61" t="str">
        <f>IF(OR($A19="",N$10=""),"",IF(IFERROR(MATCH(BBC_8!N$10,Infor!$A$13:$A$30,0),0)&gt;0,"L",IF(WEEKDAY(N$10)=1,"","X")))</f>
        <v>X</v>
      </c>
      <c r="O19" s="61" t="str">
        <f>IF(OR($A19="",O$10=""),"",IF(IFERROR(MATCH(BBC_8!O$10,Infor!$A$13:$A$30,0),0)&gt;0,"L",IF(WEEKDAY(O$10)=1,"","X")))</f>
        <v>X</v>
      </c>
      <c r="P19" s="61" t="str">
        <f>IF(OR($A19="",P$10=""),"",IF(IFERROR(MATCH(BBC_8!P$10,Infor!$A$13:$A$30,0),0)&gt;0,"L",IF(WEEKDAY(P$10)=1,"","X")))</f>
        <v>X</v>
      </c>
      <c r="Q19" s="61" t="str">
        <f>IF(OR($A19="",Q$10=""),"",IF(IFERROR(MATCH(BBC_8!Q$10,Infor!$A$13:$A$30,0),0)&gt;0,"L",IF(WEEKDAY(Q$10)=1,"","X")))</f>
        <v/>
      </c>
      <c r="R19" s="61" t="str">
        <f>IF(OR($A19="",R$10=""),"",IF(IFERROR(MATCH(BBC_8!R$10,Infor!$A$13:$A$30,0),0)&gt;0,"L",IF(WEEKDAY(R$10)=1,"","X")))</f>
        <v>X</v>
      </c>
      <c r="S19" s="61" t="str">
        <f>IF(OR($A19="",S$10=""),"",IF(IFERROR(MATCH(BBC_8!S$10,Infor!$A$13:$A$30,0),0)&gt;0,"L",IF(WEEKDAY(S$10)=1,"","X")))</f>
        <v>X</v>
      </c>
      <c r="T19" s="61" t="str">
        <f>IF(OR($A19="",T$10=""),"",IF(IFERROR(MATCH(BBC_8!T$10,Infor!$A$13:$A$30,0),0)&gt;0,"L",IF(WEEKDAY(T$10)=1,"","X")))</f>
        <v>X</v>
      </c>
      <c r="U19" s="61" t="str">
        <f>IF(OR($A19="",U$10=""),"",IF(IFERROR(MATCH(BBC_8!U$10,Infor!$A$13:$A$30,0),0)&gt;0,"L",IF(WEEKDAY(U$10)=1,"","X")))</f>
        <v>X</v>
      </c>
      <c r="V19" s="61" t="str">
        <f>IF(OR($A19="",V$10=""),"",IF(IFERROR(MATCH(BBC_8!V$10,Infor!$A$13:$A$30,0),0)&gt;0,"L",IF(WEEKDAY(V$10)=1,"","X")))</f>
        <v>X</v>
      </c>
      <c r="W19" s="61" t="str">
        <f>IF(OR($A19="",W$10=""),"",IF(IFERROR(MATCH(BBC_8!W$10,Infor!$A$13:$A$30,0),0)&gt;0,"L",IF(WEEKDAY(W$10)=1,"","X")))</f>
        <v>X</v>
      </c>
      <c r="X19" s="61" t="str">
        <f>IF(OR($A19="",X$10=""),"",IF(IFERROR(MATCH(BBC_8!X$10,Infor!$A$13:$A$30,0),0)&gt;0,"L",IF(WEEKDAY(X$10)=1,"","X")))</f>
        <v/>
      </c>
      <c r="Y19" s="61" t="str">
        <f>IF(OR($A19="",Y$10=""),"",IF(IFERROR(MATCH(BBC_8!Y$10,Infor!$A$13:$A$30,0),0)&gt;0,"L",IF(WEEKDAY(Y$10)=1,"","X")))</f>
        <v>X</v>
      </c>
      <c r="Z19" s="61" t="str">
        <f>IF(OR($A19="",Z$10=""),"",IF(IFERROR(MATCH(BBC_8!Z$10,Infor!$A$13:$A$30,0),0)&gt;0,"L",IF(WEEKDAY(Z$10)=1,"","X")))</f>
        <v>X</v>
      </c>
      <c r="AA19" s="61" t="str">
        <f>IF(OR($A19="",AA$10=""),"",IF(IFERROR(MATCH(BBC_8!AA$10,Infor!$A$13:$A$30,0),0)&gt;0,"L",IF(WEEKDAY(AA$10)=1,"","X")))</f>
        <v>X</v>
      </c>
      <c r="AB19" s="61" t="str">
        <f>IF(OR($A19="",AB$10=""),"",IF(IFERROR(MATCH(BBC_8!AB$10,Infor!$A$13:$A$30,0),0)&gt;0,"L",IF(WEEKDAY(AB$10)=1,"","X")))</f>
        <v>X</v>
      </c>
      <c r="AC19" s="61" t="str">
        <f>IF(OR($A19="",AC$10=""),"",IF(IFERROR(MATCH(BBC_8!AC$10,Infor!$A$13:$A$30,0),0)&gt;0,"L",IF(WEEKDAY(AC$10)=1,"","X")))</f>
        <v>X</v>
      </c>
      <c r="AD19" s="61" t="str">
        <f>IF(OR($A19="",AD$10=""),"",IF(IFERROR(MATCH(BBC_8!AD$10,Infor!$A$13:$A$30,0),0)&gt;0,"L",IF(WEEKDAY(AD$10)=1,"","X")))</f>
        <v>X</v>
      </c>
      <c r="AE19" s="61" t="str">
        <f>IF(OR($A19="",AE$10=""),"",IF(IFERROR(MATCH(BBC_8!AE$10,Infor!$A$13:$A$30,0),0)&gt;0,"L",IF(WEEKDAY(AE$10)=1,"","X")))</f>
        <v/>
      </c>
      <c r="AF19" s="61" t="str">
        <f>IF(OR($A19="",AF$10=""),"",IF(IFERROR(MATCH(BBC_8!AF$10,Infor!$A$13:$A$30,0),0)&gt;0,"L",IF(WEEKDAY(AF$10)=1,"","X")))</f>
        <v>X</v>
      </c>
      <c r="AG19" s="61" t="str">
        <f>IF(OR($A19="",AG$10=""),"",IF(IFERROR(MATCH(BBC_8!AG$10,Infor!$A$13:$A$30,0),0)&gt;0,"L",IF(WEEKDAY(AG$10)=1,"","X")))</f>
        <v>X</v>
      </c>
      <c r="AH19" s="61" t="str">
        <f>IF(OR($A19="",AH$10=""),"",IF(IFERROR(MATCH(BBC_8!AH$10,Infor!$A$13:$A$30,0),0)&gt;0,"L",IF(WEEKDAY(AH$10)=1,"","X")))</f>
        <v>X</v>
      </c>
      <c r="AI19" s="61" t="str">
        <f>IF(OR($A19="",AI$10=""),"",IF(IFERROR(MATCH(BBC_8!AI$10,Infor!$A$13:$A$30,0),0)&gt;0,"L",IF(WEEKDAY(AI$10)=1,"","X")))</f>
        <v>X</v>
      </c>
      <c r="AJ19" s="62"/>
      <c r="AK19" s="62">
        <f t="shared" si="6"/>
        <v>27</v>
      </c>
      <c r="AL19" s="62">
        <f t="shared" si="7"/>
        <v>0</v>
      </c>
      <c r="AM19" s="62"/>
      <c r="AN19" s="63"/>
      <c r="AO19" s="44">
        <f t="shared" si="0"/>
        <v>8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IF(OR($A20="",E$10=""),"",IF(IFERROR(MATCH(BBC_8!E$10,Infor!$A$13:$A$30,0),0)&gt;0,"L",IF(WEEKDAY(E$10)=1,"","X")))</f>
        <v>X</v>
      </c>
      <c r="F20" s="61" t="str">
        <f>IF(OR($A20="",F$10=""),"",IF(IFERROR(MATCH(BBC_8!F$10,Infor!$A$13:$A$30,0),0)&gt;0,"L",IF(WEEKDAY(F$10)=1,"","X")))</f>
        <v>X</v>
      </c>
      <c r="G20" s="61" t="str">
        <f>IF(OR($A20="",G$10=""),"",IF(IFERROR(MATCH(BBC_8!G$10,Infor!$A$13:$A$30,0),0)&gt;0,"L",IF(WEEKDAY(G$10)=1,"","X")))</f>
        <v>X</v>
      </c>
      <c r="H20" s="61" t="str">
        <f>IF(OR($A20="",H$10=""),"",IF(IFERROR(MATCH(BBC_8!H$10,Infor!$A$13:$A$30,0),0)&gt;0,"L",IF(WEEKDAY(H$10)=1,"","X")))</f>
        <v>X</v>
      </c>
      <c r="I20" s="61" t="str">
        <f>IF(OR($A20="",I$10=""),"",IF(IFERROR(MATCH(BBC_8!I$10,Infor!$A$13:$A$30,0),0)&gt;0,"L",IF(WEEKDAY(I$10)=1,"","X")))</f>
        <v>X</v>
      </c>
      <c r="J20" s="61" t="str">
        <f>IF(OR($A20="",J$10=""),"",IF(IFERROR(MATCH(BBC_8!J$10,Infor!$A$13:$A$30,0),0)&gt;0,"L",IF(WEEKDAY(J$10)=1,"","X")))</f>
        <v/>
      </c>
      <c r="K20" s="61" t="str">
        <f>IF(OR($A20="",K$10=""),"",IF(IFERROR(MATCH(BBC_8!K$10,Infor!$A$13:$A$30,0),0)&gt;0,"L",IF(WEEKDAY(K$10)=1,"","X")))</f>
        <v>X</v>
      </c>
      <c r="L20" s="61" t="str">
        <f>IF(OR($A20="",L$10=""),"",IF(IFERROR(MATCH(BBC_8!L$10,Infor!$A$13:$A$30,0),0)&gt;0,"L",IF(WEEKDAY(L$10)=1,"","X")))</f>
        <v>X</v>
      </c>
      <c r="M20" s="61" t="str">
        <f>IF(OR($A20="",M$10=""),"",IF(IFERROR(MATCH(BBC_8!M$10,Infor!$A$13:$A$30,0),0)&gt;0,"L",IF(WEEKDAY(M$10)=1,"","X")))</f>
        <v>X</v>
      </c>
      <c r="N20" s="61" t="str">
        <f>IF(OR($A20="",N$10=""),"",IF(IFERROR(MATCH(BBC_8!N$10,Infor!$A$13:$A$30,0),0)&gt;0,"L",IF(WEEKDAY(N$10)=1,"","X")))</f>
        <v>X</v>
      </c>
      <c r="O20" s="61" t="str">
        <f>IF(OR($A20="",O$10=""),"",IF(IFERROR(MATCH(BBC_8!O$10,Infor!$A$13:$A$30,0),0)&gt;0,"L",IF(WEEKDAY(O$10)=1,"","X")))</f>
        <v>X</v>
      </c>
      <c r="P20" s="61" t="str">
        <f>IF(OR($A20="",P$10=""),"",IF(IFERROR(MATCH(BBC_8!P$10,Infor!$A$13:$A$30,0),0)&gt;0,"L",IF(WEEKDAY(P$10)=1,"","X")))</f>
        <v>X</v>
      </c>
      <c r="Q20" s="61" t="str">
        <f>IF(OR($A20="",Q$10=""),"",IF(IFERROR(MATCH(BBC_8!Q$10,Infor!$A$13:$A$30,0),0)&gt;0,"L",IF(WEEKDAY(Q$10)=1,"","X")))</f>
        <v/>
      </c>
      <c r="R20" s="61" t="str">
        <f>IF(OR($A20="",R$10=""),"",IF(IFERROR(MATCH(BBC_8!R$10,Infor!$A$13:$A$30,0),0)&gt;0,"L",IF(WEEKDAY(R$10)=1,"","X")))</f>
        <v>X</v>
      </c>
      <c r="S20" s="61" t="str">
        <f>IF(OR($A20="",S$10=""),"",IF(IFERROR(MATCH(BBC_8!S$10,Infor!$A$13:$A$30,0),0)&gt;0,"L",IF(WEEKDAY(S$10)=1,"","X")))</f>
        <v>X</v>
      </c>
      <c r="T20" s="61" t="str">
        <f>IF(OR($A20="",T$10=""),"",IF(IFERROR(MATCH(BBC_8!T$10,Infor!$A$13:$A$30,0),0)&gt;0,"L",IF(WEEKDAY(T$10)=1,"","X")))</f>
        <v>X</v>
      </c>
      <c r="U20" s="61" t="str">
        <f>IF(OR($A20="",U$10=""),"",IF(IFERROR(MATCH(BBC_8!U$10,Infor!$A$13:$A$30,0),0)&gt;0,"L",IF(WEEKDAY(U$10)=1,"","X")))</f>
        <v>X</v>
      </c>
      <c r="V20" s="61" t="str">
        <f>IF(OR($A20="",V$10=""),"",IF(IFERROR(MATCH(BBC_8!V$10,Infor!$A$13:$A$30,0),0)&gt;0,"L",IF(WEEKDAY(V$10)=1,"","X")))</f>
        <v>X</v>
      </c>
      <c r="W20" s="61" t="str">
        <f>IF(OR($A20="",W$10=""),"",IF(IFERROR(MATCH(BBC_8!W$10,Infor!$A$13:$A$30,0),0)&gt;0,"L",IF(WEEKDAY(W$10)=1,"","X")))</f>
        <v>X</v>
      </c>
      <c r="X20" s="61" t="str">
        <f>IF(OR($A20="",X$10=""),"",IF(IFERROR(MATCH(BBC_8!X$10,Infor!$A$13:$A$30,0),0)&gt;0,"L",IF(WEEKDAY(X$10)=1,"","X")))</f>
        <v/>
      </c>
      <c r="Y20" s="61" t="str">
        <f>IF(OR($A20="",Y$10=""),"",IF(IFERROR(MATCH(BBC_8!Y$10,Infor!$A$13:$A$30,0),0)&gt;0,"L",IF(WEEKDAY(Y$10)=1,"","X")))</f>
        <v>X</v>
      </c>
      <c r="Z20" s="61" t="str">
        <f>IF(OR($A20="",Z$10=""),"",IF(IFERROR(MATCH(BBC_8!Z$10,Infor!$A$13:$A$30,0),0)&gt;0,"L",IF(WEEKDAY(Z$10)=1,"","X")))</f>
        <v>X</v>
      </c>
      <c r="AA20" s="61" t="str">
        <f>IF(OR($A20="",AA$10=""),"",IF(IFERROR(MATCH(BBC_8!AA$10,Infor!$A$13:$A$30,0),0)&gt;0,"L",IF(WEEKDAY(AA$10)=1,"","X")))</f>
        <v>X</v>
      </c>
      <c r="AB20" s="61" t="str">
        <f>IF(OR($A20="",AB$10=""),"",IF(IFERROR(MATCH(BBC_8!AB$10,Infor!$A$13:$A$30,0),0)&gt;0,"L",IF(WEEKDAY(AB$10)=1,"","X")))</f>
        <v>X</v>
      </c>
      <c r="AC20" s="61" t="str">
        <f>IF(OR($A20="",AC$10=""),"",IF(IFERROR(MATCH(BBC_8!AC$10,Infor!$A$13:$A$30,0),0)&gt;0,"L",IF(WEEKDAY(AC$10)=1,"","X")))</f>
        <v>X</v>
      </c>
      <c r="AD20" s="61" t="str">
        <f>IF(OR($A20="",AD$10=""),"",IF(IFERROR(MATCH(BBC_8!AD$10,Infor!$A$13:$A$30,0),0)&gt;0,"L",IF(WEEKDAY(AD$10)=1,"","X")))</f>
        <v>X</v>
      </c>
      <c r="AE20" s="61" t="str">
        <f>IF(OR($A20="",AE$10=""),"",IF(IFERROR(MATCH(BBC_8!AE$10,Infor!$A$13:$A$30,0),0)&gt;0,"L",IF(WEEKDAY(AE$10)=1,"","X")))</f>
        <v/>
      </c>
      <c r="AF20" s="61" t="str">
        <f>IF(OR($A20="",AF$10=""),"",IF(IFERROR(MATCH(BBC_8!AF$10,Infor!$A$13:$A$30,0),0)&gt;0,"L",IF(WEEKDAY(AF$10)=1,"","X")))</f>
        <v>X</v>
      </c>
      <c r="AG20" s="61" t="str">
        <f>IF(OR($A20="",AG$10=""),"",IF(IFERROR(MATCH(BBC_8!AG$10,Infor!$A$13:$A$30,0),0)&gt;0,"L",IF(WEEKDAY(AG$10)=1,"","X")))</f>
        <v>X</v>
      </c>
      <c r="AH20" s="61" t="str">
        <f>IF(OR($A20="",AH$10=""),"",IF(IFERROR(MATCH(BBC_8!AH$10,Infor!$A$13:$A$30,0),0)&gt;0,"L",IF(WEEKDAY(AH$10)=1,"","X")))</f>
        <v>X</v>
      </c>
      <c r="AI20" s="61" t="str">
        <f>IF(OR($A20="",AI$10=""),"",IF(IFERROR(MATCH(BBC_8!AI$10,Infor!$A$13:$A$30,0),0)&gt;0,"L",IF(WEEKDAY(AI$10)=1,"","X")))</f>
        <v>X</v>
      </c>
      <c r="AJ20" s="62"/>
      <c r="AK20" s="62">
        <f t="shared" si="6"/>
        <v>27</v>
      </c>
      <c r="AL20" s="62">
        <f t="shared" si="7"/>
        <v>0</v>
      </c>
      <c r="AM20" s="62"/>
      <c r="AN20" s="63"/>
      <c r="AO20" s="44">
        <f t="shared" si="0"/>
        <v>8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IF(OR($A21="",E$10=""),"",IF(IFERROR(MATCH(BBC_8!E$10,Infor!$A$13:$A$30,0),0)&gt;0,"L",IF(WEEKDAY(E$10)=1,"","X")))</f>
        <v>X</v>
      </c>
      <c r="F21" s="61" t="str">
        <f>IF(OR($A21="",F$10=""),"",IF(IFERROR(MATCH(BBC_8!F$10,Infor!$A$13:$A$30,0),0)&gt;0,"L",IF(WEEKDAY(F$10)=1,"","X")))</f>
        <v>X</v>
      </c>
      <c r="G21" s="61" t="str">
        <f>IF(OR($A21="",G$10=""),"",IF(IFERROR(MATCH(BBC_8!G$10,Infor!$A$13:$A$30,0),0)&gt;0,"L",IF(WEEKDAY(G$10)=1,"","X")))</f>
        <v>X</v>
      </c>
      <c r="H21" s="61" t="str">
        <f>IF(OR($A21="",H$10=""),"",IF(IFERROR(MATCH(BBC_8!H$10,Infor!$A$13:$A$30,0),0)&gt;0,"L",IF(WEEKDAY(H$10)=1,"","X")))</f>
        <v>X</v>
      </c>
      <c r="I21" s="61" t="str">
        <f>IF(OR($A21="",I$10=""),"",IF(IFERROR(MATCH(BBC_8!I$10,Infor!$A$13:$A$30,0),0)&gt;0,"L",IF(WEEKDAY(I$10)=1,"","X")))</f>
        <v>X</v>
      </c>
      <c r="J21" s="61" t="str">
        <f>IF(OR($A21="",J$10=""),"",IF(IFERROR(MATCH(BBC_8!J$10,Infor!$A$13:$A$30,0),0)&gt;0,"L",IF(WEEKDAY(J$10)=1,"","X")))</f>
        <v/>
      </c>
      <c r="K21" s="61" t="str">
        <f>IF(OR($A21="",K$10=""),"",IF(IFERROR(MATCH(BBC_8!K$10,Infor!$A$13:$A$30,0),0)&gt;0,"L",IF(WEEKDAY(K$10)=1,"","X")))</f>
        <v>X</v>
      </c>
      <c r="L21" s="61" t="str">
        <f>IF(OR($A21="",L$10=""),"",IF(IFERROR(MATCH(BBC_8!L$10,Infor!$A$13:$A$30,0),0)&gt;0,"L",IF(WEEKDAY(L$10)=1,"","X")))</f>
        <v>X</v>
      </c>
      <c r="M21" s="61" t="str">
        <f>IF(OR($A21="",M$10=""),"",IF(IFERROR(MATCH(BBC_8!M$10,Infor!$A$13:$A$30,0),0)&gt;0,"L",IF(WEEKDAY(M$10)=1,"","X")))</f>
        <v>X</v>
      </c>
      <c r="N21" s="61" t="str">
        <f>IF(OR($A21="",N$10=""),"",IF(IFERROR(MATCH(BBC_8!N$10,Infor!$A$13:$A$30,0),0)&gt;0,"L",IF(WEEKDAY(N$10)=1,"","X")))</f>
        <v>X</v>
      </c>
      <c r="O21" s="61" t="str">
        <f>IF(OR($A21="",O$10=""),"",IF(IFERROR(MATCH(BBC_8!O$10,Infor!$A$13:$A$30,0),0)&gt;0,"L",IF(WEEKDAY(O$10)=1,"","X")))</f>
        <v>X</v>
      </c>
      <c r="P21" s="61" t="str">
        <f>IF(OR($A21="",P$10=""),"",IF(IFERROR(MATCH(BBC_8!P$10,Infor!$A$13:$A$30,0),0)&gt;0,"L",IF(WEEKDAY(P$10)=1,"","X")))</f>
        <v>X</v>
      </c>
      <c r="Q21" s="61" t="str">
        <f>IF(OR($A21="",Q$10=""),"",IF(IFERROR(MATCH(BBC_8!Q$10,Infor!$A$13:$A$30,0),0)&gt;0,"L",IF(WEEKDAY(Q$10)=1,"","X")))</f>
        <v/>
      </c>
      <c r="R21" s="61" t="str">
        <f>IF(OR($A21="",R$10=""),"",IF(IFERROR(MATCH(BBC_8!R$10,Infor!$A$13:$A$30,0),0)&gt;0,"L",IF(WEEKDAY(R$10)=1,"","X")))</f>
        <v>X</v>
      </c>
      <c r="S21" s="61" t="str">
        <f>IF(OR($A21="",S$10=""),"",IF(IFERROR(MATCH(BBC_8!S$10,Infor!$A$13:$A$30,0),0)&gt;0,"L",IF(WEEKDAY(S$10)=1,"","X")))</f>
        <v>X</v>
      </c>
      <c r="T21" s="61" t="str">
        <f>IF(OR($A21="",T$10=""),"",IF(IFERROR(MATCH(BBC_8!T$10,Infor!$A$13:$A$30,0),0)&gt;0,"L",IF(WEEKDAY(T$10)=1,"","X")))</f>
        <v>X</v>
      </c>
      <c r="U21" s="61" t="str">
        <f>IF(OR($A21="",U$10=""),"",IF(IFERROR(MATCH(BBC_8!U$10,Infor!$A$13:$A$30,0),0)&gt;0,"L",IF(WEEKDAY(U$10)=1,"","X")))</f>
        <v>X</v>
      </c>
      <c r="V21" s="61" t="str">
        <f>IF(OR($A21="",V$10=""),"",IF(IFERROR(MATCH(BBC_8!V$10,Infor!$A$13:$A$30,0),0)&gt;0,"L",IF(WEEKDAY(V$10)=1,"","X")))</f>
        <v>X</v>
      </c>
      <c r="W21" s="61" t="str">
        <f>IF(OR($A21="",W$10=""),"",IF(IFERROR(MATCH(BBC_8!W$10,Infor!$A$13:$A$30,0),0)&gt;0,"L",IF(WEEKDAY(W$10)=1,"","X")))</f>
        <v>X</v>
      </c>
      <c r="X21" s="61" t="str">
        <f>IF(OR($A21="",X$10=""),"",IF(IFERROR(MATCH(BBC_8!X$10,Infor!$A$13:$A$30,0),0)&gt;0,"L",IF(WEEKDAY(X$10)=1,"","X")))</f>
        <v/>
      </c>
      <c r="Y21" s="61" t="str">
        <f>IF(OR($A21="",Y$10=""),"",IF(IFERROR(MATCH(BBC_8!Y$10,Infor!$A$13:$A$30,0),0)&gt;0,"L",IF(WEEKDAY(Y$10)=1,"","X")))</f>
        <v>X</v>
      </c>
      <c r="Z21" s="61" t="str">
        <f>IF(OR($A21="",Z$10=""),"",IF(IFERROR(MATCH(BBC_8!Z$10,Infor!$A$13:$A$30,0),0)&gt;0,"L",IF(WEEKDAY(Z$10)=1,"","X")))</f>
        <v>X</v>
      </c>
      <c r="AA21" s="61" t="str">
        <f>IF(OR($A21="",AA$10=""),"",IF(IFERROR(MATCH(BBC_8!AA$10,Infor!$A$13:$A$30,0),0)&gt;0,"L",IF(WEEKDAY(AA$10)=1,"","X")))</f>
        <v>X</v>
      </c>
      <c r="AB21" s="61" t="str">
        <f>IF(OR($A21="",AB$10=""),"",IF(IFERROR(MATCH(BBC_8!AB$10,Infor!$A$13:$A$30,0),0)&gt;0,"L",IF(WEEKDAY(AB$10)=1,"","X")))</f>
        <v>X</v>
      </c>
      <c r="AC21" s="61" t="str">
        <f>IF(OR($A21="",AC$10=""),"",IF(IFERROR(MATCH(BBC_8!AC$10,Infor!$A$13:$A$30,0),0)&gt;0,"L",IF(WEEKDAY(AC$10)=1,"","X")))</f>
        <v>X</v>
      </c>
      <c r="AD21" s="61" t="str">
        <f>IF(OR($A21="",AD$10=""),"",IF(IFERROR(MATCH(BBC_8!AD$10,Infor!$A$13:$A$30,0),0)&gt;0,"L",IF(WEEKDAY(AD$10)=1,"","X")))</f>
        <v>X</v>
      </c>
      <c r="AE21" s="61" t="str">
        <f>IF(OR($A21="",AE$10=""),"",IF(IFERROR(MATCH(BBC_8!AE$10,Infor!$A$13:$A$30,0),0)&gt;0,"L",IF(WEEKDAY(AE$10)=1,"","X")))</f>
        <v/>
      </c>
      <c r="AF21" s="61" t="str">
        <f>IF(OR($A21="",AF$10=""),"",IF(IFERROR(MATCH(BBC_8!AF$10,Infor!$A$13:$A$30,0),0)&gt;0,"L",IF(WEEKDAY(AF$10)=1,"","X")))</f>
        <v>X</v>
      </c>
      <c r="AG21" s="61" t="str">
        <f>IF(OR($A21="",AG$10=""),"",IF(IFERROR(MATCH(BBC_8!AG$10,Infor!$A$13:$A$30,0),0)&gt;0,"L",IF(WEEKDAY(AG$10)=1,"","X")))</f>
        <v>X</v>
      </c>
      <c r="AH21" s="61" t="str">
        <f>IF(OR($A21="",AH$10=""),"",IF(IFERROR(MATCH(BBC_8!AH$10,Infor!$A$13:$A$30,0),0)&gt;0,"L",IF(WEEKDAY(AH$10)=1,"","X")))</f>
        <v>X</v>
      </c>
      <c r="AI21" s="61" t="str">
        <f>IF(OR($A21="",AI$10=""),"",IF(IFERROR(MATCH(BBC_8!AI$10,Infor!$A$13:$A$30,0),0)&gt;0,"L",IF(WEEKDAY(AI$10)=1,"","X")))</f>
        <v>X</v>
      </c>
      <c r="AJ21" s="62"/>
      <c r="AK21" s="62">
        <f t="shared" si="6"/>
        <v>27</v>
      </c>
      <c r="AL21" s="62">
        <f t="shared" si="7"/>
        <v>0</v>
      </c>
      <c r="AM21" s="62"/>
      <c r="AN21" s="63"/>
      <c r="AO21" s="44">
        <f t="shared" si="0"/>
        <v>8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IF(OR($A22="",E$10=""),"",IF(IFERROR(MATCH(BBC_8!E$10,Infor!$A$13:$A$30,0),0)&gt;0,"L",IF(WEEKDAY(E$10)=1,"","X")))</f>
        <v>X</v>
      </c>
      <c r="F22" s="61" t="str">
        <f>IF(OR($A22="",F$10=""),"",IF(IFERROR(MATCH(BBC_8!F$10,Infor!$A$13:$A$30,0),0)&gt;0,"L",IF(WEEKDAY(F$10)=1,"","X")))</f>
        <v>X</v>
      </c>
      <c r="G22" s="61" t="str">
        <f>IF(OR($A22="",G$10=""),"",IF(IFERROR(MATCH(BBC_8!G$10,Infor!$A$13:$A$30,0),0)&gt;0,"L",IF(WEEKDAY(G$10)=1,"","X")))</f>
        <v>X</v>
      </c>
      <c r="H22" s="61" t="str">
        <f>IF(OR($A22="",H$10=""),"",IF(IFERROR(MATCH(BBC_8!H$10,Infor!$A$13:$A$30,0),0)&gt;0,"L",IF(WEEKDAY(H$10)=1,"","X")))</f>
        <v>X</v>
      </c>
      <c r="I22" s="61" t="str">
        <f>IF(OR($A22="",I$10=""),"",IF(IFERROR(MATCH(BBC_8!I$10,Infor!$A$13:$A$30,0),0)&gt;0,"L",IF(WEEKDAY(I$10)=1,"","X")))</f>
        <v>X</v>
      </c>
      <c r="J22" s="61" t="str">
        <f>IF(OR($A22="",J$10=""),"",IF(IFERROR(MATCH(BBC_8!J$10,Infor!$A$13:$A$30,0),0)&gt;0,"L",IF(WEEKDAY(J$10)=1,"","X")))</f>
        <v/>
      </c>
      <c r="K22" s="61" t="str">
        <f>IF(OR($A22="",K$10=""),"",IF(IFERROR(MATCH(BBC_8!K$10,Infor!$A$13:$A$30,0),0)&gt;0,"L",IF(WEEKDAY(K$10)=1,"","X")))</f>
        <v>X</v>
      </c>
      <c r="L22" s="61" t="str">
        <f>IF(OR($A22="",L$10=""),"",IF(IFERROR(MATCH(BBC_8!L$10,Infor!$A$13:$A$30,0),0)&gt;0,"L",IF(WEEKDAY(L$10)=1,"","X")))</f>
        <v>X</v>
      </c>
      <c r="M22" s="61" t="str">
        <f>IF(OR($A22="",M$10=""),"",IF(IFERROR(MATCH(BBC_8!M$10,Infor!$A$13:$A$30,0),0)&gt;0,"L",IF(WEEKDAY(M$10)=1,"","X")))</f>
        <v>X</v>
      </c>
      <c r="N22" s="61" t="str">
        <f>IF(OR($A22="",N$10=""),"",IF(IFERROR(MATCH(BBC_8!N$10,Infor!$A$13:$A$30,0),0)&gt;0,"L",IF(WEEKDAY(N$10)=1,"","X")))</f>
        <v>X</v>
      </c>
      <c r="O22" s="61" t="str">
        <f>IF(OR($A22="",O$10=""),"",IF(IFERROR(MATCH(BBC_8!O$10,Infor!$A$13:$A$30,0),0)&gt;0,"L",IF(WEEKDAY(O$10)=1,"","X")))</f>
        <v>X</v>
      </c>
      <c r="P22" s="61" t="str">
        <f>IF(OR($A22="",P$10=""),"",IF(IFERROR(MATCH(BBC_8!P$10,Infor!$A$13:$A$30,0),0)&gt;0,"L",IF(WEEKDAY(P$10)=1,"","X")))</f>
        <v>X</v>
      </c>
      <c r="Q22" s="61" t="str">
        <f>IF(OR($A22="",Q$10=""),"",IF(IFERROR(MATCH(BBC_8!Q$10,Infor!$A$13:$A$30,0),0)&gt;0,"L",IF(WEEKDAY(Q$10)=1,"","X")))</f>
        <v/>
      </c>
      <c r="R22" s="61" t="str">
        <f>IF(OR($A22="",R$10=""),"",IF(IFERROR(MATCH(BBC_8!R$10,Infor!$A$13:$A$30,0),0)&gt;0,"L",IF(WEEKDAY(R$10)=1,"","X")))</f>
        <v>X</v>
      </c>
      <c r="S22" s="61" t="str">
        <f>IF(OR($A22="",S$10=""),"",IF(IFERROR(MATCH(BBC_8!S$10,Infor!$A$13:$A$30,0),0)&gt;0,"L",IF(WEEKDAY(S$10)=1,"","X")))</f>
        <v>X</v>
      </c>
      <c r="T22" s="61" t="str">
        <f>IF(OR($A22="",T$10=""),"",IF(IFERROR(MATCH(BBC_8!T$10,Infor!$A$13:$A$30,0),0)&gt;0,"L",IF(WEEKDAY(T$10)=1,"","X")))</f>
        <v>X</v>
      </c>
      <c r="U22" s="61" t="str">
        <f>IF(OR($A22="",U$10=""),"",IF(IFERROR(MATCH(BBC_8!U$10,Infor!$A$13:$A$30,0),0)&gt;0,"L",IF(WEEKDAY(U$10)=1,"","X")))</f>
        <v>X</v>
      </c>
      <c r="V22" s="61" t="str">
        <f>IF(OR($A22="",V$10=""),"",IF(IFERROR(MATCH(BBC_8!V$10,Infor!$A$13:$A$30,0),0)&gt;0,"L",IF(WEEKDAY(V$10)=1,"","X")))</f>
        <v>X</v>
      </c>
      <c r="W22" s="61" t="str">
        <f>IF(OR($A22="",W$10=""),"",IF(IFERROR(MATCH(BBC_8!W$10,Infor!$A$13:$A$30,0),0)&gt;0,"L",IF(WEEKDAY(W$10)=1,"","X")))</f>
        <v>X</v>
      </c>
      <c r="X22" s="61" t="str">
        <f>IF(OR($A22="",X$10=""),"",IF(IFERROR(MATCH(BBC_8!X$10,Infor!$A$13:$A$30,0),0)&gt;0,"L",IF(WEEKDAY(X$10)=1,"","X")))</f>
        <v/>
      </c>
      <c r="Y22" s="61" t="str">
        <f>IF(OR($A22="",Y$10=""),"",IF(IFERROR(MATCH(BBC_8!Y$10,Infor!$A$13:$A$30,0),0)&gt;0,"L",IF(WEEKDAY(Y$10)=1,"","X")))</f>
        <v>X</v>
      </c>
      <c r="Z22" s="61" t="str">
        <f>IF(OR($A22="",Z$10=""),"",IF(IFERROR(MATCH(BBC_8!Z$10,Infor!$A$13:$A$30,0),0)&gt;0,"L",IF(WEEKDAY(Z$10)=1,"","X")))</f>
        <v>X</v>
      </c>
      <c r="AA22" s="61" t="str">
        <f>IF(OR($A22="",AA$10=""),"",IF(IFERROR(MATCH(BBC_8!AA$10,Infor!$A$13:$A$30,0),0)&gt;0,"L",IF(WEEKDAY(AA$10)=1,"","X")))</f>
        <v>X</v>
      </c>
      <c r="AB22" s="61" t="str">
        <f>IF(OR($A22="",AB$10=""),"",IF(IFERROR(MATCH(BBC_8!AB$10,Infor!$A$13:$A$30,0),0)&gt;0,"L",IF(WEEKDAY(AB$10)=1,"","X")))</f>
        <v>X</v>
      </c>
      <c r="AC22" s="61" t="str">
        <f>IF(OR($A22="",AC$10=""),"",IF(IFERROR(MATCH(BBC_8!AC$10,Infor!$A$13:$A$30,0),0)&gt;0,"L",IF(WEEKDAY(AC$10)=1,"","X")))</f>
        <v>X</v>
      </c>
      <c r="AD22" s="61" t="str">
        <f>IF(OR($A22="",AD$10=""),"",IF(IFERROR(MATCH(BBC_8!AD$10,Infor!$A$13:$A$30,0),0)&gt;0,"L",IF(WEEKDAY(AD$10)=1,"","X")))</f>
        <v>X</v>
      </c>
      <c r="AE22" s="61" t="str">
        <f>IF(OR($A22="",AE$10=""),"",IF(IFERROR(MATCH(BBC_8!AE$10,Infor!$A$13:$A$30,0),0)&gt;0,"L",IF(WEEKDAY(AE$10)=1,"","X")))</f>
        <v/>
      </c>
      <c r="AF22" s="61" t="str">
        <f>IF(OR($A22="",AF$10=""),"",IF(IFERROR(MATCH(BBC_8!AF$10,Infor!$A$13:$A$30,0),0)&gt;0,"L",IF(WEEKDAY(AF$10)=1,"","X")))</f>
        <v>X</v>
      </c>
      <c r="AG22" s="61" t="str">
        <f>IF(OR($A22="",AG$10=""),"",IF(IFERROR(MATCH(BBC_8!AG$10,Infor!$A$13:$A$30,0),0)&gt;0,"L",IF(WEEKDAY(AG$10)=1,"","X")))</f>
        <v>X</v>
      </c>
      <c r="AH22" s="61" t="str">
        <f>IF(OR($A22="",AH$10=""),"",IF(IFERROR(MATCH(BBC_8!AH$10,Infor!$A$13:$A$30,0),0)&gt;0,"L",IF(WEEKDAY(AH$10)=1,"","X")))</f>
        <v>X</v>
      </c>
      <c r="AI22" s="61" t="str">
        <f>IF(OR($A22="",AI$10=""),"",IF(IFERROR(MATCH(BBC_8!AI$10,Infor!$A$13:$A$30,0),0)&gt;0,"L",IF(WEEKDAY(AI$10)=1,"","X")))</f>
        <v>X</v>
      </c>
      <c r="AJ22" s="62"/>
      <c r="AK22" s="62">
        <f t="shared" si="6"/>
        <v>27</v>
      </c>
      <c r="AL22" s="62">
        <f t="shared" si="7"/>
        <v>0</v>
      </c>
      <c r="AM22" s="62"/>
      <c r="AN22" s="63"/>
      <c r="AO22" s="44">
        <f t="shared" si="0"/>
        <v>8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IF(OR($A23="",E$10=""),"",IF(IFERROR(MATCH(BBC_8!E$10,Infor!$A$13:$A$30,0),0)&gt;0,"L",IF(WEEKDAY(E$10)=1,"","X")))</f>
        <v>X</v>
      </c>
      <c r="F23" s="61" t="str">
        <f>IF(OR($A23="",F$10=""),"",IF(IFERROR(MATCH(BBC_8!F$10,Infor!$A$13:$A$30,0),0)&gt;0,"L",IF(WEEKDAY(F$10)=1,"","X")))</f>
        <v>X</v>
      </c>
      <c r="G23" s="61" t="str">
        <f>IF(OR($A23="",G$10=""),"",IF(IFERROR(MATCH(BBC_8!G$10,Infor!$A$13:$A$30,0),0)&gt;0,"L",IF(WEEKDAY(G$10)=1,"","X")))</f>
        <v>X</v>
      </c>
      <c r="H23" s="61" t="str">
        <f>IF(OR($A23="",H$10=""),"",IF(IFERROR(MATCH(BBC_8!H$10,Infor!$A$13:$A$30,0),0)&gt;0,"L",IF(WEEKDAY(H$10)=1,"","X")))</f>
        <v>X</v>
      </c>
      <c r="I23" s="61" t="str">
        <f>IF(OR($A23="",I$10=""),"",IF(IFERROR(MATCH(BBC_8!I$10,Infor!$A$13:$A$30,0),0)&gt;0,"L",IF(WEEKDAY(I$10)=1,"","X")))</f>
        <v>X</v>
      </c>
      <c r="J23" s="61" t="str">
        <f>IF(OR($A23="",J$10=""),"",IF(IFERROR(MATCH(BBC_8!J$10,Infor!$A$13:$A$30,0),0)&gt;0,"L",IF(WEEKDAY(J$10)=1,"","X")))</f>
        <v/>
      </c>
      <c r="K23" s="61" t="str">
        <f>IF(OR($A23="",K$10=""),"",IF(IFERROR(MATCH(BBC_8!K$10,Infor!$A$13:$A$30,0),0)&gt;0,"L",IF(WEEKDAY(K$10)=1,"","X")))</f>
        <v>X</v>
      </c>
      <c r="L23" s="61" t="str">
        <f>IF(OR($A23="",L$10=""),"",IF(IFERROR(MATCH(BBC_8!L$10,Infor!$A$13:$A$30,0),0)&gt;0,"L",IF(WEEKDAY(L$10)=1,"","X")))</f>
        <v>X</v>
      </c>
      <c r="M23" s="61" t="str">
        <f>IF(OR($A23="",M$10=""),"",IF(IFERROR(MATCH(BBC_8!M$10,Infor!$A$13:$A$30,0),0)&gt;0,"L",IF(WEEKDAY(M$10)=1,"","X")))</f>
        <v>X</v>
      </c>
      <c r="N23" s="61" t="str">
        <f>IF(OR($A23="",N$10=""),"",IF(IFERROR(MATCH(BBC_8!N$10,Infor!$A$13:$A$30,0),0)&gt;0,"L",IF(WEEKDAY(N$10)=1,"","X")))</f>
        <v>X</v>
      </c>
      <c r="O23" s="61" t="str">
        <f>IF(OR($A23="",O$10=""),"",IF(IFERROR(MATCH(BBC_8!O$10,Infor!$A$13:$A$30,0),0)&gt;0,"L",IF(WEEKDAY(O$10)=1,"","X")))</f>
        <v>X</v>
      </c>
      <c r="P23" s="61" t="str">
        <f>IF(OR($A23="",P$10=""),"",IF(IFERROR(MATCH(BBC_8!P$10,Infor!$A$13:$A$30,0),0)&gt;0,"L",IF(WEEKDAY(P$10)=1,"","X")))</f>
        <v>X</v>
      </c>
      <c r="Q23" s="61" t="str">
        <f>IF(OR($A23="",Q$10=""),"",IF(IFERROR(MATCH(BBC_8!Q$10,Infor!$A$13:$A$30,0),0)&gt;0,"L",IF(WEEKDAY(Q$10)=1,"","X")))</f>
        <v/>
      </c>
      <c r="R23" s="61" t="str">
        <f>IF(OR($A23="",R$10=""),"",IF(IFERROR(MATCH(BBC_8!R$10,Infor!$A$13:$A$30,0),0)&gt;0,"L",IF(WEEKDAY(R$10)=1,"","X")))</f>
        <v>X</v>
      </c>
      <c r="S23" s="61" t="str">
        <f>IF(OR($A23="",S$10=""),"",IF(IFERROR(MATCH(BBC_8!S$10,Infor!$A$13:$A$30,0),0)&gt;0,"L",IF(WEEKDAY(S$10)=1,"","X")))</f>
        <v>X</v>
      </c>
      <c r="T23" s="61" t="str">
        <f>IF(OR($A23="",T$10=""),"",IF(IFERROR(MATCH(BBC_8!T$10,Infor!$A$13:$A$30,0),0)&gt;0,"L",IF(WEEKDAY(T$10)=1,"","X")))</f>
        <v>X</v>
      </c>
      <c r="U23" s="61" t="str">
        <f>IF(OR($A23="",U$10=""),"",IF(IFERROR(MATCH(BBC_8!U$10,Infor!$A$13:$A$30,0),0)&gt;0,"L",IF(WEEKDAY(U$10)=1,"","X")))</f>
        <v>X</v>
      </c>
      <c r="V23" s="61" t="str">
        <f>IF(OR($A23="",V$10=""),"",IF(IFERROR(MATCH(BBC_8!V$10,Infor!$A$13:$A$30,0),0)&gt;0,"L",IF(WEEKDAY(V$10)=1,"","X")))</f>
        <v>X</v>
      </c>
      <c r="W23" s="61" t="str">
        <f>IF(OR($A23="",W$10=""),"",IF(IFERROR(MATCH(BBC_8!W$10,Infor!$A$13:$A$30,0),0)&gt;0,"L",IF(WEEKDAY(W$10)=1,"","X")))</f>
        <v>X</v>
      </c>
      <c r="X23" s="61" t="str">
        <f>IF(OR($A23="",X$10=""),"",IF(IFERROR(MATCH(BBC_8!X$10,Infor!$A$13:$A$30,0),0)&gt;0,"L",IF(WEEKDAY(X$10)=1,"","X")))</f>
        <v/>
      </c>
      <c r="Y23" s="61" t="str">
        <f>IF(OR($A23="",Y$10=""),"",IF(IFERROR(MATCH(BBC_8!Y$10,Infor!$A$13:$A$30,0),0)&gt;0,"L",IF(WEEKDAY(Y$10)=1,"","X")))</f>
        <v>X</v>
      </c>
      <c r="Z23" s="61" t="str">
        <f>IF(OR($A23="",Z$10=""),"",IF(IFERROR(MATCH(BBC_8!Z$10,Infor!$A$13:$A$30,0),0)&gt;0,"L",IF(WEEKDAY(Z$10)=1,"","X")))</f>
        <v>X</v>
      </c>
      <c r="AA23" s="61" t="str">
        <f>IF(OR($A23="",AA$10=""),"",IF(IFERROR(MATCH(BBC_8!AA$10,Infor!$A$13:$A$30,0),0)&gt;0,"L",IF(WEEKDAY(AA$10)=1,"","X")))</f>
        <v>X</v>
      </c>
      <c r="AB23" s="61" t="str">
        <f>IF(OR($A23="",AB$10=""),"",IF(IFERROR(MATCH(BBC_8!AB$10,Infor!$A$13:$A$30,0),0)&gt;0,"L",IF(WEEKDAY(AB$10)=1,"","X")))</f>
        <v>X</v>
      </c>
      <c r="AC23" s="61" t="str">
        <f>IF(OR($A23="",AC$10=""),"",IF(IFERROR(MATCH(BBC_8!AC$10,Infor!$A$13:$A$30,0),0)&gt;0,"L",IF(WEEKDAY(AC$10)=1,"","X")))</f>
        <v>X</v>
      </c>
      <c r="AD23" s="61" t="str">
        <f>IF(OR($A23="",AD$10=""),"",IF(IFERROR(MATCH(BBC_8!AD$10,Infor!$A$13:$A$30,0),0)&gt;0,"L",IF(WEEKDAY(AD$10)=1,"","X")))</f>
        <v>X</v>
      </c>
      <c r="AE23" s="61" t="str">
        <f>IF(OR($A23="",AE$10=""),"",IF(IFERROR(MATCH(BBC_8!AE$10,Infor!$A$13:$A$30,0),0)&gt;0,"L",IF(WEEKDAY(AE$10)=1,"","X")))</f>
        <v/>
      </c>
      <c r="AF23" s="61" t="str">
        <f>IF(OR($A23="",AF$10=""),"",IF(IFERROR(MATCH(BBC_8!AF$10,Infor!$A$13:$A$30,0),0)&gt;0,"L",IF(WEEKDAY(AF$10)=1,"","X")))</f>
        <v>X</v>
      </c>
      <c r="AG23" s="61" t="str">
        <f>IF(OR($A23="",AG$10=""),"",IF(IFERROR(MATCH(BBC_8!AG$10,Infor!$A$13:$A$30,0),0)&gt;0,"L",IF(WEEKDAY(AG$10)=1,"","X")))</f>
        <v>X</v>
      </c>
      <c r="AH23" s="61" t="str">
        <f>IF(OR($A23="",AH$10=""),"",IF(IFERROR(MATCH(BBC_8!AH$10,Infor!$A$13:$A$30,0),0)&gt;0,"L",IF(WEEKDAY(AH$10)=1,"","X")))</f>
        <v>X</v>
      </c>
      <c r="AI23" s="61" t="str">
        <f>IF(OR($A23="",AI$10=""),"",IF(IFERROR(MATCH(BBC_8!AI$10,Infor!$A$13:$A$30,0),0)&gt;0,"L",IF(WEEKDAY(AI$10)=1,"","X")))</f>
        <v>X</v>
      </c>
      <c r="AJ23" s="62"/>
      <c r="AK23" s="62">
        <f t="shared" si="6"/>
        <v>27</v>
      </c>
      <c r="AL23" s="62">
        <f t="shared" si="7"/>
        <v>0</v>
      </c>
      <c r="AM23" s="62"/>
      <c r="AN23" s="63"/>
      <c r="AO23" s="44">
        <f t="shared" si="0"/>
        <v>8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IF(OR($A24="",E$10=""),"",IF(IFERROR(MATCH(BBC_8!E$10,Infor!$A$13:$A$30,0),0)&gt;0,"L",IF(WEEKDAY(E$10)=1,"","X")))</f>
        <v>X</v>
      </c>
      <c r="F24" s="61" t="str">
        <f>IF(OR($A24="",F$10=""),"",IF(IFERROR(MATCH(BBC_8!F$10,Infor!$A$13:$A$30,0),0)&gt;0,"L",IF(WEEKDAY(F$10)=1,"","X")))</f>
        <v>X</v>
      </c>
      <c r="G24" s="61" t="str">
        <f>IF(OR($A24="",G$10=""),"",IF(IFERROR(MATCH(BBC_8!G$10,Infor!$A$13:$A$30,0),0)&gt;0,"L",IF(WEEKDAY(G$10)=1,"","X")))</f>
        <v>X</v>
      </c>
      <c r="H24" s="61" t="str">
        <f>IF(OR($A24="",H$10=""),"",IF(IFERROR(MATCH(BBC_8!H$10,Infor!$A$13:$A$30,0),0)&gt;0,"L",IF(WEEKDAY(H$10)=1,"","X")))</f>
        <v>X</v>
      </c>
      <c r="I24" s="61" t="str">
        <f>IF(OR($A24="",I$10=""),"",IF(IFERROR(MATCH(BBC_8!I$10,Infor!$A$13:$A$30,0),0)&gt;0,"L",IF(WEEKDAY(I$10)=1,"","X")))</f>
        <v>X</v>
      </c>
      <c r="J24" s="61" t="str">
        <f>IF(OR($A24="",J$10=""),"",IF(IFERROR(MATCH(BBC_8!J$10,Infor!$A$13:$A$30,0),0)&gt;0,"L",IF(WEEKDAY(J$10)=1,"","X")))</f>
        <v/>
      </c>
      <c r="K24" s="61" t="str">
        <f>IF(OR($A24="",K$10=""),"",IF(IFERROR(MATCH(BBC_8!K$10,Infor!$A$13:$A$30,0),0)&gt;0,"L",IF(WEEKDAY(K$10)=1,"","X")))</f>
        <v>X</v>
      </c>
      <c r="L24" s="61" t="str">
        <f>IF(OR($A24="",L$10=""),"",IF(IFERROR(MATCH(BBC_8!L$10,Infor!$A$13:$A$30,0),0)&gt;0,"L",IF(WEEKDAY(L$10)=1,"","X")))</f>
        <v>X</v>
      </c>
      <c r="M24" s="61" t="str">
        <f>IF(OR($A24="",M$10=""),"",IF(IFERROR(MATCH(BBC_8!M$10,Infor!$A$13:$A$30,0),0)&gt;0,"L",IF(WEEKDAY(M$10)=1,"","X")))</f>
        <v>X</v>
      </c>
      <c r="N24" s="61" t="str">
        <f>IF(OR($A24="",N$10=""),"",IF(IFERROR(MATCH(BBC_8!N$10,Infor!$A$13:$A$30,0),0)&gt;0,"L",IF(WEEKDAY(N$10)=1,"","X")))</f>
        <v>X</v>
      </c>
      <c r="O24" s="61" t="str">
        <f>IF(OR($A24="",O$10=""),"",IF(IFERROR(MATCH(BBC_8!O$10,Infor!$A$13:$A$30,0),0)&gt;0,"L",IF(WEEKDAY(O$10)=1,"","X")))</f>
        <v>X</v>
      </c>
      <c r="P24" s="61" t="str">
        <f>IF(OR($A24="",P$10=""),"",IF(IFERROR(MATCH(BBC_8!P$10,Infor!$A$13:$A$30,0),0)&gt;0,"L",IF(WEEKDAY(P$10)=1,"","X")))</f>
        <v>X</v>
      </c>
      <c r="Q24" s="61" t="str">
        <f>IF(OR($A24="",Q$10=""),"",IF(IFERROR(MATCH(BBC_8!Q$10,Infor!$A$13:$A$30,0),0)&gt;0,"L",IF(WEEKDAY(Q$10)=1,"","X")))</f>
        <v/>
      </c>
      <c r="R24" s="61" t="str">
        <f>IF(OR($A24="",R$10=""),"",IF(IFERROR(MATCH(BBC_8!R$10,Infor!$A$13:$A$30,0),0)&gt;0,"L",IF(WEEKDAY(R$10)=1,"","X")))</f>
        <v>X</v>
      </c>
      <c r="S24" s="61" t="str">
        <f>IF(OR($A24="",S$10=""),"",IF(IFERROR(MATCH(BBC_8!S$10,Infor!$A$13:$A$30,0),0)&gt;0,"L",IF(WEEKDAY(S$10)=1,"","X")))</f>
        <v>X</v>
      </c>
      <c r="T24" s="61" t="str">
        <f>IF(OR($A24="",T$10=""),"",IF(IFERROR(MATCH(BBC_8!T$10,Infor!$A$13:$A$30,0),0)&gt;0,"L",IF(WEEKDAY(T$10)=1,"","X")))</f>
        <v>X</v>
      </c>
      <c r="U24" s="61" t="str">
        <f>IF(OR($A24="",U$10=""),"",IF(IFERROR(MATCH(BBC_8!U$10,Infor!$A$13:$A$30,0),0)&gt;0,"L",IF(WEEKDAY(U$10)=1,"","X")))</f>
        <v>X</v>
      </c>
      <c r="V24" s="61" t="str">
        <f>IF(OR($A24="",V$10=""),"",IF(IFERROR(MATCH(BBC_8!V$10,Infor!$A$13:$A$30,0),0)&gt;0,"L",IF(WEEKDAY(V$10)=1,"","X")))</f>
        <v>X</v>
      </c>
      <c r="W24" s="61" t="str">
        <f>IF(OR($A24="",W$10=""),"",IF(IFERROR(MATCH(BBC_8!W$10,Infor!$A$13:$A$30,0),0)&gt;0,"L",IF(WEEKDAY(W$10)=1,"","X")))</f>
        <v>X</v>
      </c>
      <c r="X24" s="61" t="str">
        <f>IF(OR($A24="",X$10=""),"",IF(IFERROR(MATCH(BBC_8!X$10,Infor!$A$13:$A$30,0),0)&gt;0,"L",IF(WEEKDAY(X$10)=1,"","X")))</f>
        <v/>
      </c>
      <c r="Y24" s="61" t="str">
        <f>IF(OR($A24="",Y$10=""),"",IF(IFERROR(MATCH(BBC_8!Y$10,Infor!$A$13:$A$30,0),0)&gt;0,"L",IF(WEEKDAY(Y$10)=1,"","X")))</f>
        <v>X</v>
      </c>
      <c r="Z24" s="61" t="str">
        <f>IF(OR($A24="",Z$10=""),"",IF(IFERROR(MATCH(BBC_8!Z$10,Infor!$A$13:$A$30,0),0)&gt;0,"L",IF(WEEKDAY(Z$10)=1,"","X")))</f>
        <v>X</v>
      </c>
      <c r="AA24" s="61" t="str">
        <f>IF(OR($A24="",AA$10=""),"",IF(IFERROR(MATCH(BBC_8!AA$10,Infor!$A$13:$A$30,0),0)&gt;0,"L",IF(WEEKDAY(AA$10)=1,"","X")))</f>
        <v>X</v>
      </c>
      <c r="AB24" s="61" t="str">
        <f>IF(OR($A24="",AB$10=""),"",IF(IFERROR(MATCH(BBC_8!AB$10,Infor!$A$13:$A$30,0),0)&gt;0,"L",IF(WEEKDAY(AB$10)=1,"","X")))</f>
        <v>X</v>
      </c>
      <c r="AC24" s="61" t="str">
        <f>IF(OR($A24="",AC$10=""),"",IF(IFERROR(MATCH(BBC_8!AC$10,Infor!$A$13:$A$30,0),0)&gt;0,"L",IF(WEEKDAY(AC$10)=1,"","X")))</f>
        <v>X</v>
      </c>
      <c r="AD24" s="61" t="str">
        <f>IF(OR($A24="",AD$10=""),"",IF(IFERROR(MATCH(BBC_8!AD$10,Infor!$A$13:$A$30,0),0)&gt;0,"L",IF(WEEKDAY(AD$10)=1,"","X")))</f>
        <v>X</v>
      </c>
      <c r="AE24" s="61" t="str">
        <f>IF(OR($A24="",AE$10=""),"",IF(IFERROR(MATCH(BBC_8!AE$10,Infor!$A$13:$A$30,0),0)&gt;0,"L",IF(WEEKDAY(AE$10)=1,"","X")))</f>
        <v/>
      </c>
      <c r="AF24" s="61" t="str">
        <f>IF(OR($A24="",AF$10=""),"",IF(IFERROR(MATCH(BBC_8!AF$10,Infor!$A$13:$A$30,0),0)&gt;0,"L",IF(WEEKDAY(AF$10)=1,"","X")))</f>
        <v>X</v>
      </c>
      <c r="AG24" s="61" t="str">
        <f>IF(OR($A24="",AG$10=""),"",IF(IFERROR(MATCH(BBC_8!AG$10,Infor!$A$13:$A$30,0),0)&gt;0,"L",IF(WEEKDAY(AG$10)=1,"","X")))</f>
        <v>X</v>
      </c>
      <c r="AH24" s="61" t="str">
        <f>IF(OR($A24="",AH$10=""),"",IF(IFERROR(MATCH(BBC_8!AH$10,Infor!$A$13:$A$30,0),0)&gt;0,"L",IF(WEEKDAY(AH$10)=1,"","X")))</f>
        <v>X</v>
      </c>
      <c r="AI24" s="61" t="str">
        <f>IF(OR($A24="",AI$10=""),"",IF(IFERROR(MATCH(BBC_8!AI$10,Infor!$A$13:$A$30,0),0)&gt;0,"L",IF(WEEKDAY(AI$10)=1,"","X")))</f>
        <v>X</v>
      </c>
      <c r="AJ24" s="62"/>
      <c r="AK24" s="62">
        <f t="shared" si="6"/>
        <v>27</v>
      </c>
      <c r="AL24" s="62">
        <f t="shared" si="7"/>
        <v>0</v>
      </c>
      <c r="AM24" s="62"/>
      <c r="AN24" s="63"/>
      <c r="AO24" s="44">
        <f t="shared" si="0"/>
        <v>8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IF(OR($A25="",E$10=""),"",IF(IFERROR(MATCH(BBC_8!E$10,Infor!$A$13:$A$30,0),0)&gt;0,"L",IF(WEEKDAY(E$10)=1,"","X")))</f>
        <v>X</v>
      </c>
      <c r="F25" s="61" t="str">
        <f>IF(OR($A25="",F$10=""),"",IF(IFERROR(MATCH(BBC_8!F$10,Infor!$A$13:$A$30,0),0)&gt;0,"L",IF(WEEKDAY(F$10)=1,"","X")))</f>
        <v>X</v>
      </c>
      <c r="G25" s="61" t="str">
        <f>IF(OR($A25="",G$10=""),"",IF(IFERROR(MATCH(BBC_8!G$10,Infor!$A$13:$A$30,0),0)&gt;0,"L",IF(WEEKDAY(G$10)=1,"","X")))</f>
        <v>X</v>
      </c>
      <c r="H25" s="61" t="str">
        <f>IF(OR($A25="",H$10=""),"",IF(IFERROR(MATCH(BBC_8!H$10,Infor!$A$13:$A$30,0),0)&gt;0,"L",IF(WEEKDAY(H$10)=1,"","X")))</f>
        <v>X</v>
      </c>
      <c r="I25" s="61" t="str">
        <f>IF(OR($A25="",I$10=""),"",IF(IFERROR(MATCH(BBC_8!I$10,Infor!$A$13:$A$30,0),0)&gt;0,"L",IF(WEEKDAY(I$10)=1,"","X")))</f>
        <v>X</v>
      </c>
      <c r="J25" s="61" t="str">
        <f>IF(OR($A25="",J$10=""),"",IF(IFERROR(MATCH(BBC_8!J$10,Infor!$A$13:$A$30,0),0)&gt;0,"L",IF(WEEKDAY(J$10)=1,"","X")))</f>
        <v/>
      </c>
      <c r="K25" s="61" t="str">
        <f>IF(OR($A25="",K$10=""),"",IF(IFERROR(MATCH(BBC_8!K$10,Infor!$A$13:$A$30,0),0)&gt;0,"L",IF(WEEKDAY(K$10)=1,"","X")))</f>
        <v>X</v>
      </c>
      <c r="L25" s="61" t="str">
        <f>IF(OR($A25="",L$10=""),"",IF(IFERROR(MATCH(BBC_8!L$10,Infor!$A$13:$A$30,0),0)&gt;0,"L",IF(WEEKDAY(L$10)=1,"","X")))</f>
        <v>X</v>
      </c>
      <c r="M25" s="61" t="str">
        <f>IF(OR($A25="",M$10=""),"",IF(IFERROR(MATCH(BBC_8!M$10,Infor!$A$13:$A$30,0),0)&gt;0,"L",IF(WEEKDAY(M$10)=1,"","X")))</f>
        <v>X</v>
      </c>
      <c r="N25" s="61" t="str">
        <f>IF(OR($A25="",N$10=""),"",IF(IFERROR(MATCH(BBC_8!N$10,Infor!$A$13:$A$30,0),0)&gt;0,"L",IF(WEEKDAY(N$10)=1,"","X")))</f>
        <v>X</v>
      </c>
      <c r="O25" s="61" t="str">
        <f>IF(OR($A25="",O$10=""),"",IF(IFERROR(MATCH(BBC_8!O$10,Infor!$A$13:$A$30,0),0)&gt;0,"L",IF(WEEKDAY(O$10)=1,"","X")))</f>
        <v>X</v>
      </c>
      <c r="P25" s="61" t="str">
        <f>IF(OR($A25="",P$10=""),"",IF(IFERROR(MATCH(BBC_8!P$10,Infor!$A$13:$A$30,0),0)&gt;0,"L",IF(WEEKDAY(P$10)=1,"","X")))</f>
        <v>X</v>
      </c>
      <c r="Q25" s="61" t="str">
        <f>IF(OR($A25="",Q$10=""),"",IF(IFERROR(MATCH(BBC_8!Q$10,Infor!$A$13:$A$30,0),0)&gt;0,"L",IF(WEEKDAY(Q$10)=1,"","X")))</f>
        <v/>
      </c>
      <c r="R25" s="61" t="str">
        <f>IF(OR($A25="",R$10=""),"",IF(IFERROR(MATCH(BBC_8!R$10,Infor!$A$13:$A$30,0),0)&gt;0,"L",IF(WEEKDAY(R$10)=1,"","X")))</f>
        <v>X</v>
      </c>
      <c r="S25" s="61" t="str">
        <f>IF(OR($A25="",S$10=""),"",IF(IFERROR(MATCH(BBC_8!S$10,Infor!$A$13:$A$30,0),0)&gt;0,"L",IF(WEEKDAY(S$10)=1,"","X")))</f>
        <v>X</v>
      </c>
      <c r="T25" s="61" t="str">
        <f>IF(OR($A25="",T$10=""),"",IF(IFERROR(MATCH(BBC_8!T$10,Infor!$A$13:$A$30,0),0)&gt;0,"L",IF(WEEKDAY(T$10)=1,"","X")))</f>
        <v>X</v>
      </c>
      <c r="U25" s="61" t="str">
        <f>IF(OR($A25="",U$10=""),"",IF(IFERROR(MATCH(BBC_8!U$10,Infor!$A$13:$A$30,0),0)&gt;0,"L",IF(WEEKDAY(U$10)=1,"","X")))</f>
        <v>X</v>
      </c>
      <c r="V25" s="61" t="str">
        <f>IF(OR($A25="",V$10=""),"",IF(IFERROR(MATCH(BBC_8!V$10,Infor!$A$13:$A$30,0),0)&gt;0,"L",IF(WEEKDAY(V$10)=1,"","X")))</f>
        <v>X</v>
      </c>
      <c r="W25" s="61" t="str">
        <f>IF(OR($A25="",W$10=""),"",IF(IFERROR(MATCH(BBC_8!W$10,Infor!$A$13:$A$30,0),0)&gt;0,"L",IF(WEEKDAY(W$10)=1,"","X")))</f>
        <v>X</v>
      </c>
      <c r="X25" s="61" t="str">
        <f>IF(OR($A25="",X$10=""),"",IF(IFERROR(MATCH(BBC_8!X$10,Infor!$A$13:$A$30,0),0)&gt;0,"L",IF(WEEKDAY(X$10)=1,"","X")))</f>
        <v/>
      </c>
      <c r="Y25" s="61" t="str">
        <f>IF(OR($A25="",Y$10=""),"",IF(IFERROR(MATCH(BBC_8!Y$10,Infor!$A$13:$A$30,0),0)&gt;0,"L",IF(WEEKDAY(Y$10)=1,"","X")))</f>
        <v>X</v>
      </c>
      <c r="Z25" s="61" t="str">
        <f>IF(OR($A25="",Z$10=""),"",IF(IFERROR(MATCH(BBC_8!Z$10,Infor!$A$13:$A$30,0),0)&gt;0,"L",IF(WEEKDAY(Z$10)=1,"","X")))</f>
        <v>X</v>
      </c>
      <c r="AA25" s="61" t="str">
        <f>IF(OR($A25="",AA$10=""),"",IF(IFERROR(MATCH(BBC_8!AA$10,Infor!$A$13:$A$30,0),0)&gt;0,"L",IF(WEEKDAY(AA$10)=1,"","X")))</f>
        <v>X</v>
      </c>
      <c r="AB25" s="61" t="str">
        <f>IF(OR($A25="",AB$10=""),"",IF(IFERROR(MATCH(BBC_8!AB$10,Infor!$A$13:$A$30,0),0)&gt;0,"L",IF(WEEKDAY(AB$10)=1,"","X")))</f>
        <v>X</v>
      </c>
      <c r="AC25" s="61" t="str">
        <f>IF(OR($A25="",AC$10=""),"",IF(IFERROR(MATCH(BBC_8!AC$10,Infor!$A$13:$A$30,0),0)&gt;0,"L",IF(WEEKDAY(AC$10)=1,"","X")))</f>
        <v>X</v>
      </c>
      <c r="AD25" s="61" t="str">
        <f>IF(OR($A25="",AD$10=""),"",IF(IFERROR(MATCH(BBC_8!AD$10,Infor!$A$13:$A$30,0),0)&gt;0,"L",IF(WEEKDAY(AD$10)=1,"","X")))</f>
        <v>X</v>
      </c>
      <c r="AE25" s="61" t="str">
        <f>IF(OR($A25="",AE$10=""),"",IF(IFERROR(MATCH(BBC_8!AE$10,Infor!$A$13:$A$30,0),0)&gt;0,"L",IF(WEEKDAY(AE$10)=1,"","X")))</f>
        <v/>
      </c>
      <c r="AF25" s="61" t="str">
        <f>IF(OR($A25="",AF$10=""),"",IF(IFERROR(MATCH(BBC_8!AF$10,Infor!$A$13:$A$30,0),0)&gt;0,"L",IF(WEEKDAY(AF$10)=1,"","X")))</f>
        <v>X</v>
      </c>
      <c r="AG25" s="61" t="str">
        <f>IF(OR($A25="",AG$10=""),"",IF(IFERROR(MATCH(BBC_8!AG$10,Infor!$A$13:$A$30,0),0)&gt;0,"L",IF(WEEKDAY(AG$10)=1,"","X")))</f>
        <v>X</v>
      </c>
      <c r="AH25" s="61" t="str">
        <f>IF(OR($A25="",AH$10=""),"",IF(IFERROR(MATCH(BBC_8!AH$10,Infor!$A$13:$A$30,0),0)&gt;0,"L",IF(WEEKDAY(AH$10)=1,"","X")))</f>
        <v>X</v>
      </c>
      <c r="AI25" s="61" t="str">
        <f>IF(OR($A25="",AI$10=""),"",IF(IFERROR(MATCH(BBC_8!AI$10,Infor!$A$13:$A$30,0),0)&gt;0,"L",IF(WEEKDAY(AI$10)=1,"","X")))</f>
        <v>X</v>
      </c>
      <c r="AJ25" s="62"/>
      <c r="AK25" s="62">
        <f t="shared" si="6"/>
        <v>27</v>
      </c>
      <c r="AL25" s="62">
        <f t="shared" si="7"/>
        <v>0</v>
      </c>
      <c r="AM25" s="62"/>
      <c r="AN25" s="63"/>
      <c r="AO25" s="44">
        <f t="shared" si="0"/>
        <v>8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IF(OR($A26="",E$10=""),"",IF(IFERROR(MATCH(BBC_8!E$10,Infor!$A$13:$A$30,0),0)&gt;0,"L",IF(WEEKDAY(E$10)=1,"","X")))</f>
        <v>X</v>
      </c>
      <c r="F26" s="61" t="str">
        <f>IF(OR($A26="",F$10=""),"",IF(IFERROR(MATCH(BBC_8!F$10,Infor!$A$13:$A$30,0),0)&gt;0,"L",IF(WEEKDAY(F$10)=1,"","X")))</f>
        <v>X</v>
      </c>
      <c r="G26" s="61" t="str">
        <f>IF(OR($A26="",G$10=""),"",IF(IFERROR(MATCH(BBC_8!G$10,Infor!$A$13:$A$30,0),0)&gt;0,"L",IF(WEEKDAY(G$10)=1,"","X")))</f>
        <v>X</v>
      </c>
      <c r="H26" s="61" t="str">
        <f>IF(OR($A26="",H$10=""),"",IF(IFERROR(MATCH(BBC_8!H$10,Infor!$A$13:$A$30,0),0)&gt;0,"L",IF(WEEKDAY(H$10)=1,"","X")))</f>
        <v>X</v>
      </c>
      <c r="I26" s="61" t="str">
        <f>IF(OR($A26="",I$10=""),"",IF(IFERROR(MATCH(BBC_8!I$10,Infor!$A$13:$A$30,0),0)&gt;0,"L",IF(WEEKDAY(I$10)=1,"","X")))</f>
        <v>X</v>
      </c>
      <c r="J26" s="61" t="str">
        <f>IF(OR($A26="",J$10=""),"",IF(IFERROR(MATCH(BBC_8!J$10,Infor!$A$13:$A$30,0),0)&gt;0,"L",IF(WEEKDAY(J$10)=1,"","X")))</f>
        <v/>
      </c>
      <c r="K26" s="61" t="str">
        <f>IF(OR($A26="",K$10=""),"",IF(IFERROR(MATCH(BBC_8!K$10,Infor!$A$13:$A$30,0),0)&gt;0,"L",IF(WEEKDAY(K$10)=1,"","X")))</f>
        <v>X</v>
      </c>
      <c r="L26" s="61" t="str">
        <f>IF(OR($A26="",L$10=""),"",IF(IFERROR(MATCH(BBC_8!L$10,Infor!$A$13:$A$30,0),0)&gt;0,"L",IF(WEEKDAY(L$10)=1,"","X")))</f>
        <v>X</v>
      </c>
      <c r="M26" s="61" t="str">
        <f>IF(OR($A26="",M$10=""),"",IF(IFERROR(MATCH(BBC_8!M$10,Infor!$A$13:$A$30,0),0)&gt;0,"L",IF(WEEKDAY(M$10)=1,"","X")))</f>
        <v>X</v>
      </c>
      <c r="N26" s="61" t="str">
        <f>IF(OR($A26="",N$10=""),"",IF(IFERROR(MATCH(BBC_8!N$10,Infor!$A$13:$A$30,0),0)&gt;0,"L",IF(WEEKDAY(N$10)=1,"","X")))</f>
        <v>X</v>
      </c>
      <c r="O26" s="61" t="str">
        <f>IF(OR($A26="",O$10=""),"",IF(IFERROR(MATCH(BBC_8!O$10,Infor!$A$13:$A$30,0),0)&gt;0,"L",IF(WEEKDAY(O$10)=1,"","X")))</f>
        <v>X</v>
      </c>
      <c r="P26" s="61" t="str">
        <f>IF(OR($A26="",P$10=""),"",IF(IFERROR(MATCH(BBC_8!P$10,Infor!$A$13:$A$30,0),0)&gt;0,"L",IF(WEEKDAY(P$10)=1,"","X")))</f>
        <v>X</v>
      </c>
      <c r="Q26" s="61" t="str">
        <f>IF(OR($A26="",Q$10=""),"",IF(IFERROR(MATCH(BBC_8!Q$10,Infor!$A$13:$A$30,0),0)&gt;0,"L",IF(WEEKDAY(Q$10)=1,"","X")))</f>
        <v/>
      </c>
      <c r="R26" s="61" t="str">
        <f>IF(OR($A26="",R$10=""),"",IF(IFERROR(MATCH(BBC_8!R$10,Infor!$A$13:$A$30,0),0)&gt;0,"L",IF(WEEKDAY(R$10)=1,"","X")))</f>
        <v>X</v>
      </c>
      <c r="S26" s="61" t="str">
        <f>IF(OR($A26="",S$10=""),"",IF(IFERROR(MATCH(BBC_8!S$10,Infor!$A$13:$A$30,0),0)&gt;0,"L",IF(WEEKDAY(S$10)=1,"","X")))</f>
        <v>X</v>
      </c>
      <c r="T26" s="61" t="str">
        <f>IF(OR($A26="",T$10=""),"",IF(IFERROR(MATCH(BBC_8!T$10,Infor!$A$13:$A$30,0),0)&gt;0,"L",IF(WEEKDAY(T$10)=1,"","X")))</f>
        <v>X</v>
      </c>
      <c r="U26" s="61" t="str">
        <f>IF(OR($A26="",U$10=""),"",IF(IFERROR(MATCH(BBC_8!U$10,Infor!$A$13:$A$30,0),0)&gt;0,"L",IF(WEEKDAY(U$10)=1,"","X")))</f>
        <v>X</v>
      </c>
      <c r="V26" s="61" t="str">
        <f>IF(OR($A26="",V$10=""),"",IF(IFERROR(MATCH(BBC_8!V$10,Infor!$A$13:$A$30,0),0)&gt;0,"L",IF(WEEKDAY(V$10)=1,"","X")))</f>
        <v>X</v>
      </c>
      <c r="W26" s="61" t="str">
        <f>IF(OR($A26="",W$10=""),"",IF(IFERROR(MATCH(BBC_8!W$10,Infor!$A$13:$A$30,0),0)&gt;0,"L",IF(WEEKDAY(W$10)=1,"","X")))</f>
        <v>X</v>
      </c>
      <c r="X26" s="61" t="str">
        <f>IF(OR($A26="",X$10=""),"",IF(IFERROR(MATCH(BBC_8!X$10,Infor!$A$13:$A$30,0),0)&gt;0,"L",IF(WEEKDAY(X$10)=1,"","X")))</f>
        <v/>
      </c>
      <c r="Y26" s="61" t="str">
        <f>IF(OR($A26="",Y$10=""),"",IF(IFERROR(MATCH(BBC_8!Y$10,Infor!$A$13:$A$30,0),0)&gt;0,"L",IF(WEEKDAY(Y$10)=1,"","X")))</f>
        <v>X</v>
      </c>
      <c r="Z26" s="61" t="str">
        <f>IF(OR($A26="",Z$10=""),"",IF(IFERROR(MATCH(BBC_8!Z$10,Infor!$A$13:$A$30,0),0)&gt;0,"L",IF(WEEKDAY(Z$10)=1,"","X")))</f>
        <v>X</v>
      </c>
      <c r="AA26" s="61" t="str">
        <f>IF(OR($A26="",AA$10=""),"",IF(IFERROR(MATCH(BBC_8!AA$10,Infor!$A$13:$A$30,0),0)&gt;0,"L",IF(WEEKDAY(AA$10)=1,"","X")))</f>
        <v>X</v>
      </c>
      <c r="AB26" s="61" t="str">
        <f>IF(OR($A26="",AB$10=""),"",IF(IFERROR(MATCH(BBC_8!AB$10,Infor!$A$13:$A$30,0),0)&gt;0,"L",IF(WEEKDAY(AB$10)=1,"","X")))</f>
        <v>X</v>
      </c>
      <c r="AC26" s="61" t="str">
        <f>IF(OR($A26="",AC$10=""),"",IF(IFERROR(MATCH(BBC_8!AC$10,Infor!$A$13:$A$30,0),0)&gt;0,"L",IF(WEEKDAY(AC$10)=1,"","X")))</f>
        <v>X</v>
      </c>
      <c r="AD26" s="61" t="str">
        <f>IF(OR($A26="",AD$10=""),"",IF(IFERROR(MATCH(BBC_8!AD$10,Infor!$A$13:$A$30,0),0)&gt;0,"L",IF(WEEKDAY(AD$10)=1,"","X")))</f>
        <v>X</v>
      </c>
      <c r="AE26" s="61" t="str">
        <f>IF(OR($A26="",AE$10=""),"",IF(IFERROR(MATCH(BBC_8!AE$10,Infor!$A$13:$A$30,0),0)&gt;0,"L",IF(WEEKDAY(AE$10)=1,"","X")))</f>
        <v/>
      </c>
      <c r="AF26" s="61" t="str">
        <f>IF(OR($A26="",AF$10=""),"",IF(IFERROR(MATCH(BBC_8!AF$10,Infor!$A$13:$A$30,0),0)&gt;0,"L",IF(WEEKDAY(AF$10)=1,"","X")))</f>
        <v>X</v>
      </c>
      <c r="AG26" s="61" t="str">
        <f>IF(OR($A26="",AG$10=""),"",IF(IFERROR(MATCH(BBC_8!AG$10,Infor!$A$13:$A$30,0),0)&gt;0,"L",IF(WEEKDAY(AG$10)=1,"","X")))</f>
        <v>X</v>
      </c>
      <c r="AH26" s="61" t="str">
        <f>IF(OR($A26="",AH$10=""),"",IF(IFERROR(MATCH(BBC_8!AH$10,Infor!$A$13:$A$30,0),0)&gt;0,"L",IF(WEEKDAY(AH$10)=1,"","X")))</f>
        <v>X</v>
      </c>
      <c r="AI26" s="61" t="str">
        <f>IF(OR($A26="",AI$10=""),"",IF(IFERROR(MATCH(BBC_8!AI$10,Infor!$A$13:$A$30,0),0)&gt;0,"L",IF(WEEKDAY(AI$10)=1,"","X")))</f>
        <v>X</v>
      </c>
      <c r="AJ26" s="62"/>
      <c r="AK26" s="62">
        <f t="shared" si="6"/>
        <v>27</v>
      </c>
      <c r="AL26" s="62">
        <f t="shared" si="7"/>
        <v>0</v>
      </c>
      <c r="AM26" s="62"/>
      <c r="AN26" s="63"/>
      <c r="AO26" s="44">
        <f t="shared" si="0"/>
        <v>8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IF(OR($A27="",E$10=""),"",IF(IFERROR(MATCH(BBC_8!E$10,Infor!$A$13:$A$30,0),0)&gt;0,"L",IF(WEEKDAY(E$10)=1,"","X")))</f>
        <v>X</v>
      </c>
      <c r="F27" s="61" t="str">
        <f>IF(OR($A27="",F$10=""),"",IF(IFERROR(MATCH(BBC_8!F$10,Infor!$A$13:$A$30,0),0)&gt;0,"L",IF(WEEKDAY(F$10)=1,"","X")))</f>
        <v>X</v>
      </c>
      <c r="G27" s="61" t="str">
        <f>IF(OR($A27="",G$10=""),"",IF(IFERROR(MATCH(BBC_8!G$10,Infor!$A$13:$A$30,0),0)&gt;0,"L",IF(WEEKDAY(G$10)=1,"","X")))</f>
        <v>X</v>
      </c>
      <c r="H27" s="61" t="str">
        <f>IF(OR($A27="",H$10=""),"",IF(IFERROR(MATCH(BBC_8!H$10,Infor!$A$13:$A$30,0),0)&gt;0,"L",IF(WEEKDAY(H$10)=1,"","X")))</f>
        <v>X</v>
      </c>
      <c r="I27" s="61" t="str">
        <f>IF(OR($A27="",I$10=""),"",IF(IFERROR(MATCH(BBC_8!I$10,Infor!$A$13:$A$30,0),0)&gt;0,"L",IF(WEEKDAY(I$10)=1,"","X")))</f>
        <v>X</v>
      </c>
      <c r="J27" s="61" t="str">
        <f>IF(OR($A27="",J$10=""),"",IF(IFERROR(MATCH(BBC_8!J$10,Infor!$A$13:$A$30,0),0)&gt;0,"L",IF(WEEKDAY(J$10)=1,"","X")))</f>
        <v/>
      </c>
      <c r="K27" s="61" t="str">
        <f>IF(OR($A27="",K$10=""),"",IF(IFERROR(MATCH(BBC_8!K$10,Infor!$A$13:$A$30,0),0)&gt;0,"L",IF(WEEKDAY(K$10)=1,"","X")))</f>
        <v>X</v>
      </c>
      <c r="L27" s="61" t="str">
        <f>IF(OR($A27="",L$10=""),"",IF(IFERROR(MATCH(BBC_8!L$10,Infor!$A$13:$A$30,0),0)&gt;0,"L",IF(WEEKDAY(L$10)=1,"","X")))</f>
        <v>X</v>
      </c>
      <c r="M27" s="61" t="str">
        <f>IF(OR($A27="",M$10=""),"",IF(IFERROR(MATCH(BBC_8!M$10,Infor!$A$13:$A$30,0),0)&gt;0,"L",IF(WEEKDAY(M$10)=1,"","X")))</f>
        <v>X</v>
      </c>
      <c r="N27" s="61" t="str">
        <f>IF(OR($A27="",N$10=""),"",IF(IFERROR(MATCH(BBC_8!N$10,Infor!$A$13:$A$30,0),0)&gt;0,"L",IF(WEEKDAY(N$10)=1,"","X")))</f>
        <v>X</v>
      </c>
      <c r="O27" s="61" t="str">
        <f>IF(OR($A27="",O$10=""),"",IF(IFERROR(MATCH(BBC_8!O$10,Infor!$A$13:$A$30,0),0)&gt;0,"L",IF(WEEKDAY(O$10)=1,"","X")))</f>
        <v>X</v>
      </c>
      <c r="P27" s="61" t="str">
        <f>IF(OR($A27="",P$10=""),"",IF(IFERROR(MATCH(BBC_8!P$10,Infor!$A$13:$A$30,0),0)&gt;0,"L",IF(WEEKDAY(P$10)=1,"","X")))</f>
        <v>X</v>
      </c>
      <c r="Q27" s="61" t="str">
        <f>IF(OR($A27="",Q$10=""),"",IF(IFERROR(MATCH(BBC_8!Q$10,Infor!$A$13:$A$30,0),0)&gt;0,"L",IF(WEEKDAY(Q$10)=1,"","X")))</f>
        <v/>
      </c>
      <c r="R27" s="61" t="str">
        <f>IF(OR($A27="",R$10=""),"",IF(IFERROR(MATCH(BBC_8!R$10,Infor!$A$13:$A$30,0),0)&gt;0,"L",IF(WEEKDAY(R$10)=1,"","X")))</f>
        <v>X</v>
      </c>
      <c r="S27" s="61" t="str">
        <f>IF(OR($A27="",S$10=""),"",IF(IFERROR(MATCH(BBC_8!S$10,Infor!$A$13:$A$30,0),0)&gt;0,"L",IF(WEEKDAY(S$10)=1,"","X")))</f>
        <v>X</v>
      </c>
      <c r="T27" s="61" t="str">
        <f>IF(OR($A27="",T$10=""),"",IF(IFERROR(MATCH(BBC_8!T$10,Infor!$A$13:$A$30,0),0)&gt;0,"L",IF(WEEKDAY(T$10)=1,"","X")))</f>
        <v>X</v>
      </c>
      <c r="U27" s="61" t="str">
        <f>IF(OR($A27="",U$10=""),"",IF(IFERROR(MATCH(BBC_8!U$10,Infor!$A$13:$A$30,0),0)&gt;0,"L",IF(WEEKDAY(U$10)=1,"","X")))</f>
        <v>X</v>
      </c>
      <c r="V27" s="61" t="str">
        <f>IF(OR($A27="",V$10=""),"",IF(IFERROR(MATCH(BBC_8!V$10,Infor!$A$13:$A$30,0),0)&gt;0,"L",IF(WEEKDAY(V$10)=1,"","X")))</f>
        <v>X</v>
      </c>
      <c r="W27" s="61" t="str">
        <f>IF(OR($A27="",W$10=""),"",IF(IFERROR(MATCH(BBC_8!W$10,Infor!$A$13:$A$30,0),0)&gt;0,"L",IF(WEEKDAY(W$10)=1,"","X")))</f>
        <v>X</v>
      </c>
      <c r="X27" s="61" t="str">
        <f>IF(OR($A27="",X$10=""),"",IF(IFERROR(MATCH(BBC_8!X$10,Infor!$A$13:$A$30,0),0)&gt;0,"L",IF(WEEKDAY(X$10)=1,"","X")))</f>
        <v/>
      </c>
      <c r="Y27" s="61" t="str">
        <f>IF(OR($A27="",Y$10=""),"",IF(IFERROR(MATCH(BBC_8!Y$10,Infor!$A$13:$A$30,0),0)&gt;0,"L",IF(WEEKDAY(Y$10)=1,"","X")))</f>
        <v>X</v>
      </c>
      <c r="Z27" s="61" t="str">
        <f>IF(OR($A27="",Z$10=""),"",IF(IFERROR(MATCH(BBC_8!Z$10,Infor!$A$13:$A$30,0),0)&gt;0,"L",IF(WEEKDAY(Z$10)=1,"","X")))</f>
        <v>X</v>
      </c>
      <c r="AA27" s="61" t="str">
        <f>IF(OR($A27="",AA$10=""),"",IF(IFERROR(MATCH(BBC_8!AA$10,Infor!$A$13:$A$30,0),0)&gt;0,"L",IF(WEEKDAY(AA$10)=1,"","X")))</f>
        <v>X</v>
      </c>
      <c r="AB27" s="61" t="str">
        <f>IF(OR($A27="",AB$10=""),"",IF(IFERROR(MATCH(BBC_8!AB$10,Infor!$A$13:$A$30,0),0)&gt;0,"L",IF(WEEKDAY(AB$10)=1,"","X")))</f>
        <v>X</v>
      </c>
      <c r="AC27" s="61" t="str">
        <f>IF(OR($A27="",AC$10=""),"",IF(IFERROR(MATCH(BBC_8!AC$10,Infor!$A$13:$A$30,0),0)&gt;0,"L",IF(WEEKDAY(AC$10)=1,"","X")))</f>
        <v>X</v>
      </c>
      <c r="AD27" s="61" t="str">
        <f>IF(OR($A27="",AD$10=""),"",IF(IFERROR(MATCH(BBC_8!AD$10,Infor!$A$13:$A$30,0),0)&gt;0,"L",IF(WEEKDAY(AD$10)=1,"","X")))</f>
        <v>X</v>
      </c>
      <c r="AE27" s="61" t="str">
        <f>IF(OR($A27="",AE$10=""),"",IF(IFERROR(MATCH(BBC_8!AE$10,Infor!$A$13:$A$30,0),0)&gt;0,"L",IF(WEEKDAY(AE$10)=1,"","X")))</f>
        <v/>
      </c>
      <c r="AF27" s="61" t="str">
        <f>IF(OR($A27="",AF$10=""),"",IF(IFERROR(MATCH(BBC_8!AF$10,Infor!$A$13:$A$30,0),0)&gt;0,"L",IF(WEEKDAY(AF$10)=1,"","X")))</f>
        <v>X</v>
      </c>
      <c r="AG27" s="61" t="str">
        <f>IF(OR($A27="",AG$10=""),"",IF(IFERROR(MATCH(BBC_8!AG$10,Infor!$A$13:$A$30,0),0)&gt;0,"L",IF(WEEKDAY(AG$10)=1,"","X")))</f>
        <v>X</v>
      </c>
      <c r="AH27" s="61" t="str">
        <f>IF(OR($A27="",AH$10=""),"",IF(IFERROR(MATCH(BBC_8!AH$10,Infor!$A$13:$A$30,0),0)&gt;0,"L",IF(WEEKDAY(AH$10)=1,"","X")))</f>
        <v>X</v>
      </c>
      <c r="AI27" s="61" t="str">
        <f>IF(OR($A27="",AI$10=""),"",IF(IFERROR(MATCH(BBC_8!AI$10,Infor!$A$13:$A$30,0),0)&gt;0,"L",IF(WEEKDAY(AI$10)=1,"","X")))</f>
        <v>X</v>
      </c>
      <c r="AJ27" s="62"/>
      <c r="AK27" s="62">
        <f t="shared" si="6"/>
        <v>27</v>
      </c>
      <c r="AL27" s="62">
        <f t="shared" si="7"/>
        <v>0</v>
      </c>
      <c r="AM27" s="62"/>
      <c r="AN27" s="63"/>
      <c r="AO27" s="44">
        <f t="shared" si="0"/>
        <v>8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IF(OR($A28="",E$10=""),"",IF(IFERROR(MATCH(BBC_8!E$10,Infor!$A$13:$A$30,0),0)&gt;0,"L",IF(WEEKDAY(E$10)=1,"","X")))</f>
        <v>X</v>
      </c>
      <c r="F28" s="61" t="str">
        <f>IF(OR($A28="",F$10=""),"",IF(IFERROR(MATCH(BBC_8!F$10,Infor!$A$13:$A$30,0),0)&gt;0,"L",IF(WEEKDAY(F$10)=1,"","X")))</f>
        <v>X</v>
      </c>
      <c r="G28" s="61" t="str">
        <f>IF(OR($A28="",G$10=""),"",IF(IFERROR(MATCH(BBC_8!G$10,Infor!$A$13:$A$30,0),0)&gt;0,"L",IF(WEEKDAY(G$10)=1,"","X")))</f>
        <v>X</v>
      </c>
      <c r="H28" s="61" t="str">
        <f>IF(OR($A28="",H$10=""),"",IF(IFERROR(MATCH(BBC_8!H$10,Infor!$A$13:$A$30,0),0)&gt;0,"L",IF(WEEKDAY(H$10)=1,"","X")))</f>
        <v>X</v>
      </c>
      <c r="I28" s="61" t="str">
        <f>IF(OR($A28="",I$10=""),"",IF(IFERROR(MATCH(BBC_8!I$10,Infor!$A$13:$A$30,0),0)&gt;0,"L",IF(WEEKDAY(I$10)=1,"","X")))</f>
        <v>X</v>
      </c>
      <c r="J28" s="61" t="str">
        <f>IF(OR($A28="",J$10=""),"",IF(IFERROR(MATCH(BBC_8!J$10,Infor!$A$13:$A$30,0),0)&gt;0,"L",IF(WEEKDAY(J$10)=1,"","X")))</f>
        <v/>
      </c>
      <c r="K28" s="61" t="str">
        <f>IF(OR($A28="",K$10=""),"",IF(IFERROR(MATCH(BBC_8!K$10,Infor!$A$13:$A$30,0),0)&gt;0,"L",IF(WEEKDAY(K$10)=1,"","X")))</f>
        <v>X</v>
      </c>
      <c r="L28" s="61" t="str">
        <f>IF(OR($A28="",L$10=""),"",IF(IFERROR(MATCH(BBC_8!L$10,Infor!$A$13:$A$30,0),0)&gt;0,"L",IF(WEEKDAY(L$10)=1,"","X")))</f>
        <v>X</v>
      </c>
      <c r="M28" s="61" t="str">
        <f>IF(OR($A28="",M$10=""),"",IF(IFERROR(MATCH(BBC_8!M$10,Infor!$A$13:$A$30,0),0)&gt;0,"L",IF(WEEKDAY(M$10)=1,"","X")))</f>
        <v>X</v>
      </c>
      <c r="N28" s="61" t="str">
        <f>IF(OR($A28="",N$10=""),"",IF(IFERROR(MATCH(BBC_8!N$10,Infor!$A$13:$A$30,0),0)&gt;0,"L",IF(WEEKDAY(N$10)=1,"","X")))</f>
        <v>X</v>
      </c>
      <c r="O28" s="61" t="str">
        <f>IF(OR($A28="",O$10=""),"",IF(IFERROR(MATCH(BBC_8!O$10,Infor!$A$13:$A$30,0),0)&gt;0,"L",IF(WEEKDAY(O$10)=1,"","X")))</f>
        <v>X</v>
      </c>
      <c r="P28" s="61" t="str">
        <f>IF(OR($A28="",P$10=""),"",IF(IFERROR(MATCH(BBC_8!P$10,Infor!$A$13:$A$30,0),0)&gt;0,"L",IF(WEEKDAY(P$10)=1,"","X")))</f>
        <v>X</v>
      </c>
      <c r="Q28" s="61" t="str">
        <f>IF(OR($A28="",Q$10=""),"",IF(IFERROR(MATCH(BBC_8!Q$10,Infor!$A$13:$A$30,0),0)&gt;0,"L",IF(WEEKDAY(Q$10)=1,"","X")))</f>
        <v/>
      </c>
      <c r="R28" s="61" t="str">
        <f>IF(OR($A28="",R$10=""),"",IF(IFERROR(MATCH(BBC_8!R$10,Infor!$A$13:$A$30,0),0)&gt;0,"L",IF(WEEKDAY(R$10)=1,"","X")))</f>
        <v>X</v>
      </c>
      <c r="S28" s="61" t="str">
        <f>IF(OR($A28="",S$10=""),"",IF(IFERROR(MATCH(BBC_8!S$10,Infor!$A$13:$A$30,0),0)&gt;0,"L",IF(WEEKDAY(S$10)=1,"","X")))</f>
        <v>X</v>
      </c>
      <c r="T28" s="61" t="str">
        <f>IF(OR($A28="",T$10=""),"",IF(IFERROR(MATCH(BBC_8!T$10,Infor!$A$13:$A$30,0),0)&gt;0,"L",IF(WEEKDAY(T$10)=1,"","X")))</f>
        <v>X</v>
      </c>
      <c r="U28" s="61" t="str">
        <f>IF(OR($A28="",U$10=""),"",IF(IFERROR(MATCH(BBC_8!U$10,Infor!$A$13:$A$30,0),0)&gt;0,"L",IF(WEEKDAY(U$10)=1,"","X")))</f>
        <v>X</v>
      </c>
      <c r="V28" s="61" t="str">
        <f>IF(OR($A28="",V$10=""),"",IF(IFERROR(MATCH(BBC_8!V$10,Infor!$A$13:$A$30,0),0)&gt;0,"L",IF(WEEKDAY(V$10)=1,"","X")))</f>
        <v>X</v>
      </c>
      <c r="W28" s="61" t="str">
        <f>IF(OR($A28="",W$10=""),"",IF(IFERROR(MATCH(BBC_8!W$10,Infor!$A$13:$A$30,0),0)&gt;0,"L",IF(WEEKDAY(W$10)=1,"","X")))</f>
        <v>X</v>
      </c>
      <c r="X28" s="61" t="str">
        <f>IF(OR($A28="",X$10=""),"",IF(IFERROR(MATCH(BBC_8!X$10,Infor!$A$13:$A$30,0),0)&gt;0,"L",IF(WEEKDAY(X$10)=1,"","X")))</f>
        <v/>
      </c>
      <c r="Y28" s="61" t="str">
        <f>IF(OR($A28="",Y$10=""),"",IF(IFERROR(MATCH(BBC_8!Y$10,Infor!$A$13:$A$30,0),0)&gt;0,"L",IF(WEEKDAY(Y$10)=1,"","X")))</f>
        <v>X</v>
      </c>
      <c r="Z28" s="61" t="str">
        <f>IF(OR($A28="",Z$10=""),"",IF(IFERROR(MATCH(BBC_8!Z$10,Infor!$A$13:$A$30,0),0)&gt;0,"L",IF(WEEKDAY(Z$10)=1,"","X")))</f>
        <v>X</v>
      </c>
      <c r="AA28" s="61" t="str">
        <f>IF(OR($A28="",AA$10=""),"",IF(IFERROR(MATCH(BBC_8!AA$10,Infor!$A$13:$A$30,0),0)&gt;0,"L",IF(WEEKDAY(AA$10)=1,"","X")))</f>
        <v>X</v>
      </c>
      <c r="AB28" s="61" t="str">
        <f>IF(OR($A28="",AB$10=""),"",IF(IFERROR(MATCH(BBC_8!AB$10,Infor!$A$13:$A$30,0),0)&gt;0,"L",IF(WEEKDAY(AB$10)=1,"","X")))</f>
        <v>X</v>
      </c>
      <c r="AC28" s="61" t="str">
        <f>IF(OR($A28="",AC$10=""),"",IF(IFERROR(MATCH(BBC_8!AC$10,Infor!$A$13:$A$30,0),0)&gt;0,"L",IF(WEEKDAY(AC$10)=1,"","X")))</f>
        <v>X</v>
      </c>
      <c r="AD28" s="61" t="str">
        <f>IF(OR($A28="",AD$10=""),"",IF(IFERROR(MATCH(BBC_8!AD$10,Infor!$A$13:$A$30,0),0)&gt;0,"L",IF(WEEKDAY(AD$10)=1,"","X")))</f>
        <v>X</v>
      </c>
      <c r="AE28" s="61" t="str">
        <f>IF(OR($A28="",AE$10=""),"",IF(IFERROR(MATCH(BBC_8!AE$10,Infor!$A$13:$A$30,0),0)&gt;0,"L",IF(WEEKDAY(AE$10)=1,"","X")))</f>
        <v/>
      </c>
      <c r="AF28" s="61" t="str">
        <f>IF(OR($A28="",AF$10=""),"",IF(IFERROR(MATCH(BBC_8!AF$10,Infor!$A$13:$A$30,0),0)&gt;0,"L",IF(WEEKDAY(AF$10)=1,"","X")))</f>
        <v>X</v>
      </c>
      <c r="AG28" s="61" t="str">
        <f>IF(OR($A28="",AG$10=""),"",IF(IFERROR(MATCH(BBC_8!AG$10,Infor!$A$13:$A$30,0),0)&gt;0,"L",IF(WEEKDAY(AG$10)=1,"","X")))</f>
        <v>X</v>
      </c>
      <c r="AH28" s="61" t="str">
        <f>IF(OR($A28="",AH$10=""),"",IF(IFERROR(MATCH(BBC_8!AH$10,Infor!$A$13:$A$30,0),0)&gt;0,"L",IF(WEEKDAY(AH$10)=1,"","X")))</f>
        <v>X</v>
      </c>
      <c r="AI28" s="61" t="str">
        <f>IF(OR($A28="",AI$10=""),"",IF(IFERROR(MATCH(BBC_8!AI$10,Infor!$A$13:$A$30,0),0)&gt;0,"L",IF(WEEKDAY(AI$10)=1,"","X")))</f>
        <v>X</v>
      </c>
      <c r="AJ28" s="62"/>
      <c r="AK28" s="62">
        <f t="shared" si="6"/>
        <v>27</v>
      </c>
      <c r="AL28" s="62">
        <f t="shared" si="7"/>
        <v>0</v>
      </c>
      <c r="AM28" s="62"/>
      <c r="AN28" s="63"/>
      <c r="AO28" s="44">
        <f t="shared" si="0"/>
        <v>8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IF(OR($A29="",E$10=""),"",IF(IFERROR(MATCH(BBC_8!E$10,Infor!$A$13:$A$30,0),0)&gt;0,"L",IF(WEEKDAY(E$10)=1,"","X")))</f>
        <v>X</v>
      </c>
      <c r="F29" s="61" t="str">
        <f>IF(OR($A29="",F$10=""),"",IF(IFERROR(MATCH(BBC_8!F$10,Infor!$A$13:$A$30,0),0)&gt;0,"L",IF(WEEKDAY(F$10)=1,"","X")))</f>
        <v>X</v>
      </c>
      <c r="G29" s="61" t="str">
        <f>IF(OR($A29="",G$10=""),"",IF(IFERROR(MATCH(BBC_8!G$10,Infor!$A$13:$A$30,0),0)&gt;0,"L",IF(WEEKDAY(G$10)=1,"","X")))</f>
        <v>X</v>
      </c>
      <c r="H29" s="61" t="str">
        <f>IF(OR($A29="",H$10=""),"",IF(IFERROR(MATCH(BBC_8!H$10,Infor!$A$13:$A$30,0),0)&gt;0,"L",IF(WEEKDAY(H$10)=1,"","X")))</f>
        <v>X</v>
      </c>
      <c r="I29" s="61" t="str">
        <f>IF(OR($A29="",I$10=""),"",IF(IFERROR(MATCH(BBC_8!I$10,Infor!$A$13:$A$30,0),0)&gt;0,"L",IF(WEEKDAY(I$10)=1,"","X")))</f>
        <v>X</v>
      </c>
      <c r="J29" s="61" t="str">
        <f>IF(OR($A29="",J$10=""),"",IF(IFERROR(MATCH(BBC_8!J$10,Infor!$A$13:$A$30,0),0)&gt;0,"L",IF(WEEKDAY(J$10)=1,"","X")))</f>
        <v/>
      </c>
      <c r="K29" s="61" t="str">
        <f>IF(OR($A29="",K$10=""),"",IF(IFERROR(MATCH(BBC_8!K$10,Infor!$A$13:$A$30,0),0)&gt;0,"L",IF(WEEKDAY(K$10)=1,"","X")))</f>
        <v>X</v>
      </c>
      <c r="L29" s="61" t="str">
        <f>IF(OR($A29="",L$10=""),"",IF(IFERROR(MATCH(BBC_8!L$10,Infor!$A$13:$A$30,0),0)&gt;0,"L",IF(WEEKDAY(L$10)=1,"","X")))</f>
        <v>X</v>
      </c>
      <c r="M29" s="61" t="str">
        <f>IF(OR($A29="",M$10=""),"",IF(IFERROR(MATCH(BBC_8!M$10,Infor!$A$13:$A$30,0),0)&gt;0,"L",IF(WEEKDAY(M$10)=1,"","X")))</f>
        <v>X</v>
      </c>
      <c r="N29" s="61" t="str">
        <f>IF(OR($A29="",N$10=""),"",IF(IFERROR(MATCH(BBC_8!N$10,Infor!$A$13:$A$30,0),0)&gt;0,"L",IF(WEEKDAY(N$10)=1,"","X")))</f>
        <v>X</v>
      </c>
      <c r="O29" s="61" t="str">
        <f>IF(OR($A29="",O$10=""),"",IF(IFERROR(MATCH(BBC_8!O$10,Infor!$A$13:$A$30,0),0)&gt;0,"L",IF(WEEKDAY(O$10)=1,"","X")))</f>
        <v>X</v>
      </c>
      <c r="P29" s="61" t="str">
        <f>IF(OR($A29="",P$10=""),"",IF(IFERROR(MATCH(BBC_8!P$10,Infor!$A$13:$A$30,0),0)&gt;0,"L",IF(WEEKDAY(P$10)=1,"","X")))</f>
        <v>X</v>
      </c>
      <c r="Q29" s="61" t="str">
        <f>IF(OR($A29="",Q$10=""),"",IF(IFERROR(MATCH(BBC_8!Q$10,Infor!$A$13:$A$30,0),0)&gt;0,"L",IF(WEEKDAY(Q$10)=1,"","X")))</f>
        <v/>
      </c>
      <c r="R29" s="61" t="str">
        <f>IF(OR($A29="",R$10=""),"",IF(IFERROR(MATCH(BBC_8!R$10,Infor!$A$13:$A$30,0),0)&gt;0,"L",IF(WEEKDAY(R$10)=1,"","X")))</f>
        <v>X</v>
      </c>
      <c r="S29" s="61" t="str">
        <f>IF(OR($A29="",S$10=""),"",IF(IFERROR(MATCH(BBC_8!S$10,Infor!$A$13:$A$30,0),0)&gt;0,"L",IF(WEEKDAY(S$10)=1,"","X")))</f>
        <v>X</v>
      </c>
      <c r="T29" s="61" t="str">
        <f>IF(OR($A29="",T$10=""),"",IF(IFERROR(MATCH(BBC_8!T$10,Infor!$A$13:$A$30,0),0)&gt;0,"L",IF(WEEKDAY(T$10)=1,"","X")))</f>
        <v>X</v>
      </c>
      <c r="U29" s="61" t="str">
        <f>IF(OR($A29="",U$10=""),"",IF(IFERROR(MATCH(BBC_8!U$10,Infor!$A$13:$A$30,0),0)&gt;0,"L",IF(WEEKDAY(U$10)=1,"","X")))</f>
        <v>X</v>
      </c>
      <c r="V29" s="61" t="str">
        <f>IF(OR($A29="",V$10=""),"",IF(IFERROR(MATCH(BBC_8!V$10,Infor!$A$13:$A$30,0),0)&gt;0,"L",IF(WEEKDAY(V$10)=1,"","X")))</f>
        <v>X</v>
      </c>
      <c r="W29" s="61" t="str">
        <f>IF(OR($A29="",W$10=""),"",IF(IFERROR(MATCH(BBC_8!W$10,Infor!$A$13:$A$30,0),0)&gt;0,"L",IF(WEEKDAY(W$10)=1,"","X")))</f>
        <v>X</v>
      </c>
      <c r="X29" s="61" t="str">
        <f>IF(OR($A29="",X$10=""),"",IF(IFERROR(MATCH(BBC_8!X$10,Infor!$A$13:$A$30,0),0)&gt;0,"L",IF(WEEKDAY(X$10)=1,"","X")))</f>
        <v/>
      </c>
      <c r="Y29" s="61" t="str">
        <f>IF(OR($A29="",Y$10=""),"",IF(IFERROR(MATCH(BBC_8!Y$10,Infor!$A$13:$A$30,0),0)&gt;0,"L",IF(WEEKDAY(Y$10)=1,"","X")))</f>
        <v>X</v>
      </c>
      <c r="Z29" s="61" t="str">
        <f>IF(OR($A29="",Z$10=""),"",IF(IFERROR(MATCH(BBC_8!Z$10,Infor!$A$13:$A$30,0),0)&gt;0,"L",IF(WEEKDAY(Z$10)=1,"","X")))</f>
        <v>X</v>
      </c>
      <c r="AA29" s="61" t="str">
        <f>IF(OR($A29="",AA$10=""),"",IF(IFERROR(MATCH(BBC_8!AA$10,Infor!$A$13:$A$30,0),0)&gt;0,"L",IF(WEEKDAY(AA$10)=1,"","X")))</f>
        <v>X</v>
      </c>
      <c r="AB29" s="61" t="str">
        <f>IF(OR($A29="",AB$10=""),"",IF(IFERROR(MATCH(BBC_8!AB$10,Infor!$A$13:$A$30,0),0)&gt;0,"L",IF(WEEKDAY(AB$10)=1,"","X")))</f>
        <v>X</v>
      </c>
      <c r="AC29" s="61" t="str">
        <f>IF(OR($A29="",AC$10=""),"",IF(IFERROR(MATCH(BBC_8!AC$10,Infor!$A$13:$A$30,0),0)&gt;0,"L",IF(WEEKDAY(AC$10)=1,"","X")))</f>
        <v>X</v>
      </c>
      <c r="AD29" s="61" t="str">
        <f>IF(OR($A29="",AD$10=""),"",IF(IFERROR(MATCH(BBC_8!AD$10,Infor!$A$13:$A$30,0),0)&gt;0,"L",IF(WEEKDAY(AD$10)=1,"","X")))</f>
        <v>X</v>
      </c>
      <c r="AE29" s="61" t="str">
        <f>IF(OR($A29="",AE$10=""),"",IF(IFERROR(MATCH(BBC_8!AE$10,Infor!$A$13:$A$30,0),0)&gt;0,"L",IF(WEEKDAY(AE$10)=1,"","X")))</f>
        <v/>
      </c>
      <c r="AF29" s="61" t="str">
        <f>IF(OR($A29="",AF$10=""),"",IF(IFERROR(MATCH(BBC_8!AF$10,Infor!$A$13:$A$30,0),0)&gt;0,"L",IF(WEEKDAY(AF$10)=1,"","X")))</f>
        <v>X</v>
      </c>
      <c r="AG29" s="61" t="str">
        <f>IF(OR($A29="",AG$10=""),"",IF(IFERROR(MATCH(BBC_8!AG$10,Infor!$A$13:$A$30,0),0)&gt;0,"L",IF(WEEKDAY(AG$10)=1,"","X")))</f>
        <v>X</v>
      </c>
      <c r="AH29" s="61" t="str">
        <f>IF(OR($A29="",AH$10=""),"",IF(IFERROR(MATCH(BBC_8!AH$10,Infor!$A$13:$A$30,0),0)&gt;0,"L",IF(WEEKDAY(AH$10)=1,"","X")))</f>
        <v>X</v>
      </c>
      <c r="AI29" s="61" t="str">
        <f>IF(OR($A29="",AI$10=""),"",IF(IFERROR(MATCH(BBC_8!AI$10,Infor!$A$13:$A$30,0),0)&gt;0,"L",IF(WEEKDAY(AI$10)=1,"","X")))</f>
        <v>X</v>
      </c>
      <c r="AJ29" s="62"/>
      <c r="AK29" s="62">
        <f t="shared" si="6"/>
        <v>27</v>
      </c>
      <c r="AL29" s="62">
        <f t="shared" si="7"/>
        <v>0</v>
      </c>
      <c r="AM29" s="62"/>
      <c r="AN29" s="63"/>
      <c r="AO29" s="44">
        <f t="shared" si="0"/>
        <v>8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IF(OR($A30="",E$10=""),"",IF(IFERROR(MATCH(BBC_8!E$10,Infor!$A$13:$A$30,0),0)&gt;0,"L",IF(WEEKDAY(E$10)=1,"","X")))</f>
        <v>X</v>
      </c>
      <c r="F30" s="61" t="str">
        <f>IF(OR($A30="",F$10=""),"",IF(IFERROR(MATCH(BBC_8!F$10,Infor!$A$13:$A$30,0),0)&gt;0,"L",IF(WEEKDAY(F$10)=1,"","X")))</f>
        <v>X</v>
      </c>
      <c r="G30" s="61" t="str">
        <f>IF(OR($A30="",G$10=""),"",IF(IFERROR(MATCH(BBC_8!G$10,Infor!$A$13:$A$30,0),0)&gt;0,"L",IF(WEEKDAY(G$10)=1,"","X")))</f>
        <v>X</v>
      </c>
      <c r="H30" s="61" t="str">
        <f>IF(OR($A30="",H$10=""),"",IF(IFERROR(MATCH(BBC_8!H$10,Infor!$A$13:$A$30,0),0)&gt;0,"L",IF(WEEKDAY(H$10)=1,"","X")))</f>
        <v>X</v>
      </c>
      <c r="I30" s="61" t="str">
        <f>IF(OR($A30="",I$10=""),"",IF(IFERROR(MATCH(BBC_8!I$10,Infor!$A$13:$A$30,0),0)&gt;0,"L",IF(WEEKDAY(I$10)=1,"","X")))</f>
        <v>X</v>
      </c>
      <c r="J30" s="61" t="str">
        <f>IF(OR($A30="",J$10=""),"",IF(IFERROR(MATCH(BBC_8!J$10,Infor!$A$13:$A$30,0),0)&gt;0,"L",IF(WEEKDAY(J$10)=1,"","X")))</f>
        <v/>
      </c>
      <c r="K30" s="61" t="str">
        <f>IF(OR($A30="",K$10=""),"",IF(IFERROR(MATCH(BBC_8!K$10,Infor!$A$13:$A$30,0),0)&gt;0,"L",IF(WEEKDAY(K$10)=1,"","X")))</f>
        <v>X</v>
      </c>
      <c r="L30" s="61" t="str">
        <f>IF(OR($A30="",L$10=""),"",IF(IFERROR(MATCH(BBC_8!L$10,Infor!$A$13:$A$30,0),0)&gt;0,"L",IF(WEEKDAY(L$10)=1,"","X")))</f>
        <v>X</v>
      </c>
      <c r="M30" s="61" t="str">
        <f>IF(OR($A30="",M$10=""),"",IF(IFERROR(MATCH(BBC_8!M$10,Infor!$A$13:$A$30,0),0)&gt;0,"L",IF(WEEKDAY(M$10)=1,"","X")))</f>
        <v>X</v>
      </c>
      <c r="N30" s="61" t="str">
        <f>IF(OR($A30="",N$10=""),"",IF(IFERROR(MATCH(BBC_8!N$10,Infor!$A$13:$A$30,0),0)&gt;0,"L",IF(WEEKDAY(N$10)=1,"","X")))</f>
        <v>X</v>
      </c>
      <c r="O30" s="61" t="str">
        <f>IF(OR($A30="",O$10=""),"",IF(IFERROR(MATCH(BBC_8!O$10,Infor!$A$13:$A$30,0),0)&gt;0,"L",IF(WEEKDAY(O$10)=1,"","X")))</f>
        <v>X</v>
      </c>
      <c r="P30" s="61" t="str">
        <f>IF(OR($A30="",P$10=""),"",IF(IFERROR(MATCH(BBC_8!P$10,Infor!$A$13:$A$30,0),0)&gt;0,"L",IF(WEEKDAY(P$10)=1,"","X")))</f>
        <v>X</v>
      </c>
      <c r="Q30" s="61" t="str">
        <f>IF(OR($A30="",Q$10=""),"",IF(IFERROR(MATCH(BBC_8!Q$10,Infor!$A$13:$A$30,0),0)&gt;0,"L",IF(WEEKDAY(Q$10)=1,"","X")))</f>
        <v/>
      </c>
      <c r="R30" s="61" t="str">
        <f>IF(OR($A30="",R$10=""),"",IF(IFERROR(MATCH(BBC_8!R$10,Infor!$A$13:$A$30,0),0)&gt;0,"L",IF(WEEKDAY(R$10)=1,"","X")))</f>
        <v>X</v>
      </c>
      <c r="S30" s="61" t="str">
        <f>IF(OR($A30="",S$10=""),"",IF(IFERROR(MATCH(BBC_8!S$10,Infor!$A$13:$A$30,0),0)&gt;0,"L",IF(WEEKDAY(S$10)=1,"","X")))</f>
        <v>X</v>
      </c>
      <c r="T30" s="61" t="str">
        <f>IF(OR($A30="",T$10=""),"",IF(IFERROR(MATCH(BBC_8!T$10,Infor!$A$13:$A$30,0),0)&gt;0,"L",IF(WEEKDAY(T$10)=1,"","X")))</f>
        <v>X</v>
      </c>
      <c r="U30" s="61" t="str">
        <f>IF(OR($A30="",U$10=""),"",IF(IFERROR(MATCH(BBC_8!U$10,Infor!$A$13:$A$30,0),0)&gt;0,"L",IF(WEEKDAY(U$10)=1,"","X")))</f>
        <v>X</v>
      </c>
      <c r="V30" s="61" t="str">
        <f>IF(OR($A30="",V$10=""),"",IF(IFERROR(MATCH(BBC_8!V$10,Infor!$A$13:$A$30,0),0)&gt;0,"L",IF(WEEKDAY(V$10)=1,"","X")))</f>
        <v>X</v>
      </c>
      <c r="W30" s="61" t="str">
        <f>IF(OR($A30="",W$10=""),"",IF(IFERROR(MATCH(BBC_8!W$10,Infor!$A$13:$A$30,0),0)&gt;0,"L",IF(WEEKDAY(W$10)=1,"","X")))</f>
        <v>X</v>
      </c>
      <c r="X30" s="61" t="str">
        <f>IF(OR($A30="",X$10=""),"",IF(IFERROR(MATCH(BBC_8!X$10,Infor!$A$13:$A$30,0),0)&gt;0,"L",IF(WEEKDAY(X$10)=1,"","X")))</f>
        <v/>
      </c>
      <c r="Y30" s="61" t="str">
        <f>IF(OR($A30="",Y$10=""),"",IF(IFERROR(MATCH(BBC_8!Y$10,Infor!$A$13:$A$30,0),0)&gt;0,"L",IF(WEEKDAY(Y$10)=1,"","X")))</f>
        <v>X</v>
      </c>
      <c r="Z30" s="61" t="str">
        <f>IF(OR($A30="",Z$10=""),"",IF(IFERROR(MATCH(BBC_8!Z$10,Infor!$A$13:$A$30,0),0)&gt;0,"L",IF(WEEKDAY(Z$10)=1,"","X")))</f>
        <v>X</v>
      </c>
      <c r="AA30" s="61" t="str">
        <f>IF(OR($A30="",AA$10=""),"",IF(IFERROR(MATCH(BBC_8!AA$10,Infor!$A$13:$A$30,0),0)&gt;0,"L",IF(WEEKDAY(AA$10)=1,"","X")))</f>
        <v>X</v>
      </c>
      <c r="AB30" s="61" t="str">
        <f>IF(OR($A30="",AB$10=""),"",IF(IFERROR(MATCH(BBC_8!AB$10,Infor!$A$13:$A$30,0),0)&gt;0,"L",IF(WEEKDAY(AB$10)=1,"","X")))</f>
        <v>X</v>
      </c>
      <c r="AC30" s="61" t="str">
        <f>IF(OR($A30="",AC$10=""),"",IF(IFERROR(MATCH(BBC_8!AC$10,Infor!$A$13:$A$30,0),0)&gt;0,"L",IF(WEEKDAY(AC$10)=1,"","X")))</f>
        <v>X</v>
      </c>
      <c r="AD30" s="61" t="str">
        <f>IF(OR($A30="",AD$10=""),"",IF(IFERROR(MATCH(BBC_8!AD$10,Infor!$A$13:$A$30,0),0)&gt;0,"L",IF(WEEKDAY(AD$10)=1,"","X")))</f>
        <v>X</v>
      </c>
      <c r="AE30" s="61" t="str">
        <f>IF(OR($A30="",AE$10=""),"",IF(IFERROR(MATCH(BBC_8!AE$10,Infor!$A$13:$A$30,0),0)&gt;0,"L",IF(WEEKDAY(AE$10)=1,"","X")))</f>
        <v/>
      </c>
      <c r="AF30" s="61" t="str">
        <f>IF(OR($A30="",AF$10=""),"",IF(IFERROR(MATCH(BBC_8!AF$10,Infor!$A$13:$A$30,0),0)&gt;0,"L",IF(WEEKDAY(AF$10)=1,"","X")))</f>
        <v>X</v>
      </c>
      <c r="AG30" s="61" t="str">
        <f>IF(OR($A30="",AG$10=""),"",IF(IFERROR(MATCH(BBC_8!AG$10,Infor!$A$13:$A$30,0),0)&gt;0,"L",IF(WEEKDAY(AG$10)=1,"","X")))</f>
        <v>X</v>
      </c>
      <c r="AH30" s="61" t="str">
        <f>IF(OR($A30="",AH$10=""),"",IF(IFERROR(MATCH(BBC_8!AH$10,Infor!$A$13:$A$30,0),0)&gt;0,"L",IF(WEEKDAY(AH$10)=1,"","X")))</f>
        <v>X</v>
      </c>
      <c r="AI30" s="61" t="str">
        <f>IF(OR($A30="",AI$10=""),"",IF(IFERROR(MATCH(BBC_8!AI$10,Infor!$A$13:$A$30,0),0)&gt;0,"L",IF(WEEKDAY(AI$10)=1,"","X")))</f>
        <v>X</v>
      </c>
      <c r="AJ30" s="62"/>
      <c r="AK30" s="62">
        <f t="shared" si="6"/>
        <v>27</v>
      </c>
      <c r="AL30" s="62">
        <f t="shared" si="7"/>
        <v>0</v>
      </c>
      <c r="AM30" s="62"/>
      <c r="AN30" s="63"/>
      <c r="AO30" s="44">
        <f t="shared" si="0"/>
        <v>8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IF(OR($A31="",E$10=""),"",IF(IFERROR(MATCH(BBC_8!E$10,Infor!$A$13:$A$30,0),0)&gt;0,"L",IF(WEEKDAY(E$10)=1,"","X")))</f>
        <v>X</v>
      </c>
      <c r="F31" s="61" t="str">
        <f>IF(OR($A31="",F$10=""),"",IF(IFERROR(MATCH(BBC_8!F$10,Infor!$A$13:$A$30,0),0)&gt;0,"L",IF(WEEKDAY(F$10)=1,"","X")))</f>
        <v>X</v>
      </c>
      <c r="G31" s="61" t="str">
        <f>IF(OR($A31="",G$10=""),"",IF(IFERROR(MATCH(BBC_8!G$10,Infor!$A$13:$A$30,0),0)&gt;0,"L",IF(WEEKDAY(G$10)=1,"","X")))</f>
        <v>X</v>
      </c>
      <c r="H31" s="61" t="str">
        <f>IF(OR($A31="",H$10=""),"",IF(IFERROR(MATCH(BBC_8!H$10,Infor!$A$13:$A$30,0),0)&gt;0,"L",IF(WEEKDAY(H$10)=1,"","X")))</f>
        <v>X</v>
      </c>
      <c r="I31" s="61" t="str">
        <f>IF(OR($A31="",I$10=""),"",IF(IFERROR(MATCH(BBC_8!I$10,Infor!$A$13:$A$30,0),0)&gt;0,"L",IF(WEEKDAY(I$10)=1,"","X")))</f>
        <v>X</v>
      </c>
      <c r="J31" s="61" t="str">
        <f>IF(OR($A31="",J$10=""),"",IF(IFERROR(MATCH(BBC_8!J$10,Infor!$A$13:$A$30,0),0)&gt;0,"L",IF(WEEKDAY(J$10)=1,"","X")))</f>
        <v/>
      </c>
      <c r="K31" s="61" t="str">
        <f>IF(OR($A31="",K$10=""),"",IF(IFERROR(MATCH(BBC_8!K$10,Infor!$A$13:$A$30,0),0)&gt;0,"L",IF(WEEKDAY(K$10)=1,"","X")))</f>
        <v>X</v>
      </c>
      <c r="L31" s="61" t="str">
        <f>IF(OR($A31="",L$10=""),"",IF(IFERROR(MATCH(BBC_8!L$10,Infor!$A$13:$A$30,0),0)&gt;0,"L",IF(WEEKDAY(L$10)=1,"","X")))</f>
        <v>X</v>
      </c>
      <c r="M31" s="61" t="str">
        <f>IF(OR($A31="",M$10=""),"",IF(IFERROR(MATCH(BBC_8!M$10,Infor!$A$13:$A$30,0),0)&gt;0,"L",IF(WEEKDAY(M$10)=1,"","X")))</f>
        <v>X</v>
      </c>
      <c r="N31" s="61" t="str">
        <f>IF(OR($A31="",N$10=""),"",IF(IFERROR(MATCH(BBC_8!N$10,Infor!$A$13:$A$30,0),0)&gt;0,"L",IF(WEEKDAY(N$10)=1,"","X")))</f>
        <v>X</v>
      </c>
      <c r="O31" s="61" t="str">
        <f>IF(OR($A31="",O$10=""),"",IF(IFERROR(MATCH(BBC_8!O$10,Infor!$A$13:$A$30,0),0)&gt;0,"L",IF(WEEKDAY(O$10)=1,"","X")))</f>
        <v>X</v>
      </c>
      <c r="P31" s="61" t="str">
        <f>IF(OR($A31="",P$10=""),"",IF(IFERROR(MATCH(BBC_8!P$10,Infor!$A$13:$A$30,0),0)&gt;0,"L",IF(WEEKDAY(P$10)=1,"","X")))</f>
        <v>X</v>
      </c>
      <c r="Q31" s="61" t="str">
        <f>IF(OR($A31="",Q$10=""),"",IF(IFERROR(MATCH(BBC_8!Q$10,Infor!$A$13:$A$30,0),0)&gt;0,"L",IF(WEEKDAY(Q$10)=1,"","X")))</f>
        <v/>
      </c>
      <c r="R31" s="61" t="str">
        <f>IF(OR($A31="",R$10=""),"",IF(IFERROR(MATCH(BBC_8!R$10,Infor!$A$13:$A$30,0),0)&gt;0,"L",IF(WEEKDAY(R$10)=1,"","X")))</f>
        <v>X</v>
      </c>
      <c r="S31" s="61" t="str">
        <f>IF(OR($A31="",S$10=""),"",IF(IFERROR(MATCH(BBC_8!S$10,Infor!$A$13:$A$30,0),0)&gt;0,"L",IF(WEEKDAY(S$10)=1,"","X")))</f>
        <v>X</v>
      </c>
      <c r="T31" s="61" t="str">
        <f>IF(OR($A31="",T$10=""),"",IF(IFERROR(MATCH(BBC_8!T$10,Infor!$A$13:$A$30,0),0)&gt;0,"L",IF(WEEKDAY(T$10)=1,"","X")))</f>
        <v>X</v>
      </c>
      <c r="U31" s="61" t="str">
        <f>IF(OR($A31="",U$10=""),"",IF(IFERROR(MATCH(BBC_8!U$10,Infor!$A$13:$A$30,0),0)&gt;0,"L",IF(WEEKDAY(U$10)=1,"","X")))</f>
        <v>X</v>
      </c>
      <c r="V31" s="61" t="str">
        <f>IF(OR($A31="",V$10=""),"",IF(IFERROR(MATCH(BBC_8!V$10,Infor!$A$13:$A$30,0),0)&gt;0,"L",IF(WEEKDAY(V$10)=1,"","X")))</f>
        <v>X</v>
      </c>
      <c r="W31" s="61" t="str">
        <f>IF(OR($A31="",W$10=""),"",IF(IFERROR(MATCH(BBC_8!W$10,Infor!$A$13:$A$30,0),0)&gt;0,"L",IF(WEEKDAY(W$10)=1,"","X")))</f>
        <v>X</v>
      </c>
      <c r="X31" s="61" t="str">
        <f>IF(OR($A31="",X$10=""),"",IF(IFERROR(MATCH(BBC_8!X$10,Infor!$A$13:$A$30,0),0)&gt;0,"L",IF(WEEKDAY(X$10)=1,"","X")))</f>
        <v/>
      </c>
      <c r="Y31" s="61" t="str">
        <f>IF(OR($A31="",Y$10=""),"",IF(IFERROR(MATCH(BBC_8!Y$10,Infor!$A$13:$A$30,0),0)&gt;0,"L",IF(WEEKDAY(Y$10)=1,"","X")))</f>
        <v>X</v>
      </c>
      <c r="Z31" s="61" t="str">
        <f>IF(OR($A31="",Z$10=""),"",IF(IFERROR(MATCH(BBC_8!Z$10,Infor!$A$13:$A$30,0),0)&gt;0,"L",IF(WEEKDAY(Z$10)=1,"","X")))</f>
        <v>X</v>
      </c>
      <c r="AA31" s="61" t="str">
        <f>IF(OR($A31="",AA$10=""),"",IF(IFERROR(MATCH(BBC_8!AA$10,Infor!$A$13:$A$30,0),0)&gt;0,"L",IF(WEEKDAY(AA$10)=1,"","X")))</f>
        <v>X</v>
      </c>
      <c r="AB31" s="61" t="str">
        <f>IF(OR($A31="",AB$10=""),"",IF(IFERROR(MATCH(BBC_8!AB$10,Infor!$A$13:$A$30,0),0)&gt;0,"L",IF(WEEKDAY(AB$10)=1,"","X")))</f>
        <v>X</v>
      </c>
      <c r="AC31" s="61" t="str">
        <f>IF(OR($A31="",AC$10=""),"",IF(IFERROR(MATCH(BBC_8!AC$10,Infor!$A$13:$A$30,0),0)&gt;0,"L",IF(WEEKDAY(AC$10)=1,"","X")))</f>
        <v>X</v>
      </c>
      <c r="AD31" s="61" t="str">
        <f>IF(OR($A31="",AD$10=""),"",IF(IFERROR(MATCH(BBC_8!AD$10,Infor!$A$13:$A$30,0),0)&gt;0,"L",IF(WEEKDAY(AD$10)=1,"","X")))</f>
        <v>X</v>
      </c>
      <c r="AE31" s="61" t="str">
        <f>IF(OR($A31="",AE$10=""),"",IF(IFERROR(MATCH(BBC_8!AE$10,Infor!$A$13:$A$30,0),0)&gt;0,"L",IF(WEEKDAY(AE$10)=1,"","X")))</f>
        <v/>
      </c>
      <c r="AF31" s="61" t="str">
        <f>IF(OR($A31="",AF$10=""),"",IF(IFERROR(MATCH(BBC_8!AF$10,Infor!$A$13:$A$30,0),0)&gt;0,"L",IF(WEEKDAY(AF$10)=1,"","X")))</f>
        <v>X</v>
      </c>
      <c r="AG31" s="61" t="str">
        <f>IF(OR($A31="",AG$10=""),"",IF(IFERROR(MATCH(BBC_8!AG$10,Infor!$A$13:$A$30,0),0)&gt;0,"L",IF(WEEKDAY(AG$10)=1,"","X")))</f>
        <v>X</v>
      </c>
      <c r="AH31" s="61" t="str">
        <f>IF(OR($A31="",AH$10=""),"",IF(IFERROR(MATCH(BBC_8!AH$10,Infor!$A$13:$A$30,0),0)&gt;0,"L",IF(WEEKDAY(AH$10)=1,"","X")))</f>
        <v>X</v>
      </c>
      <c r="AI31" s="61" t="str">
        <f>IF(OR($A31="",AI$10=""),"",IF(IFERROR(MATCH(BBC_8!AI$10,Infor!$A$13:$A$30,0),0)&gt;0,"L",IF(WEEKDAY(AI$10)=1,"","X")))</f>
        <v>X</v>
      </c>
      <c r="AJ31" s="62"/>
      <c r="AK31" s="62">
        <f t="shared" si="6"/>
        <v>27</v>
      </c>
      <c r="AL31" s="62">
        <f t="shared" si="7"/>
        <v>0</v>
      </c>
      <c r="AM31" s="62"/>
      <c r="AN31" s="63"/>
      <c r="AO31" s="44">
        <f t="shared" si="0"/>
        <v>8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IF(OR($A32="",E$10=""),"",IF(IFERROR(MATCH(BBC_8!E$10,Infor!$A$13:$A$30,0),0)&gt;0,"L",IF(WEEKDAY(E$10)=1,"","X")))</f>
        <v>X</v>
      </c>
      <c r="F32" s="61" t="str">
        <f>IF(OR($A32="",F$10=""),"",IF(IFERROR(MATCH(BBC_8!F$10,Infor!$A$13:$A$30,0),0)&gt;0,"L",IF(WEEKDAY(F$10)=1,"","X")))</f>
        <v>X</v>
      </c>
      <c r="G32" s="61" t="str">
        <f>IF(OR($A32="",G$10=""),"",IF(IFERROR(MATCH(BBC_8!G$10,Infor!$A$13:$A$30,0),0)&gt;0,"L",IF(WEEKDAY(G$10)=1,"","X")))</f>
        <v>X</v>
      </c>
      <c r="H32" s="61" t="str">
        <f>IF(OR($A32="",H$10=""),"",IF(IFERROR(MATCH(BBC_8!H$10,Infor!$A$13:$A$30,0),0)&gt;0,"L",IF(WEEKDAY(H$10)=1,"","X")))</f>
        <v>X</v>
      </c>
      <c r="I32" s="61" t="str">
        <f>IF(OR($A32="",I$10=""),"",IF(IFERROR(MATCH(BBC_8!I$10,Infor!$A$13:$A$30,0),0)&gt;0,"L",IF(WEEKDAY(I$10)=1,"","X")))</f>
        <v>X</v>
      </c>
      <c r="J32" s="61" t="str">
        <f>IF(OR($A32="",J$10=""),"",IF(IFERROR(MATCH(BBC_8!J$10,Infor!$A$13:$A$30,0),0)&gt;0,"L",IF(WEEKDAY(J$10)=1,"","X")))</f>
        <v/>
      </c>
      <c r="K32" s="61" t="str">
        <f>IF(OR($A32="",K$10=""),"",IF(IFERROR(MATCH(BBC_8!K$10,Infor!$A$13:$A$30,0),0)&gt;0,"L",IF(WEEKDAY(K$10)=1,"","X")))</f>
        <v>X</v>
      </c>
      <c r="L32" s="61" t="str">
        <f>IF(OR($A32="",L$10=""),"",IF(IFERROR(MATCH(BBC_8!L$10,Infor!$A$13:$A$30,0),0)&gt;0,"L",IF(WEEKDAY(L$10)=1,"","X")))</f>
        <v>X</v>
      </c>
      <c r="M32" s="61" t="str">
        <f>IF(OR($A32="",M$10=""),"",IF(IFERROR(MATCH(BBC_8!M$10,Infor!$A$13:$A$30,0),0)&gt;0,"L",IF(WEEKDAY(M$10)=1,"","X")))</f>
        <v>X</v>
      </c>
      <c r="N32" s="61" t="str">
        <f>IF(OR($A32="",N$10=""),"",IF(IFERROR(MATCH(BBC_8!N$10,Infor!$A$13:$A$30,0),0)&gt;0,"L",IF(WEEKDAY(N$10)=1,"","X")))</f>
        <v>X</v>
      </c>
      <c r="O32" s="61" t="str">
        <f>IF(OR($A32="",O$10=""),"",IF(IFERROR(MATCH(BBC_8!O$10,Infor!$A$13:$A$30,0),0)&gt;0,"L",IF(WEEKDAY(O$10)=1,"","X")))</f>
        <v>X</v>
      </c>
      <c r="P32" s="61" t="str">
        <f>IF(OR($A32="",P$10=""),"",IF(IFERROR(MATCH(BBC_8!P$10,Infor!$A$13:$A$30,0),0)&gt;0,"L",IF(WEEKDAY(P$10)=1,"","X")))</f>
        <v>X</v>
      </c>
      <c r="Q32" s="61" t="str">
        <f>IF(OR($A32="",Q$10=""),"",IF(IFERROR(MATCH(BBC_8!Q$10,Infor!$A$13:$A$30,0),0)&gt;0,"L",IF(WEEKDAY(Q$10)=1,"","X")))</f>
        <v/>
      </c>
      <c r="R32" s="61" t="str">
        <f>IF(OR($A32="",R$10=""),"",IF(IFERROR(MATCH(BBC_8!R$10,Infor!$A$13:$A$30,0),0)&gt;0,"L",IF(WEEKDAY(R$10)=1,"","X")))</f>
        <v>X</v>
      </c>
      <c r="S32" s="61" t="str">
        <f>IF(OR($A32="",S$10=""),"",IF(IFERROR(MATCH(BBC_8!S$10,Infor!$A$13:$A$30,0),0)&gt;0,"L",IF(WEEKDAY(S$10)=1,"","X")))</f>
        <v>X</v>
      </c>
      <c r="T32" s="61" t="str">
        <f>IF(OR($A32="",T$10=""),"",IF(IFERROR(MATCH(BBC_8!T$10,Infor!$A$13:$A$30,0),0)&gt;0,"L",IF(WEEKDAY(T$10)=1,"","X")))</f>
        <v>X</v>
      </c>
      <c r="U32" s="61" t="str">
        <f>IF(OR($A32="",U$10=""),"",IF(IFERROR(MATCH(BBC_8!U$10,Infor!$A$13:$A$30,0),0)&gt;0,"L",IF(WEEKDAY(U$10)=1,"","X")))</f>
        <v>X</v>
      </c>
      <c r="V32" s="61" t="str">
        <f>IF(OR($A32="",V$10=""),"",IF(IFERROR(MATCH(BBC_8!V$10,Infor!$A$13:$A$30,0),0)&gt;0,"L",IF(WEEKDAY(V$10)=1,"","X")))</f>
        <v>X</v>
      </c>
      <c r="W32" s="61" t="str">
        <f>IF(OR($A32="",W$10=""),"",IF(IFERROR(MATCH(BBC_8!W$10,Infor!$A$13:$A$30,0),0)&gt;0,"L",IF(WEEKDAY(W$10)=1,"","X")))</f>
        <v>X</v>
      </c>
      <c r="X32" s="61" t="str">
        <f>IF(OR($A32="",X$10=""),"",IF(IFERROR(MATCH(BBC_8!X$10,Infor!$A$13:$A$30,0),0)&gt;0,"L",IF(WEEKDAY(X$10)=1,"","X")))</f>
        <v/>
      </c>
      <c r="Y32" s="61" t="str">
        <f>IF(OR($A32="",Y$10=""),"",IF(IFERROR(MATCH(BBC_8!Y$10,Infor!$A$13:$A$30,0),0)&gt;0,"L",IF(WEEKDAY(Y$10)=1,"","X")))</f>
        <v>X</v>
      </c>
      <c r="Z32" s="61" t="str">
        <f>IF(OR($A32="",Z$10=""),"",IF(IFERROR(MATCH(BBC_8!Z$10,Infor!$A$13:$A$30,0),0)&gt;0,"L",IF(WEEKDAY(Z$10)=1,"","X")))</f>
        <v>X</v>
      </c>
      <c r="AA32" s="61" t="str">
        <f>IF(OR($A32="",AA$10=""),"",IF(IFERROR(MATCH(BBC_8!AA$10,Infor!$A$13:$A$30,0),0)&gt;0,"L",IF(WEEKDAY(AA$10)=1,"","X")))</f>
        <v>X</v>
      </c>
      <c r="AB32" s="61" t="str">
        <f>IF(OR($A32="",AB$10=""),"",IF(IFERROR(MATCH(BBC_8!AB$10,Infor!$A$13:$A$30,0),0)&gt;0,"L",IF(WEEKDAY(AB$10)=1,"","X")))</f>
        <v>X</v>
      </c>
      <c r="AC32" s="61" t="str">
        <f>IF(OR($A32="",AC$10=""),"",IF(IFERROR(MATCH(BBC_8!AC$10,Infor!$A$13:$A$30,0),0)&gt;0,"L",IF(WEEKDAY(AC$10)=1,"","X")))</f>
        <v>X</v>
      </c>
      <c r="AD32" s="61" t="str">
        <f>IF(OR($A32="",AD$10=""),"",IF(IFERROR(MATCH(BBC_8!AD$10,Infor!$A$13:$A$30,0),0)&gt;0,"L",IF(WEEKDAY(AD$10)=1,"","X")))</f>
        <v>X</v>
      </c>
      <c r="AE32" s="61" t="str">
        <f>IF(OR($A32="",AE$10=""),"",IF(IFERROR(MATCH(BBC_8!AE$10,Infor!$A$13:$A$30,0),0)&gt;0,"L",IF(WEEKDAY(AE$10)=1,"","X")))</f>
        <v/>
      </c>
      <c r="AF32" s="61" t="str">
        <f>IF(OR($A32="",AF$10=""),"",IF(IFERROR(MATCH(BBC_8!AF$10,Infor!$A$13:$A$30,0),0)&gt;0,"L",IF(WEEKDAY(AF$10)=1,"","X")))</f>
        <v>X</v>
      </c>
      <c r="AG32" s="61" t="str">
        <f>IF(OR($A32="",AG$10=""),"",IF(IFERROR(MATCH(BBC_8!AG$10,Infor!$A$13:$A$30,0),0)&gt;0,"L",IF(WEEKDAY(AG$10)=1,"","X")))</f>
        <v>X</v>
      </c>
      <c r="AH32" s="61" t="str">
        <f>IF(OR($A32="",AH$10=""),"",IF(IFERROR(MATCH(BBC_8!AH$10,Infor!$A$13:$A$30,0),0)&gt;0,"L",IF(WEEKDAY(AH$10)=1,"","X")))</f>
        <v>X</v>
      </c>
      <c r="AI32" s="61" t="str">
        <f>IF(OR($A32="",AI$10=""),"",IF(IFERROR(MATCH(BBC_8!AI$10,Infor!$A$13:$A$30,0),0)&gt;0,"L",IF(WEEKDAY(AI$10)=1,"","X")))</f>
        <v>X</v>
      </c>
      <c r="AJ32" s="62"/>
      <c r="AK32" s="62">
        <f t="shared" si="6"/>
        <v>27</v>
      </c>
      <c r="AL32" s="62">
        <f t="shared" si="7"/>
        <v>0</v>
      </c>
      <c r="AM32" s="62"/>
      <c r="AN32" s="63"/>
      <c r="AO32" s="44">
        <f t="shared" si="0"/>
        <v>8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IF(OR($A33="",E$10=""),"",IF(IFERROR(MATCH(BBC_8!E$10,Infor!$A$13:$A$30,0),0)&gt;0,"L",IF(WEEKDAY(E$10)=1,"","X")))</f>
        <v>X</v>
      </c>
      <c r="F33" s="61" t="str">
        <f>IF(OR($A33="",F$10=""),"",IF(IFERROR(MATCH(BBC_8!F$10,Infor!$A$13:$A$30,0),0)&gt;0,"L",IF(WEEKDAY(F$10)=1,"","X")))</f>
        <v>X</v>
      </c>
      <c r="G33" s="61" t="str">
        <f>IF(OR($A33="",G$10=""),"",IF(IFERROR(MATCH(BBC_8!G$10,Infor!$A$13:$A$30,0),0)&gt;0,"L",IF(WEEKDAY(G$10)=1,"","X")))</f>
        <v>X</v>
      </c>
      <c r="H33" s="61" t="str">
        <f>IF(OR($A33="",H$10=""),"",IF(IFERROR(MATCH(BBC_8!H$10,Infor!$A$13:$A$30,0),0)&gt;0,"L",IF(WEEKDAY(H$10)=1,"","X")))</f>
        <v>X</v>
      </c>
      <c r="I33" s="61" t="str">
        <f>IF(OR($A33="",I$10=""),"",IF(IFERROR(MATCH(BBC_8!I$10,Infor!$A$13:$A$30,0),0)&gt;0,"L",IF(WEEKDAY(I$10)=1,"","X")))</f>
        <v>X</v>
      </c>
      <c r="J33" s="61" t="str">
        <f>IF(OR($A33="",J$10=""),"",IF(IFERROR(MATCH(BBC_8!J$10,Infor!$A$13:$A$30,0),0)&gt;0,"L",IF(WEEKDAY(J$10)=1,"","X")))</f>
        <v/>
      </c>
      <c r="K33" s="61" t="str">
        <f>IF(OR($A33="",K$10=""),"",IF(IFERROR(MATCH(BBC_8!K$10,Infor!$A$13:$A$30,0),0)&gt;0,"L",IF(WEEKDAY(K$10)=1,"","X")))</f>
        <v>X</v>
      </c>
      <c r="L33" s="61" t="str">
        <f>IF(OR($A33="",L$10=""),"",IF(IFERROR(MATCH(BBC_8!L$10,Infor!$A$13:$A$30,0),0)&gt;0,"L",IF(WEEKDAY(L$10)=1,"","X")))</f>
        <v>X</v>
      </c>
      <c r="M33" s="61" t="str">
        <f>IF(OR($A33="",M$10=""),"",IF(IFERROR(MATCH(BBC_8!M$10,Infor!$A$13:$A$30,0),0)&gt;0,"L",IF(WEEKDAY(M$10)=1,"","X")))</f>
        <v>X</v>
      </c>
      <c r="N33" s="61" t="str">
        <f>IF(OR($A33="",N$10=""),"",IF(IFERROR(MATCH(BBC_8!N$10,Infor!$A$13:$A$30,0),0)&gt;0,"L",IF(WEEKDAY(N$10)=1,"","X")))</f>
        <v>X</v>
      </c>
      <c r="O33" s="61" t="str">
        <f>IF(OR($A33="",O$10=""),"",IF(IFERROR(MATCH(BBC_8!O$10,Infor!$A$13:$A$30,0),0)&gt;0,"L",IF(WEEKDAY(O$10)=1,"","X")))</f>
        <v>X</v>
      </c>
      <c r="P33" s="61" t="str">
        <f>IF(OR($A33="",P$10=""),"",IF(IFERROR(MATCH(BBC_8!P$10,Infor!$A$13:$A$30,0),0)&gt;0,"L",IF(WEEKDAY(P$10)=1,"","X")))</f>
        <v>X</v>
      </c>
      <c r="Q33" s="61" t="str">
        <f>IF(OR($A33="",Q$10=""),"",IF(IFERROR(MATCH(BBC_8!Q$10,Infor!$A$13:$A$30,0),0)&gt;0,"L",IF(WEEKDAY(Q$10)=1,"","X")))</f>
        <v/>
      </c>
      <c r="R33" s="61" t="str">
        <f>IF(OR($A33="",R$10=""),"",IF(IFERROR(MATCH(BBC_8!R$10,Infor!$A$13:$A$30,0),0)&gt;0,"L",IF(WEEKDAY(R$10)=1,"","X")))</f>
        <v>X</v>
      </c>
      <c r="S33" s="61" t="str">
        <f>IF(OR($A33="",S$10=""),"",IF(IFERROR(MATCH(BBC_8!S$10,Infor!$A$13:$A$30,0),0)&gt;0,"L",IF(WEEKDAY(S$10)=1,"","X")))</f>
        <v>X</v>
      </c>
      <c r="T33" s="61" t="str">
        <f>IF(OR($A33="",T$10=""),"",IF(IFERROR(MATCH(BBC_8!T$10,Infor!$A$13:$A$30,0),0)&gt;0,"L",IF(WEEKDAY(T$10)=1,"","X")))</f>
        <v>X</v>
      </c>
      <c r="U33" s="61" t="str">
        <f>IF(OR($A33="",U$10=""),"",IF(IFERROR(MATCH(BBC_8!U$10,Infor!$A$13:$A$30,0),0)&gt;0,"L",IF(WEEKDAY(U$10)=1,"","X")))</f>
        <v>X</v>
      </c>
      <c r="V33" s="61" t="str">
        <f>IF(OR($A33="",V$10=""),"",IF(IFERROR(MATCH(BBC_8!V$10,Infor!$A$13:$A$30,0),0)&gt;0,"L",IF(WEEKDAY(V$10)=1,"","X")))</f>
        <v>X</v>
      </c>
      <c r="W33" s="61" t="str">
        <f>IF(OR($A33="",W$10=""),"",IF(IFERROR(MATCH(BBC_8!W$10,Infor!$A$13:$A$30,0),0)&gt;0,"L",IF(WEEKDAY(W$10)=1,"","X")))</f>
        <v>X</v>
      </c>
      <c r="X33" s="61" t="str">
        <f>IF(OR($A33="",X$10=""),"",IF(IFERROR(MATCH(BBC_8!X$10,Infor!$A$13:$A$30,0),0)&gt;0,"L",IF(WEEKDAY(X$10)=1,"","X")))</f>
        <v/>
      </c>
      <c r="Y33" s="61" t="str">
        <f>IF(OR($A33="",Y$10=""),"",IF(IFERROR(MATCH(BBC_8!Y$10,Infor!$A$13:$A$30,0),0)&gt;0,"L",IF(WEEKDAY(Y$10)=1,"","X")))</f>
        <v>X</v>
      </c>
      <c r="Z33" s="61" t="str">
        <f>IF(OR($A33="",Z$10=""),"",IF(IFERROR(MATCH(BBC_8!Z$10,Infor!$A$13:$A$30,0),0)&gt;0,"L",IF(WEEKDAY(Z$10)=1,"","X")))</f>
        <v>X</v>
      </c>
      <c r="AA33" s="61" t="str">
        <f>IF(OR($A33="",AA$10=""),"",IF(IFERROR(MATCH(BBC_8!AA$10,Infor!$A$13:$A$30,0),0)&gt;0,"L",IF(WEEKDAY(AA$10)=1,"","X")))</f>
        <v>X</v>
      </c>
      <c r="AB33" s="61" t="str">
        <f>IF(OR($A33="",AB$10=""),"",IF(IFERROR(MATCH(BBC_8!AB$10,Infor!$A$13:$A$30,0),0)&gt;0,"L",IF(WEEKDAY(AB$10)=1,"","X")))</f>
        <v>X</v>
      </c>
      <c r="AC33" s="61" t="str">
        <f>IF(OR($A33="",AC$10=""),"",IF(IFERROR(MATCH(BBC_8!AC$10,Infor!$A$13:$A$30,0),0)&gt;0,"L",IF(WEEKDAY(AC$10)=1,"","X")))</f>
        <v>X</v>
      </c>
      <c r="AD33" s="61" t="str">
        <f>IF(OR($A33="",AD$10=""),"",IF(IFERROR(MATCH(BBC_8!AD$10,Infor!$A$13:$A$30,0),0)&gt;0,"L",IF(WEEKDAY(AD$10)=1,"","X")))</f>
        <v>X</v>
      </c>
      <c r="AE33" s="61" t="str">
        <f>IF(OR($A33="",AE$10=""),"",IF(IFERROR(MATCH(BBC_8!AE$10,Infor!$A$13:$A$30,0),0)&gt;0,"L",IF(WEEKDAY(AE$10)=1,"","X")))</f>
        <v/>
      </c>
      <c r="AF33" s="61" t="str">
        <f>IF(OR($A33="",AF$10=""),"",IF(IFERROR(MATCH(BBC_8!AF$10,Infor!$A$13:$A$30,0),0)&gt;0,"L",IF(WEEKDAY(AF$10)=1,"","X")))</f>
        <v>X</v>
      </c>
      <c r="AG33" s="61" t="str">
        <f>IF(OR($A33="",AG$10=""),"",IF(IFERROR(MATCH(BBC_8!AG$10,Infor!$A$13:$A$30,0),0)&gt;0,"L",IF(WEEKDAY(AG$10)=1,"","X")))</f>
        <v>X</v>
      </c>
      <c r="AH33" s="61" t="str">
        <f>IF(OR($A33="",AH$10=""),"",IF(IFERROR(MATCH(BBC_8!AH$10,Infor!$A$13:$A$30,0),0)&gt;0,"L",IF(WEEKDAY(AH$10)=1,"","X")))</f>
        <v>X</v>
      </c>
      <c r="AI33" s="61" t="str">
        <f>IF(OR($A33="",AI$10=""),"",IF(IFERROR(MATCH(BBC_8!AI$10,Infor!$A$13:$A$30,0),0)&gt;0,"L",IF(WEEKDAY(AI$10)=1,"","X")))</f>
        <v>X</v>
      </c>
      <c r="AJ33" s="62"/>
      <c r="AK33" s="62">
        <f t="shared" si="6"/>
        <v>27</v>
      </c>
      <c r="AL33" s="62">
        <f t="shared" si="7"/>
        <v>0</v>
      </c>
      <c r="AM33" s="62"/>
      <c r="AN33" s="63"/>
      <c r="AO33" s="44">
        <f t="shared" si="0"/>
        <v>8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IF(OR($A34="",E$10=""),"",IF(IFERROR(MATCH(BBC_8!E$10,Infor!$A$13:$A$30,0),0)&gt;0,"L",IF(WEEKDAY(E$10)=1,"","X")))</f>
        <v>X</v>
      </c>
      <c r="F34" s="61" t="str">
        <f>IF(OR($A34="",F$10=""),"",IF(IFERROR(MATCH(BBC_8!F$10,Infor!$A$13:$A$30,0),0)&gt;0,"L",IF(WEEKDAY(F$10)=1,"","X")))</f>
        <v>X</v>
      </c>
      <c r="G34" s="61" t="str">
        <f>IF(OR($A34="",G$10=""),"",IF(IFERROR(MATCH(BBC_8!G$10,Infor!$A$13:$A$30,0),0)&gt;0,"L",IF(WEEKDAY(G$10)=1,"","X")))</f>
        <v>X</v>
      </c>
      <c r="H34" s="61" t="str">
        <f>IF(OR($A34="",H$10=""),"",IF(IFERROR(MATCH(BBC_8!H$10,Infor!$A$13:$A$30,0),0)&gt;0,"L",IF(WEEKDAY(H$10)=1,"","X")))</f>
        <v>X</v>
      </c>
      <c r="I34" s="61" t="str">
        <f>IF(OR($A34="",I$10=""),"",IF(IFERROR(MATCH(BBC_8!I$10,Infor!$A$13:$A$30,0),0)&gt;0,"L",IF(WEEKDAY(I$10)=1,"","X")))</f>
        <v>X</v>
      </c>
      <c r="J34" s="61" t="str">
        <f>IF(OR($A34="",J$10=""),"",IF(IFERROR(MATCH(BBC_8!J$10,Infor!$A$13:$A$30,0),0)&gt;0,"L",IF(WEEKDAY(J$10)=1,"","X")))</f>
        <v/>
      </c>
      <c r="K34" s="61" t="str">
        <f>IF(OR($A34="",K$10=""),"",IF(IFERROR(MATCH(BBC_8!K$10,Infor!$A$13:$A$30,0),0)&gt;0,"L",IF(WEEKDAY(K$10)=1,"","X")))</f>
        <v>X</v>
      </c>
      <c r="L34" s="61" t="str">
        <f>IF(OR($A34="",L$10=""),"",IF(IFERROR(MATCH(BBC_8!L$10,Infor!$A$13:$A$30,0),0)&gt;0,"L",IF(WEEKDAY(L$10)=1,"","X")))</f>
        <v>X</v>
      </c>
      <c r="M34" s="61" t="str">
        <f>IF(OR($A34="",M$10=""),"",IF(IFERROR(MATCH(BBC_8!M$10,Infor!$A$13:$A$30,0),0)&gt;0,"L",IF(WEEKDAY(M$10)=1,"","X")))</f>
        <v>X</v>
      </c>
      <c r="N34" s="61" t="str">
        <f>IF(OR($A34="",N$10=""),"",IF(IFERROR(MATCH(BBC_8!N$10,Infor!$A$13:$A$30,0),0)&gt;0,"L",IF(WEEKDAY(N$10)=1,"","X")))</f>
        <v>X</v>
      </c>
      <c r="O34" s="61" t="str">
        <f>IF(OR($A34="",O$10=""),"",IF(IFERROR(MATCH(BBC_8!O$10,Infor!$A$13:$A$30,0),0)&gt;0,"L",IF(WEEKDAY(O$10)=1,"","X")))</f>
        <v>X</v>
      </c>
      <c r="P34" s="61" t="str">
        <f>IF(OR($A34="",P$10=""),"",IF(IFERROR(MATCH(BBC_8!P$10,Infor!$A$13:$A$30,0),0)&gt;0,"L",IF(WEEKDAY(P$10)=1,"","X")))</f>
        <v>X</v>
      </c>
      <c r="Q34" s="61" t="str">
        <f>IF(OR($A34="",Q$10=""),"",IF(IFERROR(MATCH(BBC_8!Q$10,Infor!$A$13:$A$30,0),0)&gt;0,"L",IF(WEEKDAY(Q$10)=1,"","X")))</f>
        <v/>
      </c>
      <c r="R34" s="61" t="str">
        <f>IF(OR($A34="",R$10=""),"",IF(IFERROR(MATCH(BBC_8!R$10,Infor!$A$13:$A$30,0),0)&gt;0,"L",IF(WEEKDAY(R$10)=1,"","X")))</f>
        <v>X</v>
      </c>
      <c r="S34" s="61" t="str">
        <f>IF(OR($A34="",S$10=""),"",IF(IFERROR(MATCH(BBC_8!S$10,Infor!$A$13:$A$30,0),0)&gt;0,"L",IF(WEEKDAY(S$10)=1,"","X")))</f>
        <v>X</v>
      </c>
      <c r="T34" s="61" t="str">
        <f>IF(OR($A34="",T$10=""),"",IF(IFERROR(MATCH(BBC_8!T$10,Infor!$A$13:$A$30,0),0)&gt;0,"L",IF(WEEKDAY(T$10)=1,"","X")))</f>
        <v>X</v>
      </c>
      <c r="U34" s="61" t="str">
        <f>IF(OR($A34="",U$10=""),"",IF(IFERROR(MATCH(BBC_8!U$10,Infor!$A$13:$A$30,0),0)&gt;0,"L",IF(WEEKDAY(U$10)=1,"","X")))</f>
        <v>X</v>
      </c>
      <c r="V34" s="61" t="str">
        <f>IF(OR($A34="",V$10=""),"",IF(IFERROR(MATCH(BBC_8!V$10,Infor!$A$13:$A$30,0),0)&gt;0,"L",IF(WEEKDAY(V$10)=1,"","X")))</f>
        <v>X</v>
      </c>
      <c r="W34" s="61" t="str">
        <f>IF(OR($A34="",W$10=""),"",IF(IFERROR(MATCH(BBC_8!W$10,Infor!$A$13:$A$30,0),0)&gt;0,"L",IF(WEEKDAY(W$10)=1,"","X")))</f>
        <v>X</v>
      </c>
      <c r="X34" s="61" t="str">
        <f>IF(OR($A34="",X$10=""),"",IF(IFERROR(MATCH(BBC_8!X$10,Infor!$A$13:$A$30,0),0)&gt;0,"L",IF(WEEKDAY(X$10)=1,"","X")))</f>
        <v/>
      </c>
      <c r="Y34" s="61" t="str">
        <f>IF(OR($A34="",Y$10=""),"",IF(IFERROR(MATCH(BBC_8!Y$10,Infor!$A$13:$A$30,0),0)&gt;0,"L",IF(WEEKDAY(Y$10)=1,"","X")))</f>
        <v>X</v>
      </c>
      <c r="Z34" s="61" t="str">
        <f>IF(OR($A34="",Z$10=""),"",IF(IFERROR(MATCH(BBC_8!Z$10,Infor!$A$13:$A$30,0),0)&gt;0,"L",IF(WEEKDAY(Z$10)=1,"","X")))</f>
        <v>X</v>
      </c>
      <c r="AA34" s="61" t="str">
        <f>IF(OR($A34="",AA$10=""),"",IF(IFERROR(MATCH(BBC_8!AA$10,Infor!$A$13:$A$30,0),0)&gt;0,"L",IF(WEEKDAY(AA$10)=1,"","X")))</f>
        <v>X</v>
      </c>
      <c r="AB34" s="61" t="str">
        <f>IF(OR($A34="",AB$10=""),"",IF(IFERROR(MATCH(BBC_8!AB$10,Infor!$A$13:$A$30,0),0)&gt;0,"L",IF(WEEKDAY(AB$10)=1,"","X")))</f>
        <v>X</v>
      </c>
      <c r="AC34" s="61" t="str">
        <f>IF(OR($A34="",AC$10=""),"",IF(IFERROR(MATCH(BBC_8!AC$10,Infor!$A$13:$A$30,0),0)&gt;0,"L",IF(WEEKDAY(AC$10)=1,"","X")))</f>
        <v>X</v>
      </c>
      <c r="AD34" s="61" t="str">
        <f>IF(OR($A34="",AD$10=""),"",IF(IFERROR(MATCH(BBC_8!AD$10,Infor!$A$13:$A$30,0),0)&gt;0,"L",IF(WEEKDAY(AD$10)=1,"","X")))</f>
        <v>X</v>
      </c>
      <c r="AE34" s="61" t="str">
        <f>IF(OR($A34="",AE$10=""),"",IF(IFERROR(MATCH(BBC_8!AE$10,Infor!$A$13:$A$30,0),0)&gt;0,"L",IF(WEEKDAY(AE$10)=1,"","X")))</f>
        <v/>
      </c>
      <c r="AF34" s="61" t="str">
        <f>IF(OR($A34="",AF$10=""),"",IF(IFERROR(MATCH(BBC_8!AF$10,Infor!$A$13:$A$30,0),0)&gt;0,"L",IF(WEEKDAY(AF$10)=1,"","X")))</f>
        <v>X</v>
      </c>
      <c r="AG34" s="61" t="str">
        <f>IF(OR($A34="",AG$10=""),"",IF(IFERROR(MATCH(BBC_8!AG$10,Infor!$A$13:$A$30,0),0)&gt;0,"L",IF(WEEKDAY(AG$10)=1,"","X")))</f>
        <v>X</v>
      </c>
      <c r="AH34" s="61" t="str">
        <f>IF(OR($A34="",AH$10=""),"",IF(IFERROR(MATCH(BBC_8!AH$10,Infor!$A$13:$A$30,0),0)&gt;0,"L",IF(WEEKDAY(AH$10)=1,"","X")))</f>
        <v>X</v>
      </c>
      <c r="AI34" s="61" t="str">
        <f>IF(OR($A34="",AI$10=""),"",IF(IFERROR(MATCH(BBC_8!AI$10,Infor!$A$13:$A$30,0),0)&gt;0,"L",IF(WEEKDAY(AI$10)=1,"","X")))</f>
        <v>X</v>
      </c>
      <c r="AJ34" s="62"/>
      <c r="AK34" s="62">
        <f t="shared" si="6"/>
        <v>27</v>
      </c>
      <c r="AL34" s="62">
        <f t="shared" si="7"/>
        <v>0</v>
      </c>
      <c r="AM34" s="62"/>
      <c r="AN34" s="63"/>
      <c r="AO34" s="44">
        <f t="shared" si="0"/>
        <v>8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IF(OR($A35="",E$10=""),"",IF(IFERROR(MATCH(BBC_8!E$10,Infor!$A$13:$A$30,0),0)&gt;0,"L",IF(WEEKDAY(E$10)=1,"","X")))</f>
        <v>X</v>
      </c>
      <c r="F35" s="61" t="str">
        <f>IF(OR($A35="",F$10=""),"",IF(IFERROR(MATCH(BBC_8!F$10,Infor!$A$13:$A$30,0),0)&gt;0,"L",IF(WEEKDAY(F$10)=1,"","X")))</f>
        <v>X</v>
      </c>
      <c r="G35" s="61" t="str">
        <f>IF(OR($A35="",G$10=""),"",IF(IFERROR(MATCH(BBC_8!G$10,Infor!$A$13:$A$30,0),0)&gt;0,"L",IF(WEEKDAY(G$10)=1,"","X")))</f>
        <v>X</v>
      </c>
      <c r="H35" s="61" t="str">
        <f>IF(OR($A35="",H$10=""),"",IF(IFERROR(MATCH(BBC_8!H$10,Infor!$A$13:$A$30,0),0)&gt;0,"L",IF(WEEKDAY(H$10)=1,"","X")))</f>
        <v>X</v>
      </c>
      <c r="I35" s="61" t="str">
        <f>IF(OR($A35="",I$10=""),"",IF(IFERROR(MATCH(BBC_8!I$10,Infor!$A$13:$A$30,0),0)&gt;0,"L",IF(WEEKDAY(I$10)=1,"","X")))</f>
        <v>X</v>
      </c>
      <c r="J35" s="61" t="str">
        <f>IF(OR($A35="",J$10=""),"",IF(IFERROR(MATCH(BBC_8!J$10,Infor!$A$13:$A$30,0),0)&gt;0,"L",IF(WEEKDAY(J$10)=1,"","X")))</f>
        <v/>
      </c>
      <c r="K35" s="61" t="str">
        <f>IF(OR($A35="",K$10=""),"",IF(IFERROR(MATCH(BBC_8!K$10,Infor!$A$13:$A$30,0),0)&gt;0,"L",IF(WEEKDAY(K$10)=1,"","X")))</f>
        <v>X</v>
      </c>
      <c r="L35" s="61" t="str">
        <f>IF(OR($A35="",L$10=""),"",IF(IFERROR(MATCH(BBC_8!L$10,Infor!$A$13:$A$30,0),0)&gt;0,"L",IF(WEEKDAY(L$10)=1,"","X")))</f>
        <v>X</v>
      </c>
      <c r="M35" s="61" t="str">
        <f>IF(OR($A35="",M$10=""),"",IF(IFERROR(MATCH(BBC_8!M$10,Infor!$A$13:$A$30,0),0)&gt;0,"L",IF(WEEKDAY(M$10)=1,"","X")))</f>
        <v>X</v>
      </c>
      <c r="N35" s="61" t="str">
        <f>IF(OR($A35="",N$10=""),"",IF(IFERROR(MATCH(BBC_8!N$10,Infor!$A$13:$A$30,0),0)&gt;0,"L",IF(WEEKDAY(N$10)=1,"","X")))</f>
        <v>X</v>
      </c>
      <c r="O35" s="61" t="str">
        <f>IF(OR($A35="",O$10=""),"",IF(IFERROR(MATCH(BBC_8!O$10,Infor!$A$13:$A$30,0),0)&gt;0,"L",IF(WEEKDAY(O$10)=1,"","X")))</f>
        <v>X</v>
      </c>
      <c r="P35" s="61" t="str">
        <f>IF(OR($A35="",P$10=""),"",IF(IFERROR(MATCH(BBC_8!P$10,Infor!$A$13:$A$30,0),0)&gt;0,"L",IF(WEEKDAY(P$10)=1,"","X")))</f>
        <v>X</v>
      </c>
      <c r="Q35" s="61" t="str">
        <f>IF(OR($A35="",Q$10=""),"",IF(IFERROR(MATCH(BBC_8!Q$10,Infor!$A$13:$A$30,0),0)&gt;0,"L",IF(WEEKDAY(Q$10)=1,"","X")))</f>
        <v/>
      </c>
      <c r="R35" s="61" t="str">
        <f>IF(OR($A35="",R$10=""),"",IF(IFERROR(MATCH(BBC_8!R$10,Infor!$A$13:$A$30,0),0)&gt;0,"L",IF(WEEKDAY(R$10)=1,"","X")))</f>
        <v>X</v>
      </c>
      <c r="S35" s="61" t="str">
        <f>IF(OR($A35="",S$10=""),"",IF(IFERROR(MATCH(BBC_8!S$10,Infor!$A$13:$A$30,0),0)&gt;0,"L",IF(WEEKDAY(S$10)=1,"","X")))</f>
        <v>X</v>
      </c>
      <c r="T35" s="61" t="str">
        <f>IF(OR($A35="",T$10=""),"",IF(IFERROR(MATCH(BBC_8!T$10,Infor!$A$13:$A$30,0),0)&gt;0,"L",IF(WEEKDAY(T$10)=1,"","X")))</f>
        <v>X</v>
      </c>
      <c r="U35" s="61" t="str">
        <f>IF(OR($A35="",U$10=""),"",IF(IFERROR(MATCH(BBC_8!U$10,Infor!$A$13:$A$30,0),0)&gt;0,"L",IF(WEEKDAY(U$10)=1,"","X")))</f>
        <v>X</v>
      </c>
      <c r="V35" s="61" t="str">
        <f>IF(OR($A35="",V$10=""),"",IF(IFERROR(MATCH(BBC_8!V$10,Infor!$A$13:$A$30,0),0)&gt;0,"L",IF(WEEKDAY(V$10)=1,"","X")))</f>
        <v>X</v>
      </c>
      <c r="W35" s="61" t="str">
        <f>IF(OR($A35="",W$10=""),"",IF(IFERROR(MATCH(BBC_8!W$10,Infor!$A$13:$A$30,0),0)&gt;0,"L",IF(WEEKDAY(W$10)=1,"","X")))</f>
        <v>X</v>
      </c>
      <c r="X35" s="61" t="str">
        <f>IF(OR($A35="",X$10=""),"",IF(IFERROR(MATCH(BBC_8!X$10,Infor!$A$13:$A$30,0),0)&gt;0,"L",IF(WEEKDAY(X$10)=1,"","X")))</f>
        <v/>
      </c>
      <c r="Y35" s="61" t="str">
        <f>IF(OR($A35="",Y$10=""),"",IF(IFERROR(MATCH(BBC_8!Y$10,Infor!$A$13:$A$30,0),0)&gt;0,"L",IF(WEEKDAY(Y$10)=1,"","X")))</f>
        <v>X</v>
      </c>
      <c r="Z35" s="61" t="str">
        <f>IF(OR($A35="",Z$10=""),"",IF(IFERROR(MATCH(BBC_8!Z$10,Infor!$A$13:$A$30,0),0)&gt;0,"L",IF(WEEKDAY(Z$10)=1,"","X")))</f>
        <v>X</v>
      </c>
      <c r="AA35" s="61" t="str">
        <f>IF(OR($A35="",AA$10=""),"",IF(IFERROR(MATCH(BBC_8!AA$10,Infor!$A$13:$A$30,0),0)&gt;0,"L",IF(WEEKDAY(AA$10)=1,"","X")))</f>
        <v>X</v>
      </c>
      <c r="AB35" s="61" t="str">
        <f>IF(OR($A35="",AB$10=""),"",IF(IFERROR(MATCH(BBC_8!AB$10,Infor!$A$13:$A$30,0),0)&gt;0,"L",IF(WEEKDAY(AB$10)=1,"","X")))</f>
        <v>X</v>
      </c>
      <c r="AC35" s="61" t="str">
        <f>IF(OR($A35="",AC$10=""),"",IF(IFERROR(MATCH(BBC_8!AC$10,Infor!$A$13:$A$30,0),0)&gt;0,"L",IF(WEEKDAY(AC$10)=1,"","X")))</f>
        <v>X</v>
      </c>
      <c r="AD35" s="61" t="str">
        <f>IF(OR($A35="",AD$10=""),"",IF(IFERROR(MATCH(BBC_8!AD$10,Infor!$A$13:$A$30,0),0)&gt;0,"L",IF(WEEKDAY(AD$10)=1,"","X")))</f>
        <v>X</v>
      </c>
      <c r="AE35" s="61" t="str">
        <f>IF(OR($A35="",AE$10=""),"",IF(IFERROR(MATCH(BBC_8!AE$10,Infor!$A$13:$A$30,0),0)&gt;0,"L",IF(WEEKDAY(AE$10)=1,"","X")))</f>
        <v/>
      </c>
      <c r="AF35" s="61" t="str">
        <f>IF(OR($A35="",AF$10=""),"",IF(IFERROR(MATCH(BBC_8!AF$10,Infor!$A$13:$A$30,0),0)&gt;0,"L",IF(WEEKDAY(AF$10)=1,"","X")))</f>
        <v>X</v>
      </c>
      <c r="AG35" s="61" t="str">
        <f>IF(OR($A35="",AG$10=""),"",IF(IFERROR(MATCH(BBC_8!AG$10,Infor!$A$13:$A$30,0),0)&gt;0,"L",IF(WEEKDAY(AG$10)=1,"","X")))</f>
        <v>X</v>
      </c>
      <c r="AH35" s="61" t="str">
        <f>IF(OR($A35="",AH$10=""),"",IF(IFERROR(MATCH(BBC_8!AH$10,Infor!$A$13:$A$30,0),0)&gt;0,"L",IF(WEEKDAY(AH$10)=1,"","X")))</f>
        <v>X</v>
      </c>
      <c r="AI35" s="61" t="str">
        <f>IF(OR($A35="",AI$10=""),"",IF(IFERROR(MATCH(BBC_8!AI$10,Infor!$A$13:$A$30,0),0)&gt;0,"L",IF(WEEKDAY(AI$10)=1,"","X")))</f>
        <v>X</v>
      </c>
      <c r="AJ35" s="62"/>
      <c r="AK35" s="62">
        <f t="shared" si="6"/>
        <v>27</v>
      </c>
      <c r="AL35" s="62">
        <f t="shared" si="7"/>
        <v>0</v>
      </c>
      <c r="AM35" s="62"/>
      <c r="AN35" s="63"/>
      <c r="AO35" s="44">
        <f t="shared" si="0"/>
        <v>8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IF(OR($A36="",E$10=""),"",IF(IFERROR(MATCH(BBC_8!E$10,Infor!$A$13:$A$30,0),0)&gt;0,"L",IF(WEEKDAY(E$10)=1,"","X")))</f>
        <v>X</v>
      </c>
      <c r="F36" s="61" t="str">
        <f>IF(OR($A36="",F$10=""),"",IF(IFERROR(MATCH(BBC_8!F$10,Infor!$A$13:$A$30,0),0)&gt;0,"L",IF(WEEKDAY(F$10)=1,"","X")))</f>
        <v>X</v>
      </c>
      <c r="G36" s="61" t="str">
        <f>IF(OR($A36="",G$10=""),"",IF(IFERROR(MATCH(BBC_8!G$10,Infor!$A$13:$A$30,0),0)&gt;0,"L",IF(WEEKDAY(G$10)=1,"","X")))</f>
        <v>X</v>
      </c>
      <c r="H36" s="61" t="str">
        <f>IF(OR($A36="",H$10=""),"",IF(IFERROR(MATCH(BBC_8!H$10,Infor!$A$13:$A$30,0),0)&gt;0,"L",IF(WEEKDAY(H$10)=1,"","X")))</f>
        <v>X</v>
      </c>
      <c r="I36" s="61" t="str">
        <f>IF(OR($A36="",I$10=""),"",IF(IFERROR(MATCH(BBC_8!I$10,Infor!$A$13:$A$30,0),0)&gt;0,"L",IF(WEEKDAY(I$10)=1,"","X")))</f>
        <v>X</v>
      </c>
      <c r="J36" s="61" t="str">
        <f>IF(OR($A36="",J$10=""),"",IF(IFERROR(MATCH(BBC_8!J$10,Infor!$A$13:$A$30,0),0)&gt;0,"L",IF(WEEKDAY(J$10)=1,"","X")))</f>
        <v/>
      </c>
      <c r="K36" s="61" t="str">
        <f>IF(OR($A36="",K$10=""),"",IF(IFERROR(MATCH(BBC_8!K$10,Infor!$A$13:$A$30,0),0)&gt;0,"L",IF(WEEKDAY(K$10)=1,"","X")))</f>
        <v>X</v>
      </c>
      <c r="L36" s="61" t="str">
        <f>IF(OR($A36="",L$10=""),"",IF(IFERROR(MATCH(BBC_8!L$10,Infor!$A$13:$A$30,0),0)&gt;0,"L",IF(WEEKDAY(L$10)=1,"","X")))</f>
        <v>X</v>
      </c>
      <c r="M36" s="61" t="str">
        <f>IF(OR($A36="",M$10=""),"",IF(IFERROR(MATCH(BBC_8!M$10,Infor!$A$13:$A$30,0),0)&gt;0,"L",IF(WEEKDAY(M$10)=1,"","X")))</f>
        <v>X</v>
      </c>
      <c r="N36" s="61" t="str">
        <f>IF(OR($A36="",N$10=""),"",IF(IFERROR(MATCH(BBC_8!N$10,Infor!$A$13:$A$30,0),0)&gt;0,"L",IF(WEEKDAY(N$10)=1,"","X")))</f>
        <v>X</v>
      </c>
      <c r="O36" s="61" t="str">
        <f>IF(OR($A36="",O$10=""),"",IF(IFERROR(MATCH(BBC_8!O$10,Infor!$A$13:$A$30,0),0)&gt;0,"L",IF(WEEKDAY(O$10)=1,"","X")))</f>
        <v>X</v>
      </c>
      <c r="P36" s="61" t="str">
        <f>IF(OR($A36="",P$10=""),"",IF(IFERROR(MATCH(BBC_8!P$10,Infor!$A$13:$A$30,0),0)&gt;0,"L",IF(WEEKDAY(P$10)=1,"","X")))</f>
        <v>X</v>
      </c>
      <c r="Q36" s="61" t="str">
        <f>IF(OR($A36="",Q$10=""),"",IF(IFERROR(MATCH(BBC_8!Q$10,Infor!$A$13:$A$30,0),0)&gt;0,"L",IF(WEEKDAY(Q$10)=1,"","X")))</f>
        <v/>
      </c>
      <c r="R36" s="61" t="str">
        <f>IF(OR($A36="",R$10=""),"",IF(IFERROR(MATCH(BBC_8!R$10,Infor!$A$13:$A$30,0),0)&gt;0,"L",IF(WEEKDAY(R$10)=1,"","X")))</f>
        <v>X</v>
      </c>
      <c r="S36" s="61" t="str">
        <f>IF(OR($A36="",S$10=""),"",IF(IFERROR(MATCH(BBC_8!S$10,Infor!$A$13:$A$30,0),0)&gt;0,"L",IF(WEEKDAY(S$10)=1,"","X")))</f>
        <v>X</v>
      </c>
      <c r="T36" s="61" t="str">
        <f>IF(OR($A36="",T$10=""),"",IF(IFERROR(MATCH(BBC_8!T$10,Infor!$A$13:$A$30,0),0)&gt;0,"L",IF(WEEKDAY(T$10)=1,"","X")))</f>
        <v>X</v>
      </c>
      <c r="U36" s="61" t="str">
        <f>IF(OR($A36="",U$10=""),"",IF(IFERROR(MATCH(BBC_8!U$10,Infor!$A$13:$A$30,0),0)&gt;0,"L",IF(WEEKDAY(U$10)=1,"","X")))</f>
        <v>X</v>
      </c>
      <c r="V36" s="61" t="str">
        <f>IF(OR($A36="",V$10=""),"",IF(IFERROR(MATCH(BBC_8!V$10,Infor!$A$13:$A$30,0),0)&gt;0,"L",IF(WEEKDAY(V$10)=1,"","X")))</f>
        <v>X</v>
      </c>
      <c r="W36" s="61" t="str">
        <f>IF(OR($A36="",W$10=""),"",IF(IFERROR(MATCH(BBC_8!W$10,Infor!$A$13:$A$30,0),0)&gt;0,"L",IF(WEEKDAY(W$10)=1,"","X")))</f>
        <v>X</v>
      </c>
      <c r="X36" s="61" t="str">
        <f>IF(OR($A36="",X$10=""),"",IF(IFERROR(MATCH(BBC_8!X$10,Infor!$A$13:$A$30,0),0)&gt;0,"L",IF(WEEKDAY(X$10)=1,"","X")))</f>
        <v/>
      </c>
      <c r="Y36" s="61" t="str">
        <f>IF(OR($A36="",Y$10=""),"",IF(IFERROR(MATCH(BBC_8!Y$10,Infor!$A$13:$A$30,0),0)&gt;0,"L",IF(WEEKDAY(Y$10)=1,"","X")))</f>
        <v>X</v>
      </c>
      <c r="Z36" s="61" t="str">
        <f>IF(OR($A36="",Z$10=""),"",IF(IFERROR(MATCH(BBC_8!Z$10,Infor!$A$13:$A$30,0),0)&gt;0,"L",IF(WEEKDAY(Z$10)=1,"","X")))</f>
        <v>X</v>
      </c>
      <c r="AA36" s="61" t="str">
        <f>IF(OR($A36="",AA$10=""),"",IF(IFERROR(MATCH(BBC_8!AA$10,Infor!$A$13:$A$30,0),0)&gt;0,"L",IF(WEEKDAY(AA$10)=1,"","X")))</f>
        <v>X</v>
      </c>
      <c r="AB36" s="61" t="str">
        <f>IF(OR($A36="",AB$10=""),"",IF(IFERROR(MATCH(BBC_8!AB$10,Infor!$A$13:$A$30,0),0)&gt;0,"L",IF(WEEKDAY(AB$10)=1,"","X")))</f>
        <v>X</v>
      </c>
      <c r="AC36" s="61" t="str">
        <f>IF(OR($A36="",AC$10=""),"",IF(IFERROR(MATCH(BBC_8!AC$10,Infor!$A$13:$A$30,0),0)&gt;0,"L",IF(WEEKDAY(AC$10)=1,"","X")))</f>
        <v>X</v>
      </c>
      <c r="AD36" s="61" t="str">
        <f>IF(OR($A36="",AD$10=""),"",IF(IFERROR(MATCH(BBC_8!AD$10,Infor!$A$13:$A$30,0),0)&gt;0,"L",IF(WEEKDAY(AD$10)=1,"","X")))</f>
        <v>X</v>
      </c>
      <c r="AE36" s="61" t="str">
        <f>IF(OR($A36="",AE$10=""),"",IF(IFERROR(MATCH(BBC_8!AE$10,Infor!$A$13:$A$30,0),0)&gt;0,"L",IF(WEEKDAY(AE$10)=1,"","X")))</f>
        <v/>
      </c>
      <c r="AF36" s="61" t="str">
        <f>IF(OR($A36="",AF$10=""),"",IF(IFERROR(MATCH(BBC_8!AF$10,Infor!$A$13:$A$30,0),0)&gt;0,"L",IF(WEEKDAY(AF$10)=1,"","X")))</f>
        <v>X</v>
      </c>
      <c r="AG36" s="61" t="str">
        <f>IF(OR($A36="",AG$10=""),"",IF(IFERROR(MATCH(BBC_8!AG$10,Infor!$A$13:$A$30,0),0)&gt;0,"L",IF(WEEKDAY(AG$10)=1,"","X")))</f>
        <v>X</v>
      </c>
      <c r="AH36" s="61" t="str">
        <f>IF(OR($A36="",AH$10=""),"",IF(IFERROR(MATCH(BBC_8!AH$10,Infor!$A$13:$A$30,0),0)&gt;0,"L",IF(WEEKDAY(AH$10)=1,"","X")))</f>
        <v>X</v>
      </c>
      <c r="AI36" s="61" t="str">
        <f>IF(OR($A36="",AI$10=""),"",IF(IFERROR(MATCH(BBC_8!AI$10,Infor!$A$13:$A$30,0),0)&gt;0,"L",IF(WEEKDAY(AI$10)=1,"","X")))</f>
        <v>X</v>
      </c>
      <c r="AJ36" s="62"/>
      <c r="AK36" s="62">
        <f t="shared" si="6"/>
        <v>27</v>
      </c>
      <c r="AL36" s="62">
        <f t="shared" si="7"/>
        <v>0</v>
      </c>
      <c r="AM36" s="62"/>
      <c r="AN36" s="63"/>
      <c r="AO36" s="44">
        <f t="shared" si="0"/>
        <v>8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IF(OR($A37="",E$10=""),"",IF(IFERROR(MATCH(BBC_8!E$10,Infor!$A$13:$A$30,0),0)&gt;0,"L",IF(WEEKDAY(E$10)=1,"","X")))</f>
        <v>X</v>
      </c>
      <c r="F37" s="61" t="str">
        <f>IF(OR($A37="",F$10=""),"",IF(IFERROR(MATCH(BBC_8!F$10,Infor!$A$13:$A$30,0),0)&gt;0,"L",IF(WEEKDAY(F$10)=1,"","X")))</f>
        <v>X</v>
      </c>
      <c r="G37" s="61" t="str">
        <f>IF(OR($A37="",G$10=""),"",IF(IFERROR(MATCH(BBC_8!G$10,Infor!$A$13:$A$30,0),0)&gt;0,"L",IF(WEEKDAY(G$10)=1,"","X")))</f>
        <v>X</v>
      </c>
      <c r="H37" s="61" t="str">
        <f>IF(OR($A37="",H$10=""),"",IF(IFERROR(MATCH(BBC_8!H$10,Infor!$A$13:$A$30,0),0)&gt;0,"L",IF(WEEKDAY(H$10)=1,"","X")))</f>
        <v>X</v>
      </c>
      <c r="I37" s="61" t="str">
        <f>IF(OR($A37="",I$10=""),"",IF(IFERROR(MATCH(BBC_8!I$10,Infor!$A$13:$A$30,0),0)&gt;0,"L",IF(WEEKDAY(I$10)=1,"","X")))</f>
        <v>X</v>
      </c>
      <c r="J37" s="61" t="str">
        <f>IF(OR($A37="",J$10=""),"",IF(IFERROR(MATCH(BBC_8!J$10,Infor!$A$13:$A$30,0),0)&gt;0,"L",IF(WEEKDAY(J$10)=1,"","X")))</f>
        <v/>
      </c>
      <c r="K37" s="61" t="str">
        <f>IF(OR($A37="",K$10=""),"",IF(IFERROR(MATCH(BBC_8!K$10,Infor!$A$13:$A$30,0),0)&gt;0,"L",IF(WEEKDAY(K$10)=1,"","X")))</f>
        <v>X</v>
      </c>
      <c r="L37" s="61" t="str">
        <f>IF(OR($A37="",L$10=""),"",IF(IFERROR(MATCH(BBC_8!L$10,Infor!$A$13:$A$30,0),0)&gt;0,"L",IF(WEEKDAY(L$10)=1,"","X")))</f>
        <v>X</v>
      </c>
      <c r="M37" s="61" t="str">
        <f>IF(OR($A37="",M$10=""),"",IF(IFERROR(MATCH(BBC_8!M$10,Infor!$A$13:$A$30,0),0)&gt;0,"L",IF(WEEKDAY(M$10)=1,"","X")))</f>
        <v>X</v>
      </c>
      <c r="N37" s="61" t="str">
        <f>IF(OR($A37="",N$10=""),"",IF(IFERROR(MATCH(BBC_8!N$10,Infor!$A$13:$A$30,0),0)&gt;0,"L",IF(WEEKDAY(N$10)=1,"","X")))</f>
        <v>X</v>
      </c>
      <c r="O37" s="61" t="str">
        <f>IF(OR($A37="",O$10=""),"",IF(IFERROR(MATCH(BBC_8!O$10,Infor!$A$13:$A$30,0),0)&gt;0,"L",IF(WEEKDAY(O$10)=1,"","X")))</f>
        <v>X</v>
      </c>
      <c r="P37" s="61" t="str">
        <f>IF(OR($A37="",P$10=""),"",IF(IFERROR(MATCH(BBC_8!P$10,Infor!$A$13:$A$30,0),0)&gt;0,"L",IF(WEEKDAY(P$10)=1,"","X")))</f>
        <v>X</v>
      </c>
      <c r="Q37" s="61" t="str">
        <f>IF(OR($A37="",Q$10=""),"",IF(IFERROR(MATCH(BBC_8!Q$10,Infor!$A$13:$A$30,0),0)&gt;0,"L",IF(WEEKDAY(Q$10)=1,"","X")))</f>
        <v/>
      </c>
      <c r="R37" s="61" t="str">
        <f>IF(OR($A37="",R$10=""),"",IF(IFERROR(MATCH(BBC_8!R$10,Infor!$A$13:$A$30,0),0)&gt;0,"L",IF(WEEKDAY(R$10)=1,"","X")))</f>
        <v>X</v>
      </c>
      <c r="S37" s="61" t="str">
        <f>IF(OR($A37="",S$10=""),"",IF(IFERROR(MATCH(BBC_8!S$10,Infor!$A$13:$A$30,0),0)&gt;0,"L",IF(WEEKDAY(S$10)=1,"","X")))</f>
        <v>X</v>
      </c>
      <c r="T37" s="61" t="str">
        <f>IF(OR($A37="",T$10=""),"",IF(IFERROR(MATCH(BBC_8!T$10,Infor!$A$13:$A$30,0),0)&gt;0,"L",IF(WEEKDAY(T$10)=1,"","X")))</f>
        <v>X</v>
      </c>
      <c r="U37" s="61" t="str">
        <f>IF(OR($A37="",U$10=""),"",IF(IFERROR(MATCH(BBC_8!U$10,Infor!$A$13:$A$30,0),0)&gt;0,"L",IF(WEEKDAY(U$10)=1,"","X")))</f>
        <v>X</v>
      </c>
      <c r="V37" s="61" t="str">
        <f>IF(OR($A37="",V$10=""),"",IF(IFERROR(MATCH(BBC_8!V$10,Infor!$A$13:$A$30,0),0)&gt;0,"L",IF(WEEKDAY(V$10)=1,"","X")))</f>
        <v>X</v>
      </c>
      <c r="W37" s="61" t="str">
        <f>IF(OR($A37="",W$10=""),"",IF(IFERROR(MATCH(BBC_8!W$10,Infor!$A$13:$A$30,0),0)&gt;0,"L",IF(WEEKDAY(W$10)=1,"","X")))</f>
        <v>X</v>
      </c>
      <c r="X37" s="61" t="str">
        <f>IF(OR($A37="",X$10=""),"",IF(IFERROR(MATCH(BBC_8!X$10,Infor!$A$13:$A$30,0),0)&gt;0,"L",IF(WEEKDAY(X$10)=1,"","X")))</f>
        <v/>
      </c>
      <c r="Y37" s="61" t="str">
        <f>IF(OR($A37="",Y$10=""),"",IF(IFERROR(MATCH(BBC_8!Y$10,Infor!$A$13:$A$30,0),0)&gt;0,"L",IF(WEEKDAY(Y$10)=1,"","X")))</f>
        <v>X</v>
      </c>
      <c r="Z37" s="61" t="str">
        <f>IF(OR($A37="",Z$10=""),"",IF(IFERROR(MATCH(BBC_8!Z$10,Infor!$A$13:$A$30,0),0)&gt;0,"L",IF(WEEKDAY(Z$10)=1,"","X")))</f>
        <v>X</v>
      </c>
      <c r="AA37" s="61" t="str">
        <f>IF(OR($A37="",AA$10=""),"",IF(IFERROR(MATCH(BBC_8!AA$10,Infor!$A$13:$A$30,0),0)&gt;0,"L",IF(WEEKDAY(AA$10)=1,"","X")))</f>
        <v>X</v>
      </c>
      <c r="AB37" s="61" t="str">
        <f>IF(OR($A37="",AB$10=""),"",IF(IFERROR(MATCH(BBC_8!AB$10,Infor!$A$13:$A$30,0),0)&gt;0,"L",IF(WEEKDAY(AB$10)=1,"","X")))</f>
        <v>X</v>
      </c>
      <c r="AC37" s="61" t="str">
        <f>IF(OR($A37="",AC$10=""),"",IF(IFERROR(MATCH(BBC_8!AC$10,Infor!$A$13:$A$30,0),0)&gt;0,"L",IF(WEEKDAY(AC$10)=1,"","X")))</f>
        <v>X</v>
      </c>
      <c r="AD37" s="61" t="str">
        <f>IF(OR($A37="",AD$10=""),"",IF(IFERROR(MATCH(BBC_8!AD$10,Infor!$A$13:$A$30,0),0)&gt;0,"L",IF(WEEKDAY(AD$10)=1,"","X")))</f>
        <v>X</v>
      </c>
      <c r="AE37" s="61" t="str">
        <f>IF(OR($A37="",AE$10=""),"",IF(IFERROR(MATCH(BBC_8!AE$10,Infor!$A$13:$A$30,0),0)&gt;0,"L",IF(WEEKDAY(AE$10)=1,"","X")))</f>
        <v/>
      </c>
      <c r="AF37" s="61" t="str">
        <f>IF(OR($A37="",AF$10=""),"",IF(IFERROR(MATCH(BBC_8!AF$10,Infor!$A$13:$A$30,0),0)&gt;0,"L",IF(WEEKDAY(AF$10)=1,"","X")))</f>
        <v>X</v>
      </c>
      <c r="AG37" s="61" t="str">
        <f>IF(OR($A37="",AG$10=""),"",IF(IFERROR(MATCH(BBC_8!AG$10,Infor!$A$13:$A$30,0),0)&gt;0,"L",IF(WEEKDAY(AG$10)=1,"","X")))</f>
        <v>X</v>
      </c>
      <c r="AH37" s="61" t="str">
        <f>IF(OR($A37="",AH$10=""),"",IF(IFERROR(MATCH(BBC_8!AH$10,Infor!$A$13:$A$30,0),0)&gt;0,"L",IF(WEEKDAY(AH$10)=1,"","X")))</f>
        <v>X</v>
      </c>
      <c r="AI37" s="61" t="str">
        <f>IF(OR($A37="",AI$10=""),"",IF(IFERROR(MATCH(BBC_8!AI$10,Infor!$A$13:$A$30,0),0)&gt;0,"L",IF(WEEKDAY(AI$10)=1,"","X")))</f>
        <v>X</v>
      </c>
      <c r="AJ37" s="62"/>
      <c r="AK37" s="62">
        <f t="shared" si="6"/>
        <v>27</v>
      </c>
      <c r="AL37" s="62">
        <f t="shared" si="7"/>
        <v>0</v>
      </c>
      <c r="AM37" s="62"/>
      <c r="AN37" s="63"/>
      <c r="AO37" s="44">
        <f t="shared" si="0"/>
        <v>8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IF(OR($A38="",E$10=""),"",IF(IFERROR(MATCH(BBC_8!E$10,Infor!$A$13:$A$30,0),0)&gt;0,"L",IF(WEEKDAY(E$10)=1,"","X")))</f>
        <v>X</v>
      </c>
      <c r="F38" s="61" t="str">
        <f>IF(OR($A38="",F$10=""),"",IF(IFERROR(MATCH(BBC_8!F$10,Infor!$A$13:$A$30,0),0)&gt;0,"L",IF(WEEKDAY(F$10)=1,"","X")))</f>
        <v>X</v>
      </c>
      <c r="G38" s="61" t="str">
        <f>IF(OR($A38="",G$10=""),"",IF(IFERROR(MATCH(BBC_8!G$10,Infor!$A$13:$A$30,0),0)&gt;0,"L",IF(WEEKDAY(G$10)=1,"","X")))</f>
        <v>X</v>
      </c>
      <c r="H38" s="61" t="str">
        <f>IF(OR($A38="",H$10=""),"",IF(IFERROR(MATCH(BBC_8!H$10,Infor!$A$13:$A$30,0),0)&gt;0,"L",IF(WEEKDAY(H$10)=1,"","X")))</f>
        <v>X</v>
      </c>
      <c r="I38" s="61" t="str">
        <f>IF(OR($A38="",I$10=""),"",IF(IFERROR(MATCH(BBC_8!I$10,Infor!$A$13:$A$30,0),0)&gt;0,"L",IF(WEEKDAY(I$10)=1,"","X")))</f>
        <v>X</v>
      </c>
      <c r="J38" s="61" t="str">
        <f>IF(OR($A38="",J$10=""),"",IF(IFERROR(MATCH(BBC_8!J$10,Infor!$A$13:$A$30,0),0)&gt;0,"L",IF(WEEKDAY(J$10)=1,"","X")))</f>
        <v/>
      </c>
      <c r="K38" s="61" t="str">
        <f>IF(OR($A38="",K$10=""),"",IF(IFERROR(MATCH(BBC_8!K$10,Infor!$A$13:$A$30,0),0)&gt;0,"L",IF(WEEKDAY(K$10)=1,"","X")))</f>
        <v>X</v>
      </c>
      <c r="L38" s="61" t="str">
        <f>IF(OR($A38="",L$10=""),"",IF(IFERROR(MATCH(BBC_8!L$10,Infor!$A$13:$A$30,0),0)&gt;0,"L",IF(WEEKDAY(L$10)=1,"","X")))</f>
        <v>X</v>
      </c>
      <c r="M38" s="61" t="str">
        <f>IF(OR($A38="",M$10=""),"",IF(IFERROR(MATCH(BBC_8!M$10,Infor!$A$13:$A$30,0),0)&gt;0,"L",IF(WEEKDAY(M$10)=1,"","X")))</f>
        <v>X</v>
      </c>
      <c r="N38" s="61" t="str">
        <f>IF(OR($A38="",N$10=""),"",IF(IFERROR(MATCH(BBC_8!N$10,Infor!$A$13:$A$30,0),0)&gt;0,"L",IF(WEEKDAY(N$10)=1,"","X")))</f>
        <v>X</v>
      </c>
      <c r="O38" s="61" t="str">
        <f>IF(OR($A38="",O$10=""),"",IF(IFERROR(MATCH(BBC_8!O$10,Infor!$A$13:$A$30,0),0)&gt;0,"L",IF(WEEKDAY(O$10)=1,"","X")))</f>
        <v>X</v>
      </c>
      <c r="P38" s="61" t="str">
        <f>IF(OR($A38="",P$10=""),"",IF(IFERROR(MATCH(BBC_8!P$10,Infor!$A$13:$A$30,0),0)&gt;0,"L",IF(WEEKDAY(P$10)=1,"","X")))</f>
        <v>X</v>
      </c>
      <c r="Q38" s="61" t="str">
        <f>IF(OR($A38="",Q$10=""),"",IF(IFERROR(MATCH(BBC_8!Q$10,Infor!$A$13:$A$30,0),0)&gt;0,"L",IF(WEEKDAY(Q$10)=1,"","X")))</f>
        <v/>
      </c>
      <c r="R38" s="61" t="str">
        <f>IF(OR($A38="",R$10=""),"",IF(IFERROR(MATCH(BBC_8!R$10,Infor!$A$13:$A$30,0),0)&gt;0,"L",IF(WEEKDAY(R$10)=1,"","X")))</f>
        <v>X</v>
      </c>
      <c r="S38" s="61" t="str">
        <f>IF(OR($A38="",S$10=""),"",IF(IFERROR(MATCH(BBC_8!S$10,Infor!$A$13:$A$30,0),0)&gt;0,"L",IF(WEEKDAY(S$10)=1,"","X")))</f>
        <v>X</v>
      </c>
      <c r="T38" s="61" t="str">
        <f>IF(OR($A38="",T$10=""),"",IF(IFERROR(MATCH(BBC_8!T$10,Infor!$A$13:$A$30,0),0)&gt;0,"L",IF(WEEKDAY(T$10)=1,"","X")))</f>
        <v>X</v>
      </c>
      <c r="U38" s="61" t="str">
        <f>IF(OR($A38="",U$10=""),"",IF(IFERROR(MATCH(BBC_8!U$10,Infor!$A$13:$A$30,0),0)&gt;0,"L",IF(WEEKDAY(U$10)=1,"","X")))</f>
        <v>X</v>
      </c>
      <c r="V38" s="61" t="str">
        <f>IF(OR($A38="",V$10=""),"",IF(IFERROR(MATCH(BBC_8!V$10,Infor!$A$13:$A$30,0),0)&gt;0,"L",IF(WEEKDAY(V$10)=1,"","X")))</f>
        <v>X</v>
      </c>
      <c r="W38" s="61" t="str">
        <f>IF(OR($A38="",W$10=""),"",IF(IFERROR(MATCH(BBC_8!W$10,Infor!$A$13:$A$30,0),0)&gt;0,"L",IF(WEEKDAY(W$10)=1,"","X")))</f>
        <v>X</v>
      </c>
      <c r="X38" s="61" t="str">
        <f>IF(OR($A38="",X$10=""),"",IF(IFERROR(MATCH(BBC_8!X$10,Infor!$A$13:$A$30,0),0)&gt;0,"L",IF(WEEKDAY(X$10)=1,"","X")))</f>
        <v/>
      </c>
      <c r="Y38" s="61" t="str">
        <f>IF(OR($A38="",Y$10=""),"",IF(IFERROR(MATCH(BBC_8!Y$10,Infor!$A$13:$A$30,0),0)&gt;0,"L",IF(WEEKDAY(Y$10)=1,"","X")))</f>
        <v>X</v>
      </c>
      <c r="Z38" s="61" t="str">
        <f>IF(OR($A38="",Z$10=""),"",IF(IFERROR(MATCH(BBC_8!Z$10,Infor!$A$13:$A$30,0),0)&gt;0,"L",IF(WEEKDAY(Z$10)=1,"","X")))</f>
        <v>X</v>
      </c>
      <c r="AA38" s="61" t="str">
        <f>IF(OR($A38="",AA$10=""),"",IF(IFERROR(MATCH(BBC_8!AA$10,Infor!$A$13:$A$30,0),0)&gt;0,"L",IF(WEEKDAY(AA$10)=1,"","X")))</f>
        <v>X</v>
      </c>
      <c r="AB38" s="61" t="str">
        <f>IF(OR($A38="",AB$10=""),"",IF(IFERROR(MATCH(BBC_8!AB$10,Infor!$A$13:$A$30,0),0)&gt;0,"L",IF(WEEKDAY(AB$10)=1,"","X")))</f>
        <v>X</v>
      </c>
      <c r="AC38" s="61" t="str">
        <f>IF(OR($A38="",AC$10=""),"",IF(IFERROR(MATCH(BBC_8!AC$10,Infor!$A$13:$A$30,0),0)&gt;0,"L",IF(WEEKDAY(AC$10)=1,"","X")))</f>
        <v>X</v>
      </c>
      <c r="AD38" s="61" t="str">
        <f>IF(OR($A38="",AD$10=""),"",IF(IFERROR(MATCH(BBC_8!AD$10,Infor!$A$13:$A$30,0),0)&gt;0,"L",IF(WEEKDAY(AD$10)=1,"","X")))</f>
        <v>X</v>
      </c>
      <c r="AE38" s="61" t="str">
        <f>IF(OR($A38="",AE$10=""),"",IF(IFERROR(MATCH(BBC_8!AE$10,Infor!$A$13:$A$30,0),0)&gt;0,"L",IF(WEEKDAY(AE$10)=1,"","X")))</f>
        <v/>
      </c>
      <c r="AF38" s="61" t="str">
        <f>IF(OR($A38="",AF$10=""),"",IF(IFERROR(MATCH(BBC_8!AF$10,Infor!$A$13:$A$30,0),0)&gt;0,"L",IF(WEEKDAY(AF$10)=1,"","X")))</f>
        <v>X</v>
      </c>
      <c r="AG38" s="61" t="str">
        <f>IF(OR($A38="",AG$10=""),"",IF(IFERROR(MATCH(BBC_8!AG$10,Infor!$A$13:$A$30,0),0)&gt;0,"L",IF(WEEKDAY(AG$10)=1,"","X")))</f>
        <v>X</v>
      </c>
      <c r="AH38" s="61" t="str">
        <f>IF(OR($A38="",AH$10=""),"",IF(IFERROR(MATCH(BBC_8!AH$10,Infor!$A$13:$A$30,0),0)&gt;0,"L",IF(WEEKDAY(AH$10)=1,"","X")))</f>
        <v>X</v>
      </c>
      <c r="AI38" s="61" t="str">
        <f>IF(OR($A38="",AI$10=""),"",IF(IFERROR(MATCH(BBC_8!AI$10,Infor!$A$13:$A$30,0),0)&gt;0,"L",IF(WEEKDAY(AI$10)=1,"","X")))</f>
        <v>X</v>
      </c>
      <c r="AJ38" s="62"/>
      <c r="AK38" s="62">
        <f t="shared" si="6"/>
        <v>27</v>
      </c>
      <c r="AL38" s="62">
        <f t="shared" si="7"/>
        <v>0</v>
      </c>
      <c r="AM38" s="62"/>
      <c r="AN38" s="63"/>
      <c r="AO38" s="44">
        <f t="shared" si="0"/>
        <v>8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IF(OR($A39="",E$10=""),"",IF(IFERROR(MATCH(BBC_8!E$10,Infor!$A$13:$A$30,0),0)&gt;0,"L",IF(WEEKDAY(E$10)=1,"","X")))</f>
        <v>X</v>
      </c>
      <c r="F39" s="61" t="str">
        <f>IF(OR($A39="",F$10=""),"",IF(IFERROR(MATCH(BBC_8!F$10,Infor!$A$13:$A$30,0),0)&gt;0,"L",IF(WEEKDAY(F$10)=1,"","X")))</f>
        <v>X</v>
      </c>
      <c r="G39" s="61" t="str">
        <f>IF(OR($A39="",G$10=""),"",IF(IFERROR(MATCH(BBC_8!G$10,Infor!$A$13:$A$30,0),0)&gt;0,"L",IF(WEEKDAY(G$10)=1,"","X")))</f>
        <v>X</v>
      </c>
      <c r="H39" s="61" t="str">
        <f>IF(OR($A39="",H$10=""),"",IF(IFERROR(MATCH(BBC_8!H$10,Infor!$A$13:$A$30,0),0)&gt;0,"L",IF(WEEKDAY(H$10)=1,"","X")))</f>
        <v>X</v>
      </c>
      <c r="I39" s="61" t="str">
        <f>IF(OR($A39="",I$10=""),"",IF(IFERROR(MATCH(BBC_8!I$10,Infor!$A$13:$A$30,0),0)&gt;0,"L",IF(WEEKDAY(I$10)=1,"","X")))</f>
        <v>X</v>
      </c>
      <c r="J39" s="61" t="str">
        <f>IF(OR($A39="",J$10=""),"",IF(IFERROR(MATCH(BBC_8!J$10,Infor!$A$13:$A$30,0),0)&gt;0,"L",IF(WEEKDAY(J$10)=1,"","X")))</f>
        <v/>
      </c>
      <c r="K39" s="61" t="str">
        <f>IF(OR($A39="",K$10=""),"",IF(IFERROR(MATCH(BBC_8!K$10,Infor!$A$13:$A$30,0),0)&gt;0,"L",IF(WEEKDAY(K$10)=1,"","X")))</f>
        <v>X</v>
      </c>
      <c r="L39" s="61" t="str">
        <f>IF(OR($A39="",L$10=""),"",IF(IFERROR(MATCH(BBC_8!L$10,Infor!$A$13:$A$30,0),0)&gt;0,"L",IF(WEEKDAY(L$10)=1,"","X")))</f>
        <v>X</v>
      </c>
      <c r="M39" s="61" t="str">
        <f>IF(OR($A39="",M$10=""),"",IF(IFERROR(MATCH(BBC_8!M$10,Infor!$A$13:$A$30,0),0)&gt;0,"L",IF(WEEKDAY(M$10)=1,"","X")))</f>
        <v>X</v>
      </c>
      <c r="N39" s="61" t="str">
        <f>IF(OR($A39="",N$10=""),"",IF(IFERROR(MATCH(BBC_8!N$10,Infor!$A$13:$A$30,0),0)&gt;0,"L",IF(WEEKDAY(N$10)=1,"","X")))</f>
        <v>X</v>
      </c>
      <c r="O39" s="61" t="str">
        <f>IF(OR($A39="",O$10=""),"",IF(IFERROR(MATCH(BBC_8!O$10,Infor!$A$13:$A$30,0),0)&gt;0,"L",IF(WEEKDAY(O$10)=1,"","X")))</f>
        <v>X</v>
      </c>
      <c r="P39" s="61" t="str">
        <f>IF(OR($A39="",P$10=""),"",IF(IFERROR(MATCH(BBC_8!P$10,Infor!$A$13:$A$30,0),0)&gt;0,"L",IF(WEEKDAY(P$10)=1,"","X")))</f>
        <v>X</v>
      </c>
      <c r="Q39" s="61" t="str">
        <f>IF(OR($A39="",Q$10=""),"",IF(IFERROR(MATCH(BBC_8!Q$10,Infor!$A$13:$A$30,0),0)&gt;0,"L",IF(WEEKDAY(Q$10)=1,"","X")))</f>
        <v/>
      </c>
      <c r="R39" s="61" t="str">
        <f>IF(OR($A39="",R$10=""),"",IF(IFERROR(MATCH(BBC_8!R$10,Infor!$A$13:$A$30,0),0)&gt;0,"L",IF(WEEKDAY(R$10)=1,"","X")))</f>
        <v>X</v>
      </c>
      <c r="S39" s="61" t="str">
        <f>IF(OR($A39="",S$10=""),"",IF(IFERROR(MATCH(BBC_8!S$10,Infor!$A$13:$A$30,0),0)&gt;0,"L",IF(WEEKDAY(S$10)=1,"","X")))</f>
        <v>X</v>
      </c>
      <c r="T39" s="61" t="str">
        <f>IF(OR($A39="",T$10=""),"",IF(IFERROR(MATCH(BBC_8!T$10,Infor!$A$13:$A$30,0),0)&gt;0,"L",IF(WEEKDAY(T$10)=1,"","X")))</f>
        <v>X</v>
      </c>
      <c r="U39" s="61" t="str">
        <f>IF(OR($A39="",U$10=""),"",IF(IFERROR(MATCH(BBC_8!U$10,Infor!$A$13:$A$30,0),0)&gt;0,"L",IF(WEEKDAY(U$10)=1,"","X")))</f>
        <v>X</v>
      </c>
      <c r="V39" s="61" t="str">
        <f>IF(OR($A39="",V$10=""),"",IF(IFERROR(MATCH(BBC_8!V$10,Infor!$A$13:$A$30,0),0)&gt;0,"L",IF(WEEKDAY(V$10)=1,"","X")))</f>
        <v>X</v>
      </c>
      <c r="W39" s="61" t="str">
        <f>IF(OR($A39="",W$10=""),"",IF(IFERROR(MATCH(BBC_8!W$10,Infor!$A$13:$A$30,0),0)&gt;0,"L",IF(WEEKDAY(W$10)=1,"","X")))</f>
        <v>X</v>
      </c>
      <c r="X39" s="61" t="str">
        <f>IF(OR($A39="",X$10=""),"",IF(IFERROR(MATCH(BBC_8!X$10,Infor!$A$13:$A$30,0),0)&gt;0,"L",IF(WEEKDAY(X$10)=1,"","X")))</f>
        <v/>
      </c>
      <c r="Y39" s="61" t="str">
        <f>IF(OR($A39="",Y$10=""),"",IF(IFERROR(MATCH(BBC_8!Y$10,Infor!$A$13:$A$30,0),0)&gt;0,"L",IF(WEEKDAY(Y$10)=1,"","X")))</f>
        <v>X</v>
      </c>
      <c r="Z39" s="61" t="str">
        <f>IF(OR($A39="",Z$10=""),"",IF(IFERROR(MATCH(BBC_8!Z$10,Infor!$A$13:$A$30,0),0)&gt;0,"L",IF(WEEKDAY(Z$10)=1,"","X")))</f>
        <v>X</v>
      </c>
      <c r="AA39" s="61" t="str">
        <f>IF(OR($A39="",AA$10=""),"",IF(IFERROR(MATCH(BBC_8!AA$10,Infor!$A$13:$A$30,0),0)&gt;0,"L",IF(WEEKDAY(AA$10)=1,"","X")))</f>
        <v>X</v>
      </c>
      <c r="AB39" s="61" t="str">
        <f>IF(OR($A39="",AB$10=""),"",IF(IFERROR(MATCH(BBC_8!AB$10,Infor!$A$13:$A$30,0),0)&gt;0,"L",IF(WEEKDAY(AB$10)=1,"","X")))</f>
        <v>X</v>
      </c>
      <c r="AC39" s="61" t="str">
        <f>IF(OR($A39="",AC$10=""),"",IF(IFERROR(MATCH(BBC_8!AC$10,Infor!$A$13:$A$30,0),0)&gt;0,"L",IF(WEEKDAY(AC$10)=1,"","X")))</f>
        <v>X</v>
      </c>
      <c r="AD39" s="61" t="str">
        <f>IF(OR($A39="",AD$10=""),"",IF(IFERROR(MATCH(BBC_8!AD$10,Infor!$A$13:$A$30,0),0)&gt;0,"L",IF(WEEKDAY(AD$10)=1,"","X")))</f>
        <v>X</v>
      </c>
      <c r="AE39" s="61" t="str">
        <f>IF(OR($A39="",AE$10=""),"",IF(IFERROR(MATCH(BBC_8!AE$10,Infor!$A$13:$A$30,0),0)&gt;0,"L",IF(WEEKDAY(AE$10)=1,"","X")))</f>
        <v/>
      </c>
      <c r="AF39" s="61" t="str">
        <f>IF(OR($A39="",AF$10=""),"",IF(IFERROR(MATCH(BBC_8!AF$10,Infor!$A$13:$A$30,0),0)&gt;0,"L",IF(WEEKDAY(AF$10)=1,"","X")))</f>
        <v>X</v>
      </c>
      <c r="AG39" s="61" t="str">
        <f>IF(OR($A39="",AG$10=""),"",IF(IFERROR(MATCH(BBC_8!AG$10,Infor!$A$13:$A$30,0),0)&gt;0,"L",IF(WEEKDAY(AG$10)=1,"","X")))</f>
        <v>X</v>
      </c>
      <c r="AH39" s="61" t="str">
        <f>IF(OR($A39="",AH$10=""),"",IF(IFERROR(MATCH(BBC_8!AH$10,Infor!$A$13:$A$30,0),0)&gt;0,"L",IF(WEEKDAY(AH$10)=1,"","X")))</f>
        <v>X</v>
      </c>
      <c r="AI39" s="61" t="str">
        <f>IF(OR($A39="",AI$10=""),"",IF(IFERROR(MATCH(BBC_8!AI$10,Infor!$A$13:$A$30,0),0)&gt;0,"L",IF(WEEKDAY(AI$10)=1,"","X")))</f>
        <v>X</v>
      </c>
      <c r="AJ39" s="62"/>
      <c r="AK39" s="62">
        <f t="shared" si="6"/>
        <v>27</v>
      </c>
      <c r="AL39" s="62">
        <f t="shared" si="7"/>
        <v>0</v>
      </c>
      <c r="AM39" s="62"/>
      <c r="AN39" s="63"/>
      <c r="AO39" s="44">
        <f t="shared" si="0"/>
        <v>8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IF(OR($A40="",E$10=""),"",IF(IFERROR(MATCH(BBC_8!E$10,Infor!$A$13:$A$30,0),0)&gt;0,"L",IF(WEEKDAY(E$10)=1,"","X")))</f>
        <v>X</v>
      </c>
      <c r="F40" s="61" t="str">
        <f>IF(OR($A40="",F$10=""),"",IF(IFERROR(MATCH(BBC_8!F$10,Infor!$A$13:$A$30,0),0)&gt;0,"L",IF(WEEKDAY(F$10)=1,"","X")))</f>
        <v>X</v>
      </c>
      <c r="G40" s="61" t="str">
        <f>IF(OR($A40="",G$10=""),"",IF(IFERROR(MATCH(BBC_8!G$10,Infor!$A$13:$A$30,0),0)&gt;0,"L",IF(WEEKDAY(G$10)=1,"","X")))</f>
        <v>X</v>
      </c>
      <c r="H40" s="61" t="str">
        <f>IF(OR($A40="",H$10=""),"",IF(IFERROR(MATCH(BBC_8!H$10,Infor!$A$13:$A$30,0),0)&gt;0,"L",IF(WEEKDAY(H$10)=1,"","X")))</f>
        <v>X</v>
      </c>
      <c r="I40" s="61" t="str">
        <f>IF(OR($A40="",I$10=""),"",IF(IFERROR(MATCH(BBC_8!I$10,Infor!$A$13:$A$30,0),0)&gt;0,"L",IF(WEEKDAY(I$10)=1,"","X")))</f>
        <v>X</v>
      </c>
      <c r="J40" s="61" t="str">
        <f>IF(OR($A40="",J$10=""),"",IF(IFERROR(MATCH(BBC_8!J$10,Infor!$A$13:$A$30,0),0)&gt;0,"L",IF(WEEKDAY(J$10)=1,"","X")))</f>
        <v/>
      </c>
      <c r="K40" s="61" t="str">
        <f>IF(OR($A40="",K$10=""),"",IF(IFERROR(MATCH(BBC_8!K$10,Infor!$A$13:$A$30,0),0)&gt;0,"L",IF(WEEKDAY(K$10)=1,"","X")))</f>
        <v>X</v>
      </c>
      <c r="L40" s="61" t="str">
        <f>IF(OR($A40="",L$10=""),"",IF(IFERROR(MATCH(BBC_8!L$10,Infor!$A$13:$A$30,0),0)&gt;0,"L",IF(WEEKDAY(L$10)=1,"","X")))</f>
        <v>X</v>
      </c>
      <c r="M40" s="61" t="str">
        <f>IF(OR($A40="",M$10=""),"",IF(IFERROR(MATCH(BBC_8!M$10,Infor!$A$13:$A$30,0),0)&gt;0,"L",IF(WEEKDAY(M$10)=1,"","X")))</f>
        <v>X</v>
      </c>
      <c r="N40" s="61" t="str">
        <f>IF(OR($A40="",N$10=""),"",IF(IFERROR(MATCH(BBC_8!N$10,Infor!$A$13:$A$30,0),0)&gt;0,"L",IF(WEEKDAY(N$10)=1,"","X")))</f>
        <v>X</v>
      </c>
      <c r="O40" s="61" t="str">
        <f>IF(OR($A40="",O$10=""),"",IF(IFERROR(MATCH(BBC_8!O$10,Infor!$A$13:$A$30,0),0)&gt;0,"L",IF(WEEKDAY(O$10)=1,"","X")))</f>
        <v>X</v>
      </c>
      <c r="P40" s="61" t="str">
        <f>IF(OR($A40="",P$10=""),"",IF(IFERROR(MATCH(BBC_8!P$10,Infor!$A$13:$A$30,0),0)&gt;0,"L",IF(WEEKDAY(P$10)=1,"","X")))</f>
        <v>X</v>
      </c>
      <c r="Q40" s="61" t="str">
        <f>IF(OR($A40="",Q$10=""),"",IF(IFERROR(MATCH(BBC_8!Q$10,Infor!$A$13:$A$30,0),0)&gt;0,"L",IF(WEEKDAY(Q$10)=1,"","X")))</f>
        <v/>
      </c>
      <c r="R40" s="61" t="str">
        <f>IF(OR($A40="",R$10=""),"",IF(IFERROR(MATCH(BBC_8!R$10,Infor!$A$13:$A$30,0),0)&gt;0,"L",IF(WEEKDAY(R$10)=1,"","X")))</f>
        <v>X</v>
      </c>
      <c r="S40" s="61" t="str">
        <f>IF(OR($A40="",S$10=""),"",IF(IFERROR(MATCH(BBC_8!S$10,Infor!$A$13:$A$30,0),0)&gt;0,"L",IF(WEEKDAY(S$10)=1,"","X")))</f>
        <v>X</v>
      </c>
      <c r="T40" s="61" t="str">
        <f>IF(OR($A40="",T$10=""),"",IF(IFERROR(MATCH(BBC_8!T$10,Infor!$A$13:$A$30,0),0)&gt;0,"L",IF(WEEKDAY(T$10)=1,"","X")))</f>
        <v>X</v>
      </c>
      <c r="U40" s="61" t="str">
        <f>IF(OR($A40="",U$10=""),"",IF(IFERROR(MATCH(BBC_8!U$10,Infor!$A$13:$A$30,0),0)&gt;0,"L",IF(WEEKDAY(U$10)=1,"","X")))</f>
        <v>X</v>
      </c>
      <c r="V40" s="61" t="str">
        <f>IF(OR($A40="",V$10=""),"",IF(IFERROR(MATCH(BBC_8!V$10,Infor!$A$13:$A$30,0),0)&gt;0,"L",IF(WEEKDAY(V$10)=1,"","X")))</f>
        <v>X</v>
      </c>
      <c r="W40" s="61" t="str">
        <f>IF(OR($A40="",W$10=""),"",IF(IFERROR(MATCH(BBC_8!W$10,Infor!$A$13:$A$30,0),0)&gt;0,"L",IF(WEEKDAY(W$10)=1,"","X")))</f>
        <v>X</v>
      </c>
      <c r="X40" s="61" t="str">
        <f>IF(OR($A40="",X$10=""),"",IF(IFERROR(MATCH(BBC_8!X$10,Infor!$A$13:$A$30,0),0)&gt;0,"L",IF(WEEKDAY(X$10)=1,"","X")))</f>
        <v/>
      </c>
      <c r="Y40" s="61" t="str">
        <f>IF(OR($A40="",Y$10=""),"",IF(IFERROR(MATCH(BBC_8!Y$10,Infor!$A$13:$A$30,0),0)&gt;0,"L",IF(WEEKDAY(Y$10)=1,"","X")))</f>
        <v>X</v>
      </c>
      <c r="Z40" s="61" t="str">
        <f>IF(OR($A40="",Z$10=""),"",IF(IFERROR(MATCH(BBC_8!Z$10,Infor!$A$13:$A$30,0),0)&gt;0,"L",IF(WEEKDAY(Z$10)=1,"","X")))</f>
        <v>X</v>
      </c>
      <c r="AA40" s="61" t="str">
        <f>IF(OR($A40="",AA$10=""),"",IF(IFERROR(MATCH(BBC_8!AA$10,Infor!$A$13:$A$30,0),0)&gt;0,"L",IF(WEEKDAY(AA$10)=1,"","X")))</f>
        <v>X</v>
      </c>
      <c r="AB40" s="61" t="str">
        <f>IF(OR($A40="",AB$10=""),"",IF(IFERROR(MATCH(BBC_8!AB$10,Infor!$A$13:$A$30,0),0)&gt;0,"L",IF(WEEKDAY(AB$10)=1,"","X")))</f>
        <v>X</v>
      </c>
      <c r="AC40" s="61" t="str">
        <f>IF(OR($A40="",AC$10=""),"",IF(IFERROR(MATCH(BBC_8!AC$10,Infor!$A$13:$A$30,0),0)&gt;0,"L",IF(WEEKDAY(AC$10)=1,"","X")))</f>
        <v>X</v>
      </c>
      <c r="AD40" s="61" t="str">
        <f>IF(OR($A40="",AD$10=""),"",IF(IFERROR(MATCH(BBC_8!AD$10,Infor!$A$13:$A$30,0),0)&gt;0,"L",IF(WEEKDAY(AD$10)=1,"","X")))</f>
        <v>X</v>
      </c>
      <c r="AE40" s="61" t="str">
        <f>IF(OR($A40="",AE$10=""),"",IF(IFERROR(MATCH(BBC_8!AE$10,Infor!$A$13:$A$30,0),0)&gt;0,"L",IF(WEEKDAY(AE$10)=1,"","X")))</f>
        <v/>
      </c>
      <c r="AF40" s="61" t="str">
        <f>IF(OR($A40="",AF$10=""),"",IF(IFERROR(MATCH(BBC_8!AF$10,Infor!$A$13:$A$30,0),0)&gt;0,"L",IF(WEEKDAY(AF$10)=1,"","X")))</f>
        <v>X</v>
      </c>
      <c r="AG40" s="61" t="str">
        <f>IF(OR($A40="",AG$10=""),"",IF(IFERROR(MATCH(BBC_8!AG$10,Infor!$A$13:$A$30,0),0)&gt;0,"L",IF(WEEKDAY(AG$10)=1,"","X")))</f>
        <v>X</v>
      </c>
      <c r="AH40" s="61" t="str">
        <f>IF(OR($A40="",AH$10=""),"",IF(IFERROR(MATCH(BBC_8!AH$10,Infor!$A$13:$A$30,0),0)&gt;0,"L",IF(WEEKDAY(AH$10)=1,"","X")))</f>
        <v>X</v>
      </c>
      <c r="AI40" s="61" t="str">
        <f>IF(OR($A40="",AI$10=""),"",IF(IFERROR(MATCH(BBC_8!AI$10,Infor!$A$13:$A$30,0),0)&gt;0,"L",IF(WEEKDAY(AI$10)=1,"","X")))</f>
        <v>X</v>
      </c>
      <c r="AJ40" s="62"/>
      <c r="AK40" s="62">
        <f t="shared" si="6"/>
        <v>27</v>
      </c>
      <c r="AL40" s="62">
        <f t="shared" si="7"/>
        <v>0</v>
      </c>
      <c r="AM40" s="62"/>
      <c r="AN40" s="63"/>
      <c r="AO40" s="44">
        <f t="shared" si="0"/>
        <v>8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IF(OR($A41="",E$10=""),"",IF(IFERROR(MATCH(BBC_8!E$10,Infor!$A$13:$A$30,0),0)&gt;0,"L",IF(WEEKDAY(E$10)=1,"","X")))</f>
        <v>X</v>
      </c>
      <c r="F41" s="61" t="str">
        <f>IF(OR($A41="",F$10=""),"",IF(IFERROR(MATCH(BBC_8!F$10,Infor!$A$13:$A$30,0),0)&gt;0,"L",IF(WEEKDAY(F$10)=1,"","X")))</f>
        <v>X</v>
      </c>
      <c r="G41" s="61" t="str">
        <f>IF(OR($A41="",G$10=""),"",IF(IFERROR(MATCH(BBC_8!G$10,Infor!$A$13:$A$30,0),0)&gt;0,"L",IF(WEEKDAY(G$10)=1,"","X")))</f>
        <v>X</v>
      </c>
      <c r="H41" s="61" t="str">
        <f>IF(OR($A41="",H$10=""),"",IF(IFERROR(MATCH(BBC_8!H$10,Infor!$A$13:$A$30,0),0)&gt;0,"L",IF(WEEKDAY(H$10)=1,"","X")))</f>
        <v>X</v>
      </c>
      <c r="I41" s="61" t="str">
        <f>IF(OR($A41="",I$10=""),"",IF(IFERROR(MATCH(BBC_8!I$10,Infor!$A$13:$A$30,0),0)&gt;0,"L",IF(WEEKDAY(I$10)=1,"","X")))</f>
        <v>X</v>
      </c>
      <c r="J41" s="61" t="str">
        <f>IF(OR($A41="",J$10=""),"",IF(IFERROR(MATCH(BBC_8!J$10,Infor!$A$13:$A$30,0),0)&gt;0,"L",IF(WEEKDAY(J$10)=1,"","X")))</f>
        <v/>
      </c>
      <c r="K41" s="61" t="str">
        <f>IF(OR($A41="",K$10=""),"",IF(IFERROR(MATCH(BBC_8!K$10,Infor!$A$13:$A$30,0),0)&gt;0,"L",IF(WEEKDAY(K$10)=1,"","X")))</f>
        <v>X</v>
      </c>
      <c r="L41" s="61" t="str">
        <f>IF(OR($A41="",L$10=""),"",IF(IFERROR(MATCH(BBC_8!L$10,Infor!$A$13:$A$30,0),0)&gt;0,"L",IF(WEEKDAY(L$10)=1,"","X")))</f>
        <v>X</v>
      </c>
      <c r="M41" s="61" t="str">
        <f>IF(OR($A41="",M$10=""),"",IF(IFERROR(MATCH(BBC_8!M$10,Infor!$A$13:$A$30,0),0)&gt;0,"L",IF(WEEKDAY(M$10)=1,"","X")))</f>
        <v>X</v>
      </c>
      <c r="N41" s="61" t="str">
        <f>IF(OR($A41="",N$10=""),"",IF(IFERROR(MATCH(BBC_8!N$10,Infor!$A$13:$A$30,0),0)&gt;0,"L",IF(WEEKDAY(N$10)=1,"","X")))</f>
        <v>X</v>
      </c>
      <c r="O41" s="61" t="str">
        <f>IF(OR($A41="",O$10=""),"",IF(IFERROR(MATCH(BBC_8!O$10,Infor!$A$13:$A$30,0),0)&gt;0,"L",IF(WEEKDAY(O$10)=1,"","X")))</f>
        <v>X</v>
      </c>
      <c r="P41" s="61" t="str">
        <f>IF(OR($A41="",P$10=""),"",IF(IFERROR(MATCH(BBC_8!P$10,Infor!$A$13:$A$30,0),0)&gt;0,"L",IF(WEEKDAY(P$10)=1,"","X")))</f>
        <v>X</v>
      </c>
      <c r="Q41" s="61" t="str">
        <f>IF(OR($A41="",Q$10=""),"",IF(IFERROR(MATCH(BBC_8!Q$10,Infor!$A$13:$A$30,0),0)&gt;0,"L",IF(WEEKDAY(Q$10)=1,"","X")))</f>
        <v/>
      </c>
      <c r="R41" s="61" t="str">
        <f>IF(OR($A41="",R$10=""),"",IF(IFERROR(MATCH(BBC_8!R$10,Infor!$A$13:$A$30,0),0)&gt;0,"L",IF(WEEKDAY(R$10)=1,"","X")))</f>
        <v>X</v>
      </c>
      <c r="S41" s="61" t="str">
        <f>IF(OR($A41="",S$10=""),"",IF(IFERROR(MATCH(BBC_8!S$10,Infor!$A$13:$A$30,0),0)&gt;0,"L",IF(WEEKDAY(S$10)=1,"","X")))</f>
        <v>X</v>
      </c>
      <c r="T41" s="61" t="str">
        <f>IF(OR($A41="",T$10=""),"",IF(IFERROR(MATCH(BBC_8!T$10,Infor!$A$13:$A$30,0),0)&gt;0,"L",IF(WEEKDAY(T$10)=1,"","X")))</f>
        <v>X</v>
      </c>
      <c r="U41" s="61" t="str">
        <f>IF(OR($A41="",U$10=""),"",IF(IFERROR(MATCH(BBC_8!U$10,Infor!$A$13:$A$30,0),0)&gt;0,"L",IF(WEEKDAY(U$10)=1,"","X")))</f>
        <v>X</v>
      </c>
      <c r="V41" s="61" t="str">
        <f>IF(OR($A41="",V$10=""),"",IF(IFERROR(MATCH(BBC_8!V$10,Infor!$A$13:$A$30,0),0)&gt;0,"L",IF(WEEKDAY(V$10)=1,"","X")))</f>
        <v>X</v>
      </c>
      <c r="W41" s="61" t="str">
        <f>IF(OR($A41="",W$10=""),"",IF(IFERROR(MATCH(BBC_8!W$10,Infor!$A$13:$A$30,0),0)&gt;0,"L",IF(WEEKDAY(W$10)=1,"","X")))</f>
        <v>X</v>
      </c>
      <c r="X41" s="61" t="str">
        <f>IF(OR($A41="",X$10=""),"",IF(IFERROR(MATCH(BBC_8!X$10,Infor!$A$13:$A$30,0),0)&gt;0,"L",IF(WEEKDAY(X$10)=1,"","X")))</f>
        <v/>
      </c>
      <c r="Y41" s="61" t="str">
        <f>IF(OR($A41="",Y$10=""),"",IF(IFERROR(MATCH(BBC_8!Y$10,Infor!$A$13:$A$30,0),0)&gt;0,"L",IF(WEEKDAY(Y$10)=1,"","X")))</f>
        <v>X</v>
      </c>
      <c r="Z41" s="61" t="str">
        <f>IF(OR($A41="",Z$10=""),"",IF(IFERROR(MATCH(BBC_8!Z$10,Infor!$A$13:$A$30,0),0)&gt;0,"L",IF(WEEKDAY(Z$10)=1,"","X")))</f>
        <v>X</v>
      </c>
      <c r="AA41" s="61" t="str">
        <f>IF(OR($A41="",AA$10=""),"",IF(IFERROR(MATCH(BBC_8!AA$10,Infor!$A$13:$A$30,0),0)&gt;0,"L",IF(WEEKDAY(AA$10)=1,"","X")))</f>
        <v>X</v>
      </c>
      <c r="AB41" s="61" t="str">
        <f>IF(OR($A41="",AB$10=""),"",IF(IFERROR(MATCH(BBC_8!AB$10,Infor!$A$13:$A$30,0),0)&gt;0,"L",IF(WEEKDAY(AB$10)=1,"","X")))</f>
        <v>X</v>
      </c>
      <c r="AC41" s="61" t="str">
        <f>IF(OR($A41="",AC$10=""),"",IF(IFERROR(MATCH(BBC_8!AC$10,Infor!$A$13:$A$30,0),0)&gt;0,"L",IF(WEEKDAY(AC$10)=1,"","X")))</f>
        <v>X</v>
      </c>
      <c r="AD41" s="61" t="str">
        <f>IF(OR($A41="",AD$10=""),"",IF(IFERROR(MATCH(BBC_8!AD$10,Infor!$A$13:$A$30,0),0)&gt;0,"L",IF(WEEKDAY(AD$10)=1,"","X")))</f>
        <v>X</v>
      </c>
      <c r="AE41" s="61" t="str">
        <f>IF(OR($A41="",AE$10=""),"",IF(IFERROR(MATCH(BBC_8!AE$10,Infor!$A$13:$A$30,0),0)&gt;0,"L",IF(WEEKDAY(AE$10)=1,"","X")))</f>
        <v/>
      </c>
      <c r="AF41" s="61" t="str">
        <f>IF(OR($A41="",AF$10=""),"",IF(IFERROR(MATCH(BBC_8!AF$10,Infor!$A$13:$A$30,0),0)&gt;0,"L",IF(WEEKDAY(AF$10)=1,"","X")))</f>
        <v>X</v>
      </c>
      <c r="AG41" s="61" t="str">
        <f>IF(OR($A41="",AG$10=""),"",IF(IFERROR(MATCH(BBC_8!AG$10,Infor!$A$13:$A$30,0),0)&gt;0,"L",IF(WEEKDAY(AG$10)=1,"","X")))</f>
        <v>X</v>
      </c>
      <c r="AH41" s="61" t="str">
        <f>IF(OR($A41="",AH$10=""),"",IF(IFERROR(MATCH(BBC_8!AH$10,Infor!$A$13:$A$30,0),0)&gt;0,"L",IF(WEEKDAY(AH$10)=1,"","X")))</f>
        <v>X</v>
      </c>
      <c r="AI41" s="61" t="str">
        <f>IF(OR($A41="",AI$10=""),"",IF(IFERROR(MATCH(BBC_8!AI$10,Infor!$A$13:$A$30,0),0)&gt;0,"L",IF(WEEKDAY(AI$10)=1,"","X")))</f>
        <v>X</v>
      </c>
      <c r="AJ41" s="62"/>
      <c r="AK41" s="62">
        <f t="shared" si="6"/>
        <v>27</v>
      </c>
      <c r="AL41" s="62">
        <f t="shared" si="7"/>
        <v>0</v>
      </c>
      <c r="AM41" s="62"/>
      <c r="AN41" s="63"/>
      <c r="AO41" s="44">
        <f t="shared" si="0"/>
        <v>8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IF(OR($A42="",E$10=""),"",IF(IFERROR(MATCH(BBC_8!E$10,Infor!$A$13:$A$30,0),0)&gt;0,"L",IF(WEEKDAY(E$10)=1,"","X")))</f>
        <v>X</v>
      </c>
      <c r="F42" s="61" t="str">
        <f>IF(OR($A42="",F$10=""),"",IF(IFERROR(MATCH(BBC_8!F$10,Infor!$A$13:$A$30,0),0)&gt;0,"L",IF(WEEKDAY(F$10)=1,"","X")))</f>
        <v>X</v>
      </c>
      <c r="G42" s="61" t="str">
        <f>IF(OR($A42="",G$10=""),"",IF(IFERROR(MATCH(BBC_8!G$10,Infor!$A$13:$A$30,0),0)&gt;0,"L",IF(WEEKDAY(G$10)=1,"","X")))</f>
        <v>X</v>
      </c>
      <c r="H42" s="61" t="str">
        <f>IF(OR($A42="",H$10=""),"",IF(IFERROR(MATCH(BBC_8!H$10,Infor!$A$13:$A$30,0),0)&gt;0,"L",IF(WEEKDAY(H$10)=1,"","X")))</f>
        <v>X</v>
      </c>
      <c r="I42" s="61" t="str">
        <f>IF(OR($A42="",I$10=""),"",IF(IFERROR(MATCH(BBC_8!I$10,Infor!$A$13:$A$30,0),0)&gt;0,"L",IF(WEEKDAY(I$10)=1,"","X")))</f>
        <v>X</v>
      </c>
      <c r="J42" s="61" t="str">
        <f>IF(OR($A42="",J$10=""),"",IF(IFERROR(MATCH(BBC_8!J$10,Infor!$A$13:$A$30,0),0)&gt;0,"L",IF(WEEKDAY(J$10)=1,"","X")))</f>
        <v/>
      </c>
      <c r="K42" s="61" t="str">
        <f>IF(OR($A42="",K$10=""),"",IF(IFERROR(MATCH(BBC_8!K$10,Infor!$A$13:$A$30,0),0)&gt;0,"L",IF(WEEKDAY(K$10)=1,"","X")))</f>
        <v>X</v>
      </c>
      <c r="L42" s="61" t="str">
        <f>IF(OR($A42="",L$10=""),"",IF(IFERROR(MATCH(BBC_8!L$10,Infor!$A$13:$A$30,0),0)&gt;0,"L",IF(WEEKDAY(L$10)=1,"","X")))</f>
        <v>X</v>
      </c>
      <c r="M42" s="61" t="str">
        <f>IF(OR($A42="",M$10=""),"",IF(IFERROR(MATCH(BBC_8!M$10,Infor!$A$13:$A$30,0),0)&gt;0,"L",IF(WEEKDAY(M$10)=1,"","X")))</f>
        <v>X</v>
      </c>
      <c r="N42" s="61" t="str">
        <f>IF(OR($A42="",N$10=""),"",IF(IFERROR(MATCH(BBC_8!N$10,Infor!$A$13:$A$30,0),0)&gt;0,"L",IF(WEEKDAY(N$10)=1,"","X")))</f>
        <v>X</v>
      </c>
      <c r="O42" s="61" t="str">
        <f>IF(OR($A42="",O$10=""),"",IF(IFERROR(MATCH(BBC_8!O$10,Infor!$A$13:$A$30,0),0)&gt;0,"L",IF(WEEKDAY(O$10)=1,"","X")))</f>
        <v>X</v>
      </c>
      <c r="P42" s="61" t="str">
        <f>IF(OR($A42="",P$10=""),"",IF(IFERROR(MATCH(BBC_8!P$10,Infor!$A$13:$A$30,0),0)&gt;0,"L",IF(WEEKDAY(P$10)=1,"","X")))</f>
        <v>X</v>
      </c>
      <c r="Q42" s="61" t="str">
        <f>IF(OR($A42="",Q$10=""),"",IF(IFERROR(MATCH(BBC_8!Q$10,Infor!$A$13:$A$30,0),0)&gt;0,"L",IF(WEEKDAY(Q$10)=1,"","X")))</f>
        <v/>
      </c>
      <c r="R42" s="61" t="str">
        <f>IF(OR($A42="",R$10=""),"",IF(IFERROR(MATCH(BBC_8!R$10,Infor!$A$13:$A$30,0),0)&gt;0,"L",IF(WEEKDAY(R$10)=1,"","X")))</f>
        <v>X</v>
      </c>
      <c r="S42" s="61" t="str">
        <f>IF(OR($A42="",S$10=""),"",IF(IFERROR(MATCH(BBC_8!S$10,Infor!$A$13:$A$30,0),0)&gt;0,"L",IF(WEEKDAY(S$10)=1,"","X")))</f>
        <v>X</v>
      </c>
      <c r="T42" s="61" t="str">
        <f>IF(OR($A42="",T$10=""),"",IF(IFERROR(MATCH(BBC_8!T$10,Infor!$A$13:$A$30,0),0)&gt;0,"L",IF(WEEKDAY(T$10)=1,"","X")))</f>
        <v>X</v>
      </c>
      <c r="U42" s="61" t="str">
        <f>IF(OR($A42="",U$10=""),"",IF(IFERROR(MATCH(BBC_8!U$10,Infor!$A$13:$A$30,0),0)&gt;0,"L",IF(WEEKDAY(U$10)=1,"","X")))</f>
        <v>X</v>
      </c>
      <c r="V42" s="61" t="str">
        <f>IF(OR($A42="",V$10=""),"",IF(IFERROR(MATCH(BBC_8!V$10,Infor!$A$13:$A$30,0),0)&gt;0,"L",IF(WEEKDAY(V$10)=1,"","X")))</f>
        <v>X</v>
      </c>
      <c r="W42" s="61" t="str">
        <f>IF(OR($A42="",W$10=""),"",IF(IFERROR(MATCH(BBC_8!W$10,Infor!$A$13:$A$30,0),0)&gt;0,"L",IF(WEEKDAY(W$10)=1,"","X")))</f>
        <v>X</v>
      </c>
      <c r="X42" s="61" t="str">
        <f>IF(OR($A42="",X$10=""),"",IF(IFERROR(MATCH(BBC_8!X$10,Infor!$A$13:$A$30,0),0)&gt;0,"L",IF(WEEKDAY(X$10)=1,"","X")))</f>
        <v/>
      </c>
      <c r="Y42" s="61" t="str">
        <f>IF(OR($A42="",Y$10=""),"",IF(IFERROR(MATCH(BBC_8!Y$10,Infor!$A$13:$A$30,0),0)&gt;0,"L",IF(WEEKDAY(Y$10)=1,"","X")))</f>
        <v>X</v>
      </c>
      <c r="Z42" s="61" t="str">
        <f>IF(OR($A42="",Z$10=""),"",IF(IFERROR(MATCH(BBC_8!Z$10,Infor!$A$13:$A$30,0),0)&gt;0,"L",IF(WEEKDAY(Z$10)=1,"","X")))</f>
        <v>X</v>
      </c>
      <c r="AA42" s="61" t="str">
        <f>IF(OR($A42="",AA$10=""),"",IF(IFERROR(MATCH(BBC_8!AA$10,Infor!$A$13:$A$30,0),0)&gt;0,"L",IF(WEEKDAY(AA$10)=1,"","X")))</f>
        <v>X</v>
      </c>
      <c r="AB42" s="61" t="str">
        <f>IF(OR($A42="",AB$10=""),"",IF(IFERROR(MATCH(BBC_8!AB$10,Infor!$A$13:$A$30,0),0)&gt;0,"L",IF(WEEKDAY(AB$10)=1,"","X")))</f>
        <v>X</v>
      </c>
      <c r="AC42" s="61" t="str">
        <f>IF(OR($A42="",AC$10=""),"",IF(IFERROR(MATCH(BBC_8!AC$10,Infor!$A$13:$A$30,0),0)&gt;0,"L",IF(WEEKDAY(AC$10)=1,"","X")))</f>
        <v>X</v>
      </c>
      <c r="AD42" s="61" t="str">
        <f>IF(OR($A42="",AD$10=""),"",IF(IFERROR(MATCH(BBC_8!AD$10,Infor!$A$13:$A$30,0),0)&gt;0,"L",IF(WEEKDAY(AD$10)=1,"","X")))</f>
        <v>X</v>
      </c>
      <c r="AE42" s="61" t="str">
        <f>IF(OR($A42="",AE$10=""),"",IF(IFERROR(MATCH(BBC_8!AE$10,Infor!$A$13:$A$30,0),0)&gt;0,"L",IF(WEEKDAY(AE$10)=1,"","X")))</f>
        <v/>
      </c>
      <c r="AF42" s="61" t="str">
        <f>IF(OR($A42="",AF$10=""),"",IF(IFERROR(MATCH(BBC_8!AF$10,Infor!$A$13:$A$30,0),0)&gt;0,"L",IF(WEEKDAY(AF$10)=1,"","X")))</f>
        <v>X</v>
      </c>
      <c r="AG42" s="61" t="str">
        <f>IF(OR($A42="",AG$10=""),"",IF(IFERROR(MATCH(BBC_8!AG$10,Infor!$A$13:$A$30,0),0)&gt;0,"L",IF(WEEKDAY(AG$10)=1,"","X")))</f>
        <v>X</v>
      </c>
      <c r="AH42" s="61" t="str">
        <f>IF(OR($A42="",AH$10=""),"",IF(IFERROR(MATCH(BBC_8!AH$10,Infor!$A$13:$A$30,0),0)&gt;0,"L",IF(WEEKDAY(AH$10)=1,"","X")))</f>
        <v>X</v>
      </c>
      <c r="AI42" s="61" t="str">
        <f>IF(OR($A42="",AI$10=""),"",IF(IFERROR(MATCH(BBC_8!AI$10,Infor!$A$13:$A$30,0),0)&gt;0,"L",IF(WEEKDAY(AI$10)=1,"","X")))</f>
        <v>X</v>
      </c>
      <c r="AJ42" s="62"/>
      <c r="AK42" s="62">
        <f t="shared" si="6"/>
        <v>27</v>
      </c>
      <c r="AL42" s="62">
        <f t="shared" si="7"/>
        <v>0</v>
      </c>
      <c r="AM42" s="62"/>
      <c r="AN42" s="63"/>
      <c r="AO42" s="44">
        <f t="shared" si="0"/>
        <v>8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IF(OR($A43="",E$10=""),"",IF(IFERROR(MATCH(BBC_8!E$10,Infor!$A$13:$A$30,0),0)&gt;0,"L",IF(WEEKDAY(E$10)=1,"","X")))</f>
        <v>X</v>
      </c>
      <c r="F43" s="61" t="str">
        <f>IF(OR($A43="",F$10=""),"",IF(IFERROR(MATCH(BBC_8!F$10,Infor!$A$13:$A$30,0),0)&gt;0,"L",IF(WEEKDAY(F$10)=1,"","X")))</f>
        <v>X</v>
      </c>
      <c r="G43" s="61" t="str">
        <f>IF(OR($A43="",G$10=""),"",IF(IFERROR(MATCH(BBC_8!G$10,Infor!$A$13:$A$30,0),0)&gt;0,"L",IF(WEEKDAY(G$10)=1,"","X")))</f>
        <v>X</v>
      </c>
      <c r="H43" s="61" t="str">
        <f>IF(OR($A43="",H$10=""),"",IF(IFERROR(MATCH(BBC_8!H$10,Infor!$A$13:$A$30,0),0)&gt;0,"L",IF(WEEKDAY(H$10)=1,"","X")))</f>
        <v>X</v>
      </c>
      <c r="I43" s="61" t="str">
        <f>IF(OR($A43="",I$10=""),"",IF(IFERROR(MATCH(BBC_8!I$10,Infor!$A$13:$A$30,0),0)&gt;0,"L",IF(WEEKDAY(I$10)=1,"","X")))</f>
        <v>X</v>
      </c>
      <c r="J43" s="61" t="str">
        <f>IF(OR($A43="",J$10=""),"",IF(IFERROR(MATCH(BBC_8!J$10,Infor!$A$13:$A$30,0),0)&gt;0,"L",IF(WEEKDAY(J$10)=1,"","X")))</f>
        <v/>
      </c>
      <c r="K43" s="61" t="str">
        <f>IF(OR($A43="",K$10=""),"",IF(IFERROR(MATCH(BBC_8!K$10,Infor!$A$13:$A$30,0),0)&gt;0,"L",IF(WEEKDAY(K$10)=1,"","X")))</f>
        <v>X</v>
      </c>
      <c r="L43" s="61" t="str">
        <f>IF(OR($A43="",L$10=""),"",IF(IFERROR(MATCH(BBC_8!L$10,Infor!$A$13:$A$30,0),0)&gt;0,"L",IF(WEEKDAY(L$10)=1,"","X")))</f>
        <v>X</v>
      </c>
      <c r="M43" s="61" t="str">
        <f>IF(OR($A43="",M$10=""),"",IF(IFERROR(MATCH(BBC_8!M$10,Infor!$A$13:$A$30,0),0)&gt;0,"L",IF(WEEKDAY(M$10)=1,"","X")))</f>
        <v>X</v>
      </c>
      <c r="N43" s="61" t="str">
        <f>IF(OR($A43="",N$10=""),"",IF(IFERROR(MATCH(BBC_8!N$10,Infor!$A$13:$A$30,0),0)&gt;0,"L",IF(WEEKDAY(N$10)=1,"","X")))</f>
        <v>X</v>
      </c>
      <c r="O43" s="61" t="str">
        <f>IF(OR($A43="",O$10=""),"",IF(IFERROR(MATCH(BBC_8!O$10,Infor!$A$13:$A$30,0),0)&gt;0,"L",IF(WEEKDAY(O$10)=1,"","X")))</f>
        <v>X</v>
      </c>
      <c r="P43" s="61" t="str">
        <f>IF(OR($A43="",P$10=""),"",IF(IFERROR(MATCH(BBC_8!P$10,Infor!$A$13:$A$30,0),0)&gt;0,"L",IF(WEEKDAY(P$10)=1,"","X")))</f>
        <v>X</v>
      </c>
      <c r="Q43" s="61" t="str">
        <f>IF(OR($A43="",Q$10=""),"",IF(IFERROR(MATCH(BBC_8!Q$10,Infor!$A$13:$A$30,0),0)&gt;0,"L",IF(WEEKDAY(Q$10)=1,"","X")))</f>
        <v/>
      </c>
      <c r="R43" s="61" t="str">
        <f>IF(OR($A43="",R$10=""),"",IF(IFERROR(MATCH(BBC_8!R$10,Infor!$A$13:$A$30,0),0)&gt;0,"L",IF(WEEKDAY(R$10)=1,"","X")))</f>
        <v>X</v>
      </c>
      <c r="S43" s="61" t="str">
        <f>IF(OR($A43="",S$10=""),"",IF(IFERROR(MATCH(BBC_8!S$10,Infor!$A$13:$A$30,0),0)&gt;0,"L",IF(WEEKDAY(S$10)=1,"","X")))</f>
        <v>X</v>
      </c>
      <c r="T43" s="61" t="str">
        <f>IF(OR($A43="",T$10=""),"",IF(IFERROR(MATCH(BBC_8!T$10,Infor!$A$13:$A$30,0),0)&gt;0,"L",IF(WEEKDAY(T$10)=1,"","X")))</f>
        <v>X</v>
      </c>
      <c r="U43" s="61" t="str">
        <f>IF(OR($A43="",U$10=""),"",IF(IFERROR(MATCH(BBC_8!U$10,Infor!$A$13:$A$30,0),0)&gt;0,"L",IF(WEEKDAY(U$10)=1,"","X")))</f>
        <v>X</v>
      </c>
      <c r="V43" s="61" t="str">
        <f>IF(OR($A43="",V$10=""),"",IF(IFERROR(MATCH(BBC_8!V$10,Infor!$A$13:$A$30,0),0)&gt;0,"L",IF(WEEKDAY(V$10)=1,"","X")))</f>
        <v>X</v>
      </c>
      <c r="W43" s="61" t="str">
        <f>IF(OR($A43="",W$10=""),"",IF(IFERROR(MATCH(BBC_8!W$10,Infor!$A$13:$A$30,0),0)&gt;0,"L",IF(WEEKDAY(W$10)=1,"","X")))</f>
        <v>X</v>
      </c>
      <c r="X43" s="61" t="str">
        <f>IF(OR($A43="",X$10=""),"",IF(IFERROR(MATCH(BBC_8!X$10,Infor!$A$13:$A$30,0),0)&gt;0,"L",IF(WEEKDAY(X$10)=1,"","X")))</f>
        <v/>
      </c>
      <c r="Y43" s="61" t="str">
        <f>IF(OR($A43="",Y$10=""),"",IF(IFERROR(MATCH(BBC_8!Y$10,Infor!$A$13:$A$30,0),0)&gt;0,"L",IF(WEEKDAY(Y$10)=1,"","X")))</f>
        <v>X</v>
      </c>
      <c r="Z43" s="61" t="str">
        <f>IF(OR($A43="",Z$10=""),"",IF(IFERROR(MATCH(BBC_8!Z$10,Infor!$A$13:$A$30,0),0)&gt;0,"L",IF(WEEKDAY(Z$10)=1,"","X")))</f>
        <v>X</v>
      </c>
      <c r="AA43" s="61" t="str">
        <f>IF(OR($A43="",AA$10=""),"",IF(IFERROR(MATCH(BBC_8!AA$10,Infor!$A$13:$A$30,0),0)&gt;0,"L",IF(WEEKDAY(AA$10)=1,"","X")))</f>
        <v>X</v>
      </c>
      <c r="AB43" s="61" t="str">
        <f>IF(OR($A43="",AB$10=""),"",IF(IFERROR(MATCH(BBC_8!AB$10,Infor!$A$13:$A$30,0),0)&gt;0,"L",IF(WEEKDAY(AB$10)=1,"","X")))</f>
        <v>X</v>
      </c>
      <c r="AC43" s="61" t="str">
        <f>IF(OR($A43="",AC$10=""),"",IF(IFERROR(MATCH(BBC_8!AC$10,Infor!$A$13:$A$30,0),0)&gt;0,"L",IF(WEEKDAY(AC$10)=1,"","X")))</f>
        <v>X</v>
      </c>
      <c r="AD43" s="61" t="str">
        <f>IF(OR($A43="",AD$10=""),"",IF(IFERROR(MATCH(BBC_8!AD$10,Infor!$A$13:$A$30,0),0)&gt;0,"L",IF(WEEKDAY(AD$10)=1,"","X")))</f>
        <v>X</v>
      </c>
      <c r="AE43" s="61" t="str">
        <f>IF(OR($A43="",AE$10=""),"",IF(IFERROR(MATCH(BBC_8!AE$10,Infor!$A$13:$A$30,0),0)&gt;0,"L",IF(WEEKDAY(AE$10)=1,"","X")))</f>
        <v/>
      </c>
      <c r="AF43" s="61" t="str">
        <f>IF(OR($A43="",AF$10=""),"",IF(IFERROR(MATCH(BBC_8!AF$10,Infor!$A$13:$A$30,0),0)&gt;0,"L",IF(WEEKDAY(AF$10)=1,"","X")))</f>
        <v>X</v>
      </c>
      <c r="AG43" s="61" t="str">
        <f>IF(OR($A43="",AG$10=""),"",IF(IFERROR(MATCH(BBC_8!AG$10,Infor!$A$13:$A$30,0),0)&gt;0,"L",IF(WEEKDAY(AG$10)=1,"","X")))</f>
        <v>X</v>
      </c>
      <c r="AH43" s="61" t="str">
        <f>IF(OR($A43="",AH$10=""),"",IF(IFERROR(MATCH(BBC_8!AH$10,Infor!$A$13:$A$30,0),0)&gt;0,"L",IF(WEEKDAY(AH$10)=1,"","X")))</f>
        <v>X</v>
      </c>
      <c r="AI43" s="61" t="str">
        <f>IF(OR($A43="",AI$10=""),"",IF(IFERROR(MATCH(BBC_8!AI$10,Infor!$A$13:$A$30,0),0)&gt;0,"L",IF(WEEKDAY(AI$10)=1,"","X")))</f>
        <v>X</v>
      </c>
      <c r="AJ43" s="62"/>
      <c r="AK43" s="62">
        <f t="shared" si="6"/>
        <v>27</v>
      </c>
      <c r="AL43" s="62">
        <f t="shared" si="7"/>
        <v>0</v>
      </c>
      <c r="AM43" s="62"/>
      <c r="AN43" s="63"/>
      <c r="AO43" s="44">
        <f t="shared" si="0"/>
        <v>8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IF(OR($A44="",E$10=""),"",IF(IFERROR(MATCH(BBC_8!E$10,Infor!$A$13:$A$30,0),0)&gt;0,"L",IF(WEEKDAY(E$10)=1,"","X")))</f>
        <v>X</v>
      </c>
      <c r="F44" s="61" t="str">
        <f>IF(OR($A44="",F$10=""),"",IF(IFERROR(MATCH(BBC_8!F$10,Infor!$A$13:$A$30,0),0)&gt;0,"L",IF(WEEKDAY(F$10)=1,"","X")))</f>
        <v>X</v>
      </c>
      <c r="G44" s="61" t="str">
        <f>IF(OR($A44="",G$10=""),"",IF(IFERROR(MATCH(BBC_8!G$10,Infor!$A$13:$A$30,0),0)&gt;0,"L",IF(WEEKDAY(G$10)=1,"","X")))</f>
        <v>X</v>
      </c>
      <c r="H44" s="61" t="str">
        <f>IF(OR($A44="",H$10=""),"",IF(IFERROR(MATCH(BBC_8!H$10,Infor!$A$13:$A$30,0),0)&gt;0,"L",IF(WEEKDAY(H$10)=1,"","X")))</f>
        <v>X</v>
      </c>
      <c r="I44" s="61" t="str">
        <f>IF(OR($A44="",I$10=""),"",IF(IFERROR(MATCH(BBC_8!I$10,Infor!$A$13:$A$30,0),0)&gt;0,"L",IF(WEEKDAY(I$10)=1,"","X")))</f>
        <v>X</v>
      </c>
      <c r="J44" s="61" t="str">
        <f>IF(OR($A44="",J$10=""),"",IF(IFERROR(MATCH(BBC_8!J$10,Infor!$A$13:$A$30,0),0)&gt;0,"L",IF(WEEKDAY(J$10)=1,"","X")))</f>
        <v/>
      </c>
      <c r="K44" s="61" t="str">
        <f>IF(OR($A44="",K$10=""),"",IF(IFERROR(MATCH(BBC_8!K$10,Infor!$A$13:$A$30,0),0)&gt;0,"L",IF(WEEKDAY(K$10)=1,"","X")))</f>
        <v>X</v>
      </c>
      <c r="L44" s="61" t="str">
        <f>IF(OR($A44="",L$10=""),"",IF(IFERROR(MATCH(BBC_8!L$10,Infor!$A$13:$A$30,0),0)&gt;0,"L",IF(WEEKDAY(L$10)=1,"","X")))</f>
        <v>X</v>
      </c>
      <c r="M44" s="61" t="str">
        <f>IF(OR($A44="",M$10=""),"",IF(IFERROR(MATCH(BBC_8!M$10,Infor!$A$13:$A$30,0),0)&gt;0,"L",IF(WEEKDAY(M$10)=1,"","X")))</f>
        <v>X</v>
      </c>
      <c r="N44" s="61" t="str">
        <f>IF(OR($A44="",N$10=""),"",IF(IFERROR(MATCH(BBC_8!N$10,Infor!$A$13:$A$30,0),0)&gt;0,"L",IF(WEEKDAY(N$10)=1,"","X")))</f>
        <v>X</v>
      </c>
      <c r="O44" s="61" t="str">
        <f>IF(OR($A44="",O$10=""),"",IF(IFERROR(MATCH(BBC_8!O$10,Infor!$A$13:$A$30,0),0)&gt;0,"L",IF(WEEKDAY(O$10)=1,"","X")))</f>
        <v>X</v>
      </c>
      <c r="P44" s="61" t="str">
        <f>IF(OR($A44="",P$10=""),"",IF(IFERROR(MATCH(BBC_8!P$10,Infor!$A$13:$A$30,0),0)&gt;0,"L",IF(WEEKDAY(P$10)=1,"","X")))</f>
        <v>X</v>
      </c>
      <c r="Q44" s="61" t="str">
        <f>IF(OR($A44="",Q$10=""),"",IF(IFERROR(MATCH(BBC_8!Q$10,Infor!$A$13:$A$30,0),0)&gt;0,"L",IF(WEEKDAY(Q$10)=1,"","X")))</f>
        <v/>
      </c>
      <c r="R44" s="61" t="str">
        <f>IF(OR($A44="",R$10=""),"",IF(IFERROR(MATCH(BBC_8!R$10,Infor!$A$13:$A$30,0),0)&gt;0,"L",IF(WEEKDAY(R$10)=1,"","X")))</f>
        <v>X</v>
      </c>
      <c r="S44" s="61" t="str">
        <f>IF(OR($A44="",S$10=""),"",IF(IFERROR(MATCH(BBC_8!S$10,Infor!$A$13:$A$30,0),0)&gt;0,"L",IF(WEEKDAY(S$10)=1,"","X")))</f>
        <v>X</v>
      </c>
      <c r="T44" s="61" t="str">
        <f>IF(OR($A44="",T$10=""),"",IF(IFERROR(MATCH(BBC_8!T$10,Infor!$A$13:$A$30,0),0)&gt;0,"L",IF(WEEKDAY(T$10)=1,"","X")))</f>
        <v>X</v>
      </c>
      <c r="U44" s="61" t="str">
        <f>IF(OR($A44="",U$10=""),"",IF(IFERROR(MATCH(BBC_8!U$10,Infor!$A$13:$A$30,0),0)&gt;0,"L",IF(WEEKDAY(U$10)=1,"","X")))</f>
        <v>X</v>
      </c>
      <c r="V44" s="61" t="str">
        <f>IF(OR($A44="",V$10=""),"",IF(IFERROR(MATCH(BBC_8!V$10,Infor!$A$13:$A$30,0),0)&gt;0,"L",IF(WEEKDAY(V$10)=1,"","X")))</f>
        <v>X</v>
      </c>
      <c r="W44" s="61" t="str">
        <f>IF(OR($A44="",W$10=""),"",IF(IFERROR(MATCH(BBC_8!W$10,Infor!$A$13:$A$30,0),0)&gt;0,"L",IF(WEEKDAY(W$10)=1,"","X")))</f>
        <v>X</v>
      </c>
      <c r="X44" s="61" t="str">
        <f>IF(OR($A44="",X$10=""),"",IF(IFERROR(MATCH(BBC_8!X$10,Infor!$A$13:$A$30,0),0)&gt;0,"L",IF(WEEKDAY(X$10)=1,"","X")))</f>
        <v/>
      </c>
      <c r="Y44" s="61" t="str">
        <f>IF(OR($A44="",Y$10=""),"",IF(IFERROR(MATCH(BBC_8!Y$10,Infor!$A$13:$A$30,0),0)&gt;0,"L",IF(WEEKDAY(Y$10)=1,"","X")))</f>
        <v>X</v>
      </c>
      <c r="Z44" s="61" t="str">
        <f>IF(OR($A44="",Z$10=""),"",IF(IFERROR(MATCH(BBC_8!Z$10,Infor!$A$13:$A$30,0),0)&gt;0,"L",IF(WEEKDAY(Z$10)=1,"","X")))</f>
        <v>X</v>
      </c>
      <c r="AA44" s="61" t="str">
        <f>IF(OR($A44="",AA$10=""),"",IF(IFERROR(MATCH(BBC_8!AA$10,Infor!$A$13:$A$30,0),0)&gt;0,"L",IF(WEEKDAY(AA$10)=1,"","X")))</f>
        <v>X</v>
      </c>
      <c r="AB44" s="61" t="str">
        <f>IF(OR($A44="",AB$10=""),"",IF(IFERROR(MATCH(BBC_8!AB$10,Infor!$A$13:$A$30,0),0)&gt;0,"L",IF(WEEKDAY(AB$10)=1,"","X")))</f>
        <v>X</v>
      </c>
      <c r="AC44" s="61" t="str">
        <f>IF(OR($A44="",AC$10=""),"",IF(IFERROR(MATCH(BBC_8!AC$10,Infor!$A$13:$A$30,0),0)&gt;0,"L",IF(WEEKDAY(AC$10)=1,"","X")))</f>
        <v>X</v>
      </c>
      <c r="AD44" s="61" t="str">
        <f>IF(OR($A44="",AD$10=""),"",IF(IFERROR(MATCH(BBC_8!AD$10,Infor!$A$13:$A$30,0),0)&gt;0,"L",IF(WEEKDAY(AD$10)=1,"","X")))</f>
        <v>X</v>
      </c>
      <c r="AE44" s="61" t="str">
        <f>IF(OR($A44="",AE$10=""),"",IF(IFERROR(MATCH(BBC_8!AE$10,Infor!$A$13:$A$30,0),0)&gt;0,"L",IF(WEEKDAY(AE$10)=1,"","X")))</f>
        <v/>
      </c>
      <c r="AF44" s="61" t="str">
        <f>IF(OR($A44="",AF$10=""),"",IF(IFERROR(MATCH(BBC_8!AF$10,Infor!$A$13:$A$30,0),0)&gt;0,"L",IF(WEEKDAY(AF$10)=1,"","X")))</f>
        <v>X</v>
      </c>
      <c r="AG44" s="61" t="str">
        <f>IF(OR($A44="",AG$10=""),"",IF(IFERROR(MATCH(BBC_8!AG$10,Infor!$A$13:$A$30,0),0)&gt;0,"L",IF(WEEKDAY(AG$10)=1,"","X")))</f>
        <v>X</v>
      </c>
      <c r="AH44" s="61" t="str">
        <f>IF(OR($A44="",AH$10=""),"",IF(IFERROR(MATCH(BBC_8!AH$10,Infor!$A$13:$A$30,0),0)&gt;0,"L",IF(WEEKDAY(AH$10)=1,"","X")))</f>
        <v>X</v>
      </c>
      <c r="AI44" s="61" t="str">
        <f>IF(OR($A44="",AI$10=""),"",IF(IFERROR(MATCH(BBC_8!AI$10,Infor!$A$13:$A$30,0),0)&gt;0,"L",IF(WEEKDAY(AI$10)=1,"","X")))</f>
        <v>X</v>
      </c>
      <c r="AJ44" s="62"/>
      <c r="AK44" s="62">
        <f t="shared" si="6"/>
        <v>27</v>
      </c>
      <c r="AL44" s="62">
        <f t="shared" si="7"/>
        <v>0</v>
      </c>
      <c r="AM44" s="62"/>
      <c r="AN44" s="63"/>
      <c r="AO44" s="44">
        <f t="shared" si="0"/>
        <v>8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IF(OR($A45="",E$10=""),"",IF(IFERROR(MATCH(BBC_8!E$10,Infor!$A$13:$A$30,0),0)&gt;0,"L",IF(WEEKDAY(E$10)=1,"","X")))</f>
        <v>X</v>
      </c>
      <c r="F45" s="61" t="str">
        <f>IF(OR($A45="",F$10=""),"",IF(IFERROR(MATCH(BBC_8!F$10,Infor!$A$13:$A$30,0),0)&gt;0,"L",IF(WEEKDAY(F$10)=1,"","X")))</f>
        <v>X</v>
      </c>
      <c r="G45" s="61" t="str">
        <f>IF(OR($A45="",G$10=""),"",IF(IFERROR(MATCH(BBC_8!G$10,Infor!$A$13:$A$30,0),0)&gt;0,"L",IF(WEEKDAY(G$10)=1,"","X")))</f>
        <v>X</v>
      </c>
      <c r="H45" s="61" t="str">
        <f>IF(OR($A45="",H$10=""),"",IF(IFERROR(MATCH(BBC_8!H$10,Infor!$A$13:$A$30,0),0)&gt;0,"L",IF(WEEKDAY(H$10)=1,"","X")))</f>
        <v>X</v>
      </c>
      <c r="I45" s="61" t="str">
        <f>IF(OR($A45="",I$10=""),"",IF(IFERROR(MATCH(BBC_8!I$10,Infor!$A$13:$A$30,0),0)&gt;0,"L",IF(WEEKDAY(I$10)=1,"","X")))</f>
        <v>X</v>
      </c>
      <c r="J45" s="61" t="str">
        <f>IF(OR($A45="",J$10=""),"",IF(IFERROR(MATCH(BBC_8!J$10,Infor!$A$13:$A$30,0),0)&gt;0,"L",IF(WEEKDAY(J$10)=1,"","X")))</f>
        <v/>
      </c>
      <c r="K45" s="61" t="str">
        <f>IF(OR($A45="",K$10=""),"",IF(IFERROR(MATCH(BBC_8!K$10,Infor!$A$13:$A$30,0),0)&gt;0,"L",IF(WEEKDAY(K$10)=1,"","X")))</f>
        <v>X</v>
      </c>
      <c r="L45" s="61" t="str">
        <f>IF(OR($A45="",L$10=""),"",IF(IFERROR(MATCH(BBC_8!L$10,Infor!$A$13:$A$30,0),0)&gt;0,"L",IF(WEEKDAY(L$10)=1,"","X")))</f>
        <v>X</v>
      </c>
      <c r="M45" s="61" t="str">
        <f>IF(OR($A45="",M$10=""),"",IF(IFERROR(MATCH(BBC_8!M$10,Infor!$A$13:$A$30,0),0)&gt;0,"L",IF(WEEKDAY(M$10)=1,"","X")))</f>
        <v>X</v>
      </c>
      <c r="N45" s="61" t="str">
        <f>IF(OR($A45="",N$10=""),"",IF(IFERROR(MATCH(BBC_8!N$10,Infor!$A$13:$A$30,0),0)&gt;0,"L",IF(WEEKDAY(N$10)=1,"","X")))</f>
        <v>X</v>
      </c>
      <c r="O45" s="61" t="str">
        <f>IF(OR($A45="",O$10=""),"",IF(IFERROR(MATCH(BBC_8!O$10,Infor!$A$13:$A$30,0),0)&gt;0,"L",IF(WEEKDAY(O$10)=1,"","X")))</f>
        <v>X</v>
      </c>
      <c r="P45" s="61" t="str">
        <f>IF(OR($A45="",P$10=""),"",IF(IFERROR(MATCH(BBC_8!P$10,Infor!$A$13:$A$30,0),0)&gt;0,"L",IF(WEEKDAY(P$10)=1,"","X")))</f>
        <v>X</v>
      </c>
      <c r="Q45" s="61" t="str">
        <f>IF(OR($A45="",Q$10=""),"",IF(IFERROR(MATCH(BBC_8!Q$10,Infor!$A$13:$A$30,0),0)&gt;0,"L",IF(WEEKDAY(Q$10)=1,"","X")))</f>
        <v/>
      </c>
      <c r="R45" s="61" t="str">
        <f>IF(OR($A45="",R$10=""),"",IF(IFERROR(MATCH(BBC_8!R$10,Infor!$A$13:$A$30,0),0)&gt;0,"L",IF(WEEKDAY(R$10)=1,"","X")))</f>
        <v>X</v>
      </c>
      <c r="S45" s="61" t="str">
        <f>IF(OR($A45="",S$10=""),"",IF(IFERROR(MATCH(BBC_8!S$10,Infor!$A$13:$A$30,0),0)&gt;0,"L",IF(WEEKDAY(S$10)=1,"","X")))</f>
        <v>X</v>
      </c>
      <c r="T45" s="61" t="str">
        <f>IF(OR($A45="",T$10=""),"",IF(IFERROR(MATCH(BBC_8!T$10,Infor!$A$13:$A$30,0),0)&gt;0,"L",IF(WEEKDAY(T$10)=1,"","X")))</f>
        <v>X</v>
      </c>
      <c r="U45" s="61" t="str">
        <f>IF(OR($A45="",U$10=""),"",IF(IFERROR(MATCH(BBC_8!U$10,Infor!$A$13:$A$30,0),0)&gt;0,"L",IF(WEEKDAY(U$10)=1,"","X")))</f>
        <v>X</v>
      </c>
      <c r="V45" s="61" t="str">
        <f>IF(OR($A45="",V$10=""),"",IF(IFERROR(MATCH(BBC_8!V$10,Infor!$A$13:$A$30,0),0)&gt;0,"L",IF(WEEKDAY(V$10)=1,"","X")))</f>
        <v>X</v>
      </c>
      <c r="W45" s="61" t="str">
        <f>IF(OR($A45="",W$10=""),"",IF(IFERROR(MATCH(BBC_8!W$10,Infor!$A$13:$A$30,0),0)&gt;0,"L",IF(WEEKDAY(W$10)=1,"","X")))</f>
        <v>X</v>
      </c>
      <c r="X45" s="61" t="str">
        <f>IF(OR($A45="",X$10=""),"",IF(IFERROR(MATCH(BBC_8!X$10,Infor!$A$13:$A$30,0),0)&gt;0,"L",IF(WEEKDAY(X$10)=1,"","X")))</f>
        <v/>
      </c>
      <c r="Y45" s="61" t="str">
        <f>IF(OR($A45="",Y$10=""),"",IF(IFERROR(MATCH(BBC_8!Y$10,Infor!$A$13:$A$30,0),0)&gt;0,"L",IF(WEEKDAY(Y$10)=1,"","X")))</f>
        <v>X</v>
      </c>
      <c r="Z45" s="61" t="str">
        <f>IF(OR($A45="",Z$10=""),"",IF(IFERROR(MATCH(BBC_8!Z$10,Infor!$A$13:$A$30,0),0)&gt;0,"L",IF(WEEKDAY(Z$10)=1,"","X")))</f>
        <v>X</v>
      </c>
      <c r="AA45" s="61" t="str">
        <f>IF(OR($A45="",AA$10=""),"",IF(IFERROR(MATCH(BBC_8!AA$10,Infor!$A$13:$A$30,0),0)&gt;0,"L",IF(WEEKDAY(AA$10)=1,"","X")))</f>
        <v>X</v>
      </c>
      <c r="AB45" s="61" t="str">
        <f>IF(OR($A45="",AB$10=""),"",IF(IFERROR(MATCH(BBC_8!AB$10,Infor!$A$13:$A$30,0),0)&gt;0,"L",IF(WEEKDAY(AB$10)=1,"","X")))</f>
        <v>X</v>
      </c>
      <c r="AC45" s="61" t="str">
        <f>IF(OR($A45="",AC$10=""),"",IF(IFERROR(MATCH(BBC_8!AC$10,Infor!$A$13:$A$30,0),0)&gt;0,"L",IF(WEEKDAY(AC$10)=1,"","X")))</f>
        <v>X</v>
      </c>
      <c r="AD45" s="61" t="str">
        <f>IF(OR($A45="",AD$10=""),"",IF(IFERROR(MATCH(BBC_8!AD$10,Infor!$A$13:$A$30,0),0)&gt;0,"L",IF(WEEKDAY(AD$10)=1,"","X")))</f>
        <v>X</v>
      </c>
      <c r="AE45" s="61" t="str">
        <f>IF(OR($A45="",AE$10=""),"",IF(IFERROR(MATCH(BBC_8!AE$10,Infor!$A$13:$A$30,0),0)&gt;0,"L",IF(WEEKDAY(AE$10)=1,"","X")))</f>
        <v/>
      </c>
      <c r="AF45" s="61" t="str">
        <f>IF(OR($A45="",AF$10=""),"",IF(IFERROR(MATCH(BBC_8!AF$10,Infor!$A$13:$A$30,0),0)&gt;0,"L",IF(WEEKDAY(AF$10)=1,"","X")))</f>
        <v>X</v>
      </c>
      <c r="AG45" s="61" t="str">
        <f>IF(OR($A45="",AG$10=""),"",IF(IFERROR(MATCH(BBC_8!AG$10,Infor!$A$13:$A$30,0),0)&gt;0,"L",IF(WEEKDAY(AG$10)=1,"","X")))</f>
        <v>X</v>
      </c>
      <c r="AH45" s="61" t="str">
        <f>IF(OR($A45="",AH$10=""),"",IF(IFERROR(MATCH(BBC_8!AH$10,Infor!$A$13:$A$30,0),0)&gt;0,"L",IF(WEEKDAY(AH$10)=1,"","X")))</f>
        <v>X</v>
      </c>
      <c r="AI45" s="61" t="str">
        <f>IF(OR($A45="",AI$10=""),"",IF(IFERROR(MATCH(BBC_8!AI$10,Infor!$A$13:$A$30,0),0)&gt;0,"L",IF(WEEKDAY(AI$10)=1,"","X")))</f>
        <v>X</v>
      </c>
      <c r="AJ45" s="62"/>
      <c r="AK45" s="62">
        <f t="shared" si="6"/>
        <v>27</v>
      </c>
      <c r="AL45" s="62">
        <f t="shared" si="7"/>
        <v>0</v>
      </c>
      <c r="AM45" s="62"/>
      <c r="AN45" s="63"/>
      <c r="AO45" s="44">
        <f t="shared" si="0"/>
        <v>8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IF(OR($A46="",E$10=""),"",IF(IFERROR(MATCH(BBC_8!E$10,Infor!$A$13:$A$30,0),0)&gt;0,"L",IF(WEEKDAY(E$10)=1,"","X")))</f>
        <v>X</v>
      </c>
      <c r="F46" s="61" t="str">
        <f>IF(OR($A46="",F$10=""),"",IF(IFERROR(MATCH(BBC_8!F$10,Infor!$A$13:$A$30,0),0)&gt;0,"L",IF(WEEKDAY(F$10)=1,"","X")))</f>
        <v>X</v>
      </c>
      <c r="G46" s="61" t="str">
        <f>IF(OR($A46="",G$10=""),"",IF(IFERROR(MATCH(BBC_8!G$10,Infor!$A$13:$A$30,0),0)&gt;0,"L",IF(WEEKDAY(G$10)=1,"","X")))</f>
        <v>X</v>
      </c>
      <c r="H46" s="61" t="str">
        <f>IF(OR($A46="",H$10=""),"",IF(IFERROR(MATCH(BBC_8!H$10,Infor!$A$13:$A$30,0),0)&gt;0,"L",IF(WEEKDAY(H$10)=1,"","X")))</f>
        <v>X</v>
      </c>
      <c r="I46" s="61" t="str">
        <f>IF(OR($A46="",I$10=""),"",IF(IFERROR(MATCH(BBC_8!I$10,Infor!$A$13:$A$30,0),0)&gt;0,"L",IF(WEEKDAY(I$10)=1,"","X")))</f>
        <v>X</v>
      </c>
      <c r="J46" s="61" t="str">
        <f>IF(OR($A46="",J$10=""),"",IF(IFERROR(MATCH(BBC_8!J$10,Infor!$A$13:$A$30,0),0)&gt;0,"L",IF(WEEKDAY(J$10)=1,"","X")))</f>
        <v/>
      </c>
      <c r="K46" s="61" t="str">
        <f>IF(OR($A46="",K$10=""),"",IF(IFERROR(MATCH(BBC_8!K$10,Infor!$A$13:$A$30,0),0)&gt;0,"L",IF(WEEKDAY(K$10)=1,"","X")))</f>
        <v>X</v>
      </c>
      <c r="L46" s="61" t="str">
        <f>IF(OR($A46="",L$10=""),"",IF(IFERROR(MATCH(BBC_8!L$10,Infor!$A$13:$A$30,0),0)&gt;0,"L",IF(WEEKDAY(L$10)=1,"","X")))</f>
        <v>X</v>
      </c>
      <c r="M46" s="61" t="str">
        <f>IF(OR($A46="",M$10=""),"",IF(IFERROR(MATCH(BBC_8!M$10,Infor!$A$13:$A$30,0),0)&gt;0,"L",IF(WEEKDAY(M$10)=1,"","X")))</f>
        <v>X</v>
      </c>
      <c r="N46" s="61" t="str">
        <f>IF(OR($A46="",N$10=""),"",IF(IFERROR(MATCH(BBC_8!N$10,Infor!$A$13:$A$30,0),0)&gt;0,"L",IF(WEEKDAY(N$10)=1,"","X")))</f>
        <v>X</v>
      </c>
      <c r="O46" s="61" t="str">
        <f>IF(OR($A46="",O$10=""),"",IF(IFERROR(MATCH(BBC_8!O$10,Infor!$A$13:$A$30,0),0)&gt;0,"L",IF(WEEKDAY(O$10)=1,"","X")))</f>
        <v>X</v>
      </c>
      <c r="P46" s="61" t="str">
        <f>IF(OR($A46="",P$10=""),"",IF(IFERROR(MATCH(BBC_8!P$10,Infor!$A$13:$A$30,0),0)&gt;0,"L",IF(WEEKDAY(P$10)=1,"","X")))</f>
        <v>X</v>
      </c>
      <c r="Q46" s="61" t="str">
        <f>IF(OR($A46="",Q$10=""),"",IF(IFERROR(MATCH(BBC_8!Q$10,Infor!$A$13:$A$30,0),0)&gt;0,"L",IF(WEEKDAY(Q$10)=1,"","X")))</f>
        <v/>
      </c>
      <c r="R46" s="61" t="str">
        <f>IF(OR($A46="",R$10=""),"",IF(IFERROR(MATCH(BBC_8!R$10,Infor!$A$13:$A$30,0),0)&gt;0,"L",IF(WEEKDAY(R$10)=1,"","X")))</f>
        <v>X</v>
      </c>
      <c r="S46" s="61" t="str">
        <f>IF(OR($A46="",S$10=""),"",IF(IFERROR(MATCH(BBC_8!S$10,Infor!$A$13:$A$30,0),0)&gt;0,"L",IF(WEEKDAY(S$10)=1,"","X")))</f>
        <v>X</v>
      </c>
      <c r="T46" s="61" t="str">
        <f>IF(OR($A46="",T$10=""),"",IF(IFERROR(MATCH(BBC_8!T$10,Infor!$A$13:$A$30,0),0)&gt;0,"L",IF(WEEKDAY(T$10)=1,"","X")))</f>
        <v>X</v>
      </c>
      <c r="U46" s="61" t="str">
        <f>IF(OR($A46="",U$10=""),"",IF(IFERROR(MATCH(BBC_8!U$10,Infor!$A$13:$A$30,0),0)&gt;0,"L",IF(WEEKDAY(U$10)=1,"","X")))</f>
        <v>X</v>
      </c>
      <c r="V46" s="61" t="str">
        <f>IF(OR($A46="",V$10=""),"",IF(IFERROR(MATCH(BBC_8!V$10,Infor!$A$13:$A$30,0),0)&gt;0,"L",IF(WEEKDAY(V$10)=1,"","X")))</f>
        <v>X</v>
      </c>
      <c r="W46" s="61" t="str">
        <f>IF(OR($A46="",W$10=""),"",IF(IFERROR(MATCH(BBC_8!W$10,Infor!$A$13:$A$30,0),0)&gt;0,"L",IF(WEEKDAY(W$10)=1,"","X")))</f>
        <v>X</v>
      </c>
      <c r="X46" s="61" t="str">
        <f>IF(OR($A46="",X$10=""),"",IF(IFERROR(MATCH(BBC_8!X$10,Infor!$A$13:$A$30,0),0)&gt;0,"L",IF(WEEKDAY(X$10)=1,"","X")))</f>
        <v/>
      </c>
      <c r="Y46" s="61" t="str">
        <f>IF(OR($A46="",Y$10=""),"",IF(IFERROR(MATCH(BBC_8!Y$10,Infor!$A$13:$A$30,0),0)&gt;0,"L",IF(WEEKDAY(Y$10)=1,"","X")))</f>
        <v>X</v>
      </c>
      <c r="Z46" s="61" t="str">
        <f>IF(OR($A46="",Z$10=""),"",IF(IFERROR(MATCH(BBC_8!Z$10,Infor!$A$13:$A$30,0),0)&gt;0,"L",IF(WEEKDAY(Z$10)=1,"","X")))</f>
        <v>X</v>
      </c>
      <c r="AA46" s="61" t="str">
        <f>IF(OR($A46="",AA$10=""),"",IF(IFERROR(MATCH(BBC_8!AA$10,Infor!$A$13:$A$30,0),0)&gt;0,"L",IF(WEEKDAY(AA$10)=1,"","X")))</f>
        <v>X</v>
      </c>
      <c r="AB46" s="61" t="str">
        <f>IF(OR($A46="",AB$10=""),"",IF(IFERROR(MATCH(BBC_8!AB$10,Infor!$A$13:$A$30,0),0)&gt;0,"L",IF(WEEKDAY(AB$10)=1,"","X")))</f>
        <v>X</v>
      </c>
      <c r="AC46" s="61" t="str">
        <f>IF(OR($A46="",AC$10=""),"",IF(IFERROR(MATCH(BBC_8!AC$10,Infor!$A$13:$A$30,0),0)&gt;0,"L",IF(WEEKDAY(AC$10)=1,"","X")))</f>
        <v>X</v>
      </c>
      <c r="AD46" s="61" t="str">
        <f>IF(OR($A46="",AD$10=""),"",IF(IFERROR(MATCH(BBC_8!AD$10,Infor!$A$13:$A$30,0),0)&gt;0,"L",IF(WEEKDAY(AD$10)=1,"","X")))</f>
        <v>X</v>
      </c>
      <c r="AE46" s="61" t="str">
        <f>IF(OR($A46="",AE$10=""),"",IF(IFERROR(MATCH(BBC_8!AE$10,Infor!$A$13:$A$30,0),0)&gt;0,"L",IF(WEEKDAY(AE$10)=1,"","X")))</f>
        <v/>
      </c>
      <c r="AF46" s="61" t="str">
        <f>IF(OR($A46="",AF$10=""),"",IF(IFERROR(MATCH(BBC_8!AF$10,Infor!$A$13:$A$30,0),0)&gt;0,"L",IF(WEEKDAY(AF$10)=1,"","X")))</f>
        <v>X</v>
      </c>
      <c r="AG46" s="61" t="str">
        <f>IF(OR($A46="",AG$10=""),"",IF(IFERROR(MATCH(BBC_8!AG$10,Infor!$A$13:$A$30,0),0)&gt;0,"L",IF(WEEKDAY(AG$10)=1,"","X")))</f>
        <v>X</v>
      </c>
      <c r="AH46" s="61" t="str">
        <f>IF(OR($A46="",AH$10=""),"",IF(IFERROR(MATCH(BBC_8!AH$10,Infor!$A$13:$A$30,0),0)&gt;0,"L",IF(WEEKDAY(AH$10)=1,"","X")))</f>
        <v>X</v>
      </c>
      <c r="AI46" s="61" t="str">
        <f>IF(OR($A46="",AI$10=""),"",IF(IFERROR(MATCH(BBC_8!AI$10,Infor!$A$13:$A$30,0),0)&gt;0,"L",IF(WEEKDAY(AI$10)=1,"","X")))</f>
        <v>X</v>
      </c>
      <c r="AJ46" s="62"/>
      <c r="AK46" s="62">
        <f t="shared" si="6"/>
        <v>27</v>
      </c>
      <c r="AL46" s="62">
        <f t="shared" si="7"/>
        <v>0</v>
      </c>
      <c r="AM46" s="62"/>
      <c r="AN46" s="63"/>
      <c r="AO46" s="44">
        <f t="shared" si="0"/>
        <v>8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IF(OR($A47="",E$10=""),"",IF(IFERROR(MATCH(BBC_8!E$10,Infor!$A$13:$A$30,0),0)&gt;0,"L",IF(WEEKDAY(E$10)=1,"","X")))</f>
        <v>X</v>
      </c>
      <c r="F47" s="61" t="str">
        <f>IF(OR($A47="",F$10=""),"",IF(IFERROR(MATCH(BBC_8!F$10,Infor!$A$13:$A$30,0),0)&gt;0,"L",IF(WEEKDAY(F$10)=1,"","X")))</f>
        <v>X</v>
      </c>
      <c r="G47" s="61" t="str">
        <f>IF(OR($A47="",G$10=""),"",IF(IFERROR(MATCH(BBC_8!G$10,Infor!$A$13:$A$30,0),0)&gt;0,"L",IF(WEEKDAY(G$10)=1,"","X")))</f>
        <v>X</v>
      </c>
      <c r="H47" s="61" t="str">
        <f>IF(OR($A47="",H$10=""),"",IF(IFERROR(MATCH(BBC_8!H$10,Infor!$A$13:$A$30,0),0)&gt;0,"L",IF(WEEKDAY(H$10)=1,"","X")))</f>
        <v>X</v>
      </c>
      <c r="I47" s="61" t="str">
        <f>IF(OR($A47="",I$10=""),"",IF(IFERROR(MATCH(BBC_8!I$10,Infor!$A$13:$A$30,0),0)&gt;0,"L",IF(WEEKDAY(I$10)=1,"","X")))</f>
        <v>X</v>
      </c>
      <c r="J47" s="61" t="str">
        <f>IF(OR($A47="",J$10=""),"",IF(IFERROR(MATCH(BBC_8!J$10,Infor!$A$13:$A$30,0),0)&gt;0,"L",IF(WEEKDAY(J$10)=1,"","X")))</f>
        <v/>
      </c>
      <c r="K47" s="61" t="str">
        <f>IF(OR($A47="",K$10=""),"",IF(IFERROR(MATCH(BBC_8!K$10,Infor!$A$13:$A$30,0),0)&gt;0,"L",IF(WEEKDAY(K$10)=1,"","X")))</f>
        <v>X</v>
      </c>
      <c r="L47" s="61" t="str">
        <f>IF(OR($A47="",L$10=""),"",IF(IFERROR(MATCH(BBC_8!L$10,Infor!$A$13:$A$30,0),0)&gt;0,"L",IF(WEEKDAY(L$10)=1,"","X")))</f>
        <v>X</v>
      </c>
      <c r="M47" s="61" t="str">
        <f>IF(OR($A47="",M$10=""),"",IF(IFERROR(MATCH(BBC_8!M$10,Infor!$A$13:$A$30,0),0)&gt;0,"L",IF(WEEKDAY(M$10)=1,"","X")))</f>
        <v>X</v>
      </c>
      <c r="N47" s="61" t="str">
        <f>IF(OR($A47="",N$10=""),"",IF(IFERROR(MATCH(BBC_8!N$10,Infor!$A$13:$A$30,0),0)&gt;0,"L",IF(WEEKDAY(N$10)=1,"","X")))</f>
        <v>X</v>
      </c>
      <c r="O47" s="61" t="str">
        <f>IF(OR($A47="",O$10=""),"",IF(IFERROR(MATCH(BBC_8!O$10,Infor!$A$13:$A$30,0),0)&gt;0,"L",IF(WEEKDAY(O$10)=1,"","X")))</f>
        <v>X</v>
      </c>
      <c r="P47" s="61" t="str">
        <f>IF(OR($A47="",P$10=""),"",IF(IFERROR(MATCH(BBC_8!P$10,Infor!$A$13:$A$30,0),0)&gt;0,"L",IF(WEEKDAY(P$10)=1,"","X")))</f>
        <v>X</v>
      </c>
      <c r="Q47" s="61" t="str">
        <f>IF(OR($A47="",Q$10=""),"",IF(IFERROR(MATCH(BBC_8!Q$10,Infor!$A$13:$A$30,0),0)&gt;0,"L",IF(WEEKDAY(Q$10)=1,"","X")))</f>
        <v/>
      </c>
      <c r="R47" s="61" t="str">
        <f>IF(OR($A47="",R$10=""),"",IF(IFERROR(MATCH(BBC_8!R$10,Infor!$A$13:$A$30,0),0)&gt;0,"L",IF(WEEKDAY(R$10)=1,"","X")))</f>
        <v>X</v>
      </c>
      <c r="S47" s="61" t="str">
        <f>IF(OR($A47="",S$10=""),"",IF(IFERROR(MATCH(BBC_8!S$10,Infor!$A$13:$A$30,0),0)&gt;0,"L",IF(WEEKDAY(S$10)=1,"","X")))</f>
        <v>X</v>
      </c>
      <c r="T47" s="61" t="str">
        <f>IF(OR($A47="",T$10=""),"",IF(IFERROR(MATCH(BBC_8!T$10,Infor!$A$13:$A$30,0),0)&gt;0,"L",IF(WEEKDAY(T$10)=1,"","X")))</f>
        <v>X</v>
      </c>
      <c r="U47" s="61" t="str">
        <f>IF(OR($A47="",U$10=""),"",IF(IFERROR(MATCH(BBC_8!U$10,Infor!$A$13:$A$30,0),0)&gt;0,"L",IF(WEEKDAY(U$10)=1,"","X")))</f>
        <v>X</v>
      </c>
      <c r="V47" s="61" t="str">
        <f>IF(OR($A47="",V$10=""),"",IF(IFERROR(MATCH(BBC_8!V$10,Infor!$A$13:$A$30,0),0)&gt;0,"L",IF(WEEKDAY(V$10)=1,"","X")))</f>
        <v>X</v>
      </c>
      <c r="W47" s="61" t="str">
        <f>IF(OR($A47="",W$10=""),"",IF(IFERROR(MATCH(BBC_8!W$10,Infor!$A$13:$A$30,0),0)&gt;0,"L",IF(WEEKDAY(W$10)=1,"","X")))</f>
        <v>X</v>
      </c>
      <c r="X47" s="61" t="str">
        <f>IF(OR($A47="",X$10=""),"",IF(IFERROR(MATCH(BBC_8!X$10,Infor!$A$13:$A$30,0),0)&gt;0,"L",IF(WEEKDAY(X$10)=1,"","X")))</f>
        <v/>
      </c>
      <c r="Y47" s="61" t="str">
        <f>IF(OR($A47="",Y$10=""),"",IF(IFERROR(MATCH(BBC_8!Y$10,Infor!$A$13:$A$30,0),0)&gt;0,"L",IF(WEEKDAY(Y$10)=1,"","X")))</f>
        <v>X</v>
      </c>
      <c r="Z47" s="61" t="str">
        <f>IF(OR($A47="",Z$10=""),"",IF(IFERROR(MATCH(BBC_8!Z$10,Infor!$A$13:$A$30,0),0)&gt;0,"L",IF(WEEKDAY(Z$10)=1,"","X")))</f>
        <v>X</v>
      </c>
      <c r="AA47" s="61" t="str">
        <f>IF(OR($A47="",AA$10=""),"",IF(IFERROR(MATCH(BBC_8!AA$10,Infor!$A$13:$A$30,0),0)&gt;0,"L",IF(WEEKDAY(AA$10)=1,"","X")))</f>
        <v>X</v>
      </c>
      <c r="AB47" s="61" t="str">
        <f>IF(OR($A47="",AB$10=""),"",IF(IFERROR(MATCH(BBC_8!AB$10,Infor!$A$13:$A$30,0),0)&gt;0,"L",IF(WEEKDAY(AB$10)=1,"","X")))</f>
        <v>X</v>
      </c>
      <c r="AC47" s="61" t="str">
        <f>IF(OR($A47="",AC$10=""),"",IF(IFERROR(MATCH(BBC_8!AC$10,Infor!$A$13:$A$30,0),0)&gt;0,"L",IF(WEEKDAY(AC$10)=1,"","X")))</f>
        <v>X</v>
      </c>
      <c r="AD47" s="61" t="str">
        <f>IF(OR($A47="",AD$10=""),"",IF(IFERROR(MATCH(BBC_8!AD$10,Infor!$A$13:$A$30,0),0)&gt;0,"L",IF(WEEKDAY(AD$10)=1,"","X")))</f>
        <v>X</v>
      </c>
      <c r="AE47" s="61" t="str">
        <f>IF(OR($A47="",AE$10=""),"",IF(IFERROR(MATCH(BBC_8!AE$10,Infor!$A$13:$A$30,0),0)&gt;0,"L",IF(WEEKDAY(AE$10)=1,"","X")))</f>
        <v/>
      </c>
      <c r="AF47" s="61" t="str">
        <f>IF(OR($A47="",AF$10=""),"",IF(IFERROR(MATCH(BBC_8!AF$10,Infor!$A$13:$A$30,0),0)&gt;0,"L",IF(WEEKDAY(AF$10)=1,"","X")))</f>
        <v>X</v>
      </c>
      <c r="AG47" s="61" t="str">
        <f>IF(OR($A47="",AG$10=""),"",IF(IFERROR(MATCH(BBC_8!AG$10,Infor!$A$13:$A$30,0),0)&gt;0,"L",IF(WEEKDAY(AG$10)=1,"","X")))</f>
        <v>X</v>
      </c>
      <c r="AH47" s="61" t="str">
        <f>IF(OR($A47="",AH$10=""),"",IF(IFERROR(MATCH(BBC_8!AH$10,Infor!$A$13:$A$30,0),0)&gt;0,"L",IF(WEEKDAY(AH$10)=1,"","X")))</f>
        <v>X</v>
      </c>
      <c r="AI47" s="61" t="str">
        <f>IF(OR($A47="",AI$10=""),"",IF(IFERROR(MATCH(BBC_8!AI$10,Infor!$A$13:$A$30,0),0)&gt;0,"L",IF(WEEKDAY(AI$10)=1,"","X")))</f>
        <v>X</v>
      </c>
      <c r="AJ47" s="62"/>
      <c r="AK47" s="62">
        <f t="shared" si="6"/>
        <v>27</v>
      </c>
      <c r="AL47" s="62">
        <f t="shared" si="7"/>
        <v>0</v>
      </c>
      <c r="AM47" s="62"/>
      <c r="AN47" s="63"/>
      <c r="AO47" s="44">
        <f t="shared" si="0"/>
        <v>8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IF(OR($A48="",E$10=""),"",IF(IFERROR(MATCH(BBC_8!E$10,Infor!$A$13:$A$30,0),0)&gt;0,"L",IF(WEEKDAY(E$10)=1,"","X")))</f>
        <v>X</v>
      </c>
      <c r="F48" s="61" t="str">
        <f>IF(OR($A48="",F$10=""),"",IF(IFERROR(MATCH(BBC_8!F$10,Infor!$A$13:$A$30,0),0)&gt;0,"L",IF(WEEKDAY(F$10)=1,"","X")))</f>
        <v>X</v>
      </c>
      <c r="G48" s="61" t="str">
        <f>IF(OR($A48="",G$10=""),"",IF(IFERROR(MATCH(BBC_8!G$10,Infor!$A$13:$A$30,0),0)&gt;0,"L",IF(WEEKDAY(G$10)=1,"","X")))</f>
        <v>X</v>
      </c>
      <c r="H48" s="61" t="str">
        <f>IF(OR($A48="",H$10=""),"",IF(IFERROR(MATCH(BBC_8!H$10,Infor!$A$13:$A$30,0),0)&gt;0,"L",IF(WEEKDAY(H$10)=1,"","X")))</f>
        <v>X</v>
      </c>
      <c r="I48" s="61" t="str">
        <f>IF(OR($A48="",I$10=""),"",IF(IFERROR(MATCH(BBC_8!I$10,Infor!$A$13:$A$30,0),0)&gt;0,"L",IF(WEEKDAY(I$10)=1,"","X")))</f>
        <v>X</v>
      </c>
      <c r="J48" s="61" t="str">
        <f>IF(OR($A48="",J$10=""),"",IF(IFERROR(MATCH(BBC_8!J$10,Infor!$A$13:$A$30,0),0)&gt;0,"L",IF(WEEKDAY(J$10)=1,"","X")))</f>
        <v/>
      </c>
      <c r="K48" s="61" t="str">
        <f>IF(OR($A48="",K$10=""),"",IF(IFERROR(MATCH(BBC_8!K$10,Infor!$A$13:$A$30,0),0)&gt;0,"L",IF(WEEKDAY(K$10)=1,"","X")))</f>
        <v>X</v>
      </c>
      <c r="L48" s="61" t="str">
        <f>IF(OR($A48="",L$10=""),"",IF(IFERROR(MATCH(BBC_8!L$10,Infor!$A$13:$A$30,0),0)&gt;0,"L",IF(WEEKDAY(L$10)=1,"","X")))</f>
        <v>X</v>
      </c>
      <c r="M48" s="61" t="str">
        <f>IF(OR($A48="",M$10=""),"",IF(IFERROR(MATCH(BBC_8!M$10,Infor!$A$13:$A$30,0),0)&gt;0,"L",IF(WEEKDAY(M$10)=1,"","X")))</f>
        <v>X</v>
      </c>
      <c r="N48" s="61" t="str">
        <f>IF(OR($A48="",N$10=""),"",IF(IFERROR(MATCH(BBC_8!N$10,Infor!$A$13:$A$30,0),0)&gt;0,"L",IF(WEEKDAY(N$10)=1,"","X")))</f>
        <v>X</v>
      </c>
      <c r="O48" s="61" t="str">
        <f>IF(OR($A48="",O$10=""),"",IF(IFERROR(MATCH(BBC_8!O$10,Infor!$A$13:$A$30,0),0)&gt;0,"L",IF(WEEKDAY(O$10)=1,"","X")))</f>
        <v>X</v>
      </c>
      <c r="P48" s="61" t="str">
        <f>IF(OR($A48="",P$10=""),"",IF(IFERROR(MATCH(BBC_8!P$10,Infor!$A$13:$A$30,0),0)&gt;0,"L",IF(WEEKDAY(P$10)=1,"","X")))</f>
        <v>X</v>
      </c>
      <c r="Q48" s="61" t="str">
        <f>IF(OR($A48="",Q$10=""),"",IF(IFERROR(MATCH(BBC_8!Q$10,Infor!$A$13:$A$30,0),0)&gt;0,"L",IF(WEEKDAY(Q$10)=1,"","X")))</f>
        <v/>
      </c>
      <c r="R48" s="61" t="str">
        <f>IF(OR($A48="",R$10=""),"",IF(IFERROR(MATCH(BBC_8!R$10,Infor!$A$13:$A$30,0),0)&gt;0,"L",IF(WEEKDAY(R$10)=1,"","X")))</f>
        <v>X</v>
      </c>
      <c r="S48" s="61" t="str">
        <f>IF(OR($A48="",S$10=""),"",IF(IFERROR(MATCH(BBC_8!S$10,Infor!$A$13:$A$30,0),0)&gt;0,"L",IF(WEEKDAY(S$10)=1,"","X")))</f>
        <v>X</v>
      </c>
      <c r="T48" s="61" t="str">
        <f>IF(OR($A48="",T$10=""),"",IF(IFERROR(MATCH(BBC_8!T$10,Infor!$A$13:$A$30,0),0)&gt;0,"L",IF(WEEKDAY(T$10)=1,"","X")))</f>
        <v>X</v>
      </c>
      <c r="U48" s="61" t="str">
        <f>IF(OR($A48="",U$10=""),"",IF(IFERROR(MATCH(BBC_8!U$10,Infor!$A$13:$A$30,0),0)&gt;0,"L",IF(WEEKDAY(U$10)=1,"","X")))</f>
        <v>X</v>
      </c>
      <c r="V48" s="61" t="str">
        <f>IF(OR($A48="",V$10=""),"",IF(IFERROR(MATCH(BBC_8!V$10,Infor!$A$13:$A$30,0),0)&gt;0,"L",IF(WEEKDAY(V$10)=1,"","X")))</f>
        <v>X</v>
      </c>
      <c r="W48" s="61" t="str">
        <f>IF(OR($A48="",W$10=""),"",IF(IFERROR(MATCH(BBC_8!W$10,Infor!$A$13:$A$30,0),0)&gt;0,"L",IF(WEEKDAY(W$10)=1,"","X")))</f>
        <v>X</v>
      </c>
      <c r="X48" s="61" t="str">
        <f>IF(OR($A48="",X$10=""),"",IF(IFERROR(MATCH(BBC_8!X$10,Infor!$A$13:$A$30,0),0)&gt;0,"L",IF(WEEKDAY(X$10)=1,"","X")))</f>
        <v/>
      </c>
      <c r="Y48" s="61" t="str">
        <f>IF(OR($A48="",Y$10=""),"",IF(IFERROR(MATCH(BBC_8!Y$10,Infor!$A$13:$A$30,0),0)&gt;0,"L",IF(WEEKDAY(Y$10)=1,"","X")))</f>
        <v>X</v>
      </c>
      <c r="Z48" s="61" t="str">
        <f>IF(OR($A48="",Z$10=""),"",IF(IFERROR(MATCH(BBC_8!Z$10,Infor!$A$13:$A$30,0),0)&gt;0,"L",IF(WEEKDAY(Z$10)=1,"","X")))</f>
        <v>X</v>
      </c>
      <c r="AA48" s="61" t="str">
        <f>IF(OR($A48="",AA$10=""),"",IF(IFERROR(MATCH(BBC_8!AA$10,Infor!$A$13:$A$30,0),0)&gt;0,"L",IF(WEEKDAY(AA$10)=1,"","X")))</f>
        <v>X</v>
      </c>
      <c r="AB48" s="61" t="str">
        <f>IF(OR($A48="",AB$10=""),"",IF(IFERROR(MATCH(BBC_8!AB$10,Infor!$A$13:$A$30,0),0)&gt;0,"L",IF(WEEKDAY(AB$10)=1,"","X")))</f>
        <v>X</v>
      </c>
      <c r="AC48" s="61" t="str">
        <f>IF(OR($A48="",AC$10=""),"",IF(IFERROR(MATCH(BBC_8!AC$10,Infor!$A$13:$A$30,0),0)&gt;0,"L",IF(WEEKDAY(AC$10)=1,"","X")))</f>
        <v>X</v>
      </c>
      <c r="AD48" s="61" t="str">
        <f>IF(OR($A48="",AD$10=""),"",IF(IFERROR(MATCH(BBC_8!AD$10,Infor!$A$13:$A$30,0),0)&gt;0,"L",IF(WEEKDAY(AD$10)=1,"","X")))</f>
        <v>X</v>
      </c>
      <c r="AE48" s="61" t="str">
        <f>IF(OR($A48="",AE$10=""),"",IF(IFERROR(MATCH(BBC_8!AE$10,Infor!$A$13:$A$30,0),0)&gt;0,"L",IF(WEEKDAY(AE$10)=1,"","X")))</f>
        <v/>
      </c>
      <c r="AF48" s="61" t="str">
        <f>IF(OR($A48="",AF$10=""),"",IF(IFERROR(MATCH(BBC_8!AF$10,Infor!$A$13:$A$30,0),0)&gt;0,"L",IF(WEEKDAY(AF$10)=1,"","X")))</f>
        <v>X</v>
      </c>
      <c r="AG48" s="61" t="str">
        <f>IF(OR($A48="",AG$10=""),"",IF(IFERROR(MATCH(BBC_8!AG$10,Infor!$A$13:$A$30,0),0)&gt;0,"L",IF(WEEKDAY(AG$10)=1,"","X")))</f>
        <v>X</v>
      </c>
      <c r="AH48" s="61" t="str">
        <f>IF(OR($A48="",AH$10=""),"",IF(IFERROR(MATCH(BBC_8!AH$10,Infor!$A$13:$A$30,0),0)&gt;0,"L",IF(WEEKDAY(AH$10)=1,"","X")))</f>
        <v>X</v>
      </c>
      <c r="AI48" s="61" t="str">
        <f>IF(OR($A48="",AI$10=""),"",IF(IFERROR(MATCH(BBC_8!AI$10,Infor!$A$13:$A$30,0),0)&gt;0,"L",IF(WEEKDAY(AI$10)=1,"","X")))</f>
        <v>X</v>
      </c>
      <c r="AJ48" s="62"/>
      <c r="AK48" s="62">
        <f t="shared" si="6"/>
        <v>27</v>
      </c>
      <c r="AL48" s="62">
        <f t="shared" si="7"/>
        <v>0</v>
      </c>
      <c r="AM48" s="62"/>
      <c r="AN48" s="63"/>
      <c r="AO48" s="44">
        <f t="shared" si="0"/>
        <v>8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IF(OR($A49="",E$10=""),"",IF(IFERROR(MATCH(BBC_8!E$10,Infor!$A$13:$A$30,0),0)&gt;0,"L",IF(WEEKDAY(E$10)=1,"","X")))</f>
        <v>X</v>
      </c>
      <c r="F49" s="61" t="str">
        <f>IF(OR($A49="",F$10=""),"",IF(IFERROR(MATCH(BBC_8!F$10,Infor!$A$13:$A$30,0),0)&gt;0,"L",IF(WEEKDAY(F$10)=1,"","X")))</f>
        <v>X</v>
      </c>
      <c r="G49" s="61" t="str">
        <f>IF(OR($A49="",G$10=""),"",IF(IFERROR(MATCH(BBC_8!G$10,Infor!$A$13:$A$30,0),0)&gt;0,"L",IF(WEEKDAY(G$10)=1,"","X")))</f>
        <v>X</v>
      </c>
      <c r="H49" s="61" t="str">
        <f>IF(OR($A49="",H$10=""),"",IF(IFERROR(MATCH(BBC_8!H$10,Infor!$A$13:$A$30,0),0)&gt;0,"L",IF(WEEKDAY(H$10)=1,"","X")))</f>
        <v>X</v>
      </c>
      <c r="I49" s="61" t="str">
        <f>IF(OR($A49="",I$10=""),"",IF(IFERROR(MATCH(BBC_8!I$10,Infor!$A$13:$A$30,0),0)&gt;0,"L",IF(WEEKDAY(I$10)=1,"","X")))</f>
        <v>X</v>
      </c>
      <c r="J49" s="61" t="str">
        <f>IF(OR($A49="",J$10=""),"",IF(IFERROR(MATCH(BBC_8!J$10,Infor!$A$13:$A$30,0),0)&gt;0,"L",IF(WEEKDAY(J$10)=1,"","X")))</f>
        <v/>
      </c>
      <c r="K49" s="61" t="str">
        <f>IF(OR($A49="",K$10=""),"",IF(IFERROR(MATCH(BBC_8!K$10,Infor!$A$13:$A$30,0),0)&gt;0,"L",IF(WEEKDAY(K$10)=1,"","X")))</f>
        <v>X</v>
      </c>
      <c r="L49" s="61" t="str">
        <f>IF(OR($A49="",L$10=""),"",IF(IFERROR(MATCH(BBC_8!L$10,Infor!$A$13:$A$30,0),0)&gt;0,"L",IF(WEEKDAY(L$10)=1,"","X")))</f>
        <v>X</v>
      </c>
      <c r="M49" s="61" t="str">
        <f>IF(OR($A49="",M$10=""),"",IF(IFERROR(MATCH(BBC_8!M$10,Infor!$A$13:$A$30,0),0)&gt;0,"L",IF(WEEKDAY(M$10)=1,"","X")))</f>
        <v>X</v>
      </c>
      <c r="N49" s="61" t="str">
        <f>IF(OR($A49="",N$10=""),"",IF(IFERROR(MATCH(BBC_8!N$10,Infor!$A$13:$A$30,0),0)&gt;0,"L",IF(WEEKDAY(N$10)=1,"","X")))</f>
        <v>X</v>
      </c>
      <c r="O49" s="61" t="str">
        <f>IF(OR($A49="",O$10=""),"",IF(IFERROR(MATCH(BBC_8!O$10,Infor!$A$13:$A$30,0),0)&gt;0,"L",IF(WEEKDAY(O$10)=1,"","X")))</f>
        <v>X</v>
      </c>
      <c r="P49" s="61" t="str">
        <f>IF(OR($A49="",P$10=""),"",IF(IFERROR(MATCH(BBC_8!P$10,Infor!$A$13:$A$30,0),0)&gt;0,"L",IF(WEEKDAY(P$10)=1,"","X")))</f>
        <v>X</v>
      </c>
      <c r="Q49" s="61" t="str">
        <f>IF(OR($A49="",Q$10=""),"",IF(IFERROR(MATCH(BBC_8!Q$10,Infor!$A$13:$A$30,0),0)&gt;0,"L",IF(WEEKDAY(Q$10)=1,"","X")))</f>
        <v/>
      </c>
      <c r="R49" s="61" t="str">
        <f>IF(OR($A49="",R$10=""),"",IF(IFERROR(MATCH(BBC_8!R$10,Infor!$A$13:$A$30,0),0)&gt;0,"L",IF(WEEKDAY(R$10)=1,"","X")))</f>
        <v>X</v>
      </c>
      <c r="S49" s="61" t="str">
        <f>IF(OR($A49="",S$10=""),"",IF(IFERROR(MATCH(BBC_8!S$10,Infor!$A$13:$A$30,0),0)&gt;0,"L",IF(WEEKDAY(S$10)=1,"","X")))</f>
        <v>X</v>
      </c>
      <c r="T49" s="61" t="str">
        <f>IF(OR($A49="",T$10=""),"",IF(IFERROR(MATCH(BBC_8!T$10,Infor!$A$13:$A$30,0),0)&gt;0,"L",IF(WEEKDAY(T$10)=1,"","X")))</f>
        <v>X</v>
      </c>
      <c r="U49" s="61" t="str">
        <f>IF(OR($A49="",U$10=""),"",IF(IFERROR(MATCH(BBC_8!U$10,Infor!$A$13:$A$30,0),0)&gt;0,"L",IF(WEEKDAY(U$10)=1,"","X")))</f>
        <v>X</v>
      </c>
      <c r="V49" s="61" t="str">
        <f>IF(OR($A49="",V$10=""),"",IF(IFERROR(MATCH(BBC_8!V$10,Infor!$A$13:$A$30,0),0)&gt;0,"L",IF(WEEKDAY(V$10)=1,"","X")))</f>
        <v>X</v>
      </c>
      <c r="W49" s="61" t="str">
        <f>IF(OR($A49="",W$10=""),"",IF(IFERROR(MATCH(BBC_8!W$10,Infor!$A$13:$A$30,0),0)&gt;0,"L",IF(WEEKDAY(W$10)=1,"","X")))</f>
        <v>X</v>
      </c>
      <c r="X49" s="61" t="str">
        <f>IF(OR($A49="",X$10=""),"",IF(IFERROR(MATCH(BBC_8!X$10,Infor!$A$13:$A$30,0),0)&gt;0,"L",IF(WEEKDAY(X$10)=1,"","X")))</f>
        <v/>
      </c>
      <c r="Y49" s="61" t="str">
        <f>IF(OR($A49="",Y$10=""),"",IF(IFERROR(MATCH(BBC_8!Y$10,Infor!$A$13:$A$30,0),0)&gt;0,"L",IF(WEEKDAY(Y$10)=1,"","X")))</f>
        <v>X</v>
      </c>
      <c r="Z49" s="61" t="str">
        <f>IF(OR($A49="",Z$10=""),"",IF(IFERROR(MATCH(BBC_8!Z$10,Infor!$A$13:$A$30,0),0)&gt;0,"L",IF(WEEKDAY(Z$10)=1,"","X")))</f>
        <v>X</v>
      </c>
      <c r="AA49" s="61" t="str">
        <f>IF(OR($A49="",AA$10=""),"",IF(IFERROR(MATCH(BBC_8!AA$10,Infor!$A$13:$A$30,0),0)&gt;0,"L",IF(WEEKDAY(AA$10)=1,"","X")))</f>
        <v>X</v>
      </c>
      <c r="AB49" s="61" t="str">
        <f>IF(OR($A49="",AB$10=""),"",IF(IFERROR(MATCH(BBC_8!AB$10,Infor!$A$13:$A$30,0),0)&gt;0,"L",IF(WEEKDAY(AB$10)=1,"","X")))</f>
        <v>X</v>
      </c>
      <c r="AC49" s="61" t="str">
        <f>IF(OR($A49="",AC$10=""),"",IF(IFERROR(MATCH(BBC_8!AC$10,Infor!$A$13:$A$30,0),0)&gt;0,"L",IF(WEEKDAY(AC$10)=1,"","X")))</f>
        <v>X</v>
      </c>
      <c r="AD49" s="61" t="str">
        <f>IF(OR($A49="",AD$10=""),"",IF(IFERROR(MATCH(BBC_8!AD$10,Infor!$A$13:$A$30,0),0)&gt;0,"L",IF(WEEKDAY(AD$10)=1,"","X")))</f>
        <v>X</v>
      </c>
      <c r="AE49" s="61" t="str">
        <f>IF(OR($A49="",AE$10=""),"",IF(IFERROR(MATCH(BBC_8!AE$10,Infor!$A$13:$A$30,0),0)&gt;0,"L",IF(WEEKDAY(AE$10)=1,"","X")))</f>
        <v/>
      </c>
      <c r="AF49" s="61" t="str">
        <f>IF(OR($A49="",AF$10=""),"",IF(IFERROR(MATCH(BBC_8!AF$10,Infor!$A$13:$A$30,0),0)&gt;0,"L",IF(WEEKDAY(AF$10)=1,"","X")))</f>
        <v>X</v>
      </c>
      <c r="AG49" s="61" t="str">
        <f>IF(OR($A49="",AG$10=""),"",IF(IFERROR(MATCH(BBC_8!AG$10,Infor!$A$13:$A$30,0),0)&gt;0,"L",IF(WEEKDAY(AG$10)=1,"","X")))</f>
        <v>X</v>
      </c>
      <c r="AH49" s="61" t="str">
        <f>IF(OR($A49="",AH$10=""),"",IF(IFERROR(MATCH(BBC_8!AH$10,Infor!$A$13:$A$30,0),0)&gt;0,"L",IF(WEEKDAY(AH$10)=1,"","X")))</f>
        <v>X</v>
      </c>
      <c r="AI49" s="61" t="str">
        <f>IF(OR($A49="",AI$10=""),"",IF(IFERROR(MATCH(BBC_8!AI$10,Infor!$A$13:$A$30,0),0)&gt;0,"L",IF(WEEKDAY(AI$10)=1,"","X")))</f>
        <v>X</v>
      </c>
      <c r="AJ49" s="62"/>
      <c r="AK49" s="62">
        <f t="shared" si="6"/>
        <v>27</v>
      </c>
      <c r="AL49" s="62">
        <f t="shared" si="7"/>
        <v>0</v>
      </c>
      <c r="AM49" s="62"/>
      <c r="AN49" s="63"/>
      <c r="AO49" s="44">
        <f t="shared" si="0"/>
        <v>8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IF(OR($A50="",E$10=""),"",IF(IFERROR(MATCH(BBC_8!E$10,Infor!$A$13:$A$30,0),0)&gt;0,"L",IF(WEEKDAY(E$10)=1,"","X")))</f>
        <v>X</v>
      </c>
      <c r="F50" s="61" t="str">
        <f>IF(OR($A50="",F$10=""),"",IF(IFERROR(MATCH(BBC_8!F$10,Infor!$A$13:$A$30,0),0)&gt;0,"L",IF(WEEKDAY(F$10)=1,"","X")))</f>
        <v>X</v>
      </c>
      <c r="G50" s="61" t="str">
        <f>IF(OR($A50="",G$10=""),"",IF(IFERROR(MATCH(BBC_8!G$10,Infor!$A$13:$A$30,0),0)&gt;0,"L",IF(WEEKDAY(G$10)=1,"","X")))</f>
        <v>X</v>
      </c>
      <c r="H50" s="61" t="str">
        <f>IF(OR($A50="",H$10=""),"",IF(IFERROR(MATCH(BBC_8!H$10,Infor!$A$13:$A$30,0),0)&gt;0,"L",IF(WEEKDAY(H$10)=1,"","X")))</f>
        <v>X</v>
      </c>
      <c r="I50" s="61" t="str">
        <f>IF(OR($A50="",I$10=""),"",IF(IFERROR(MATCH(BBC_8!I$10,Infor!$A$13:$A$30,0),0)&gt;0,"L",IF(WEEKDAY(I$10)=1,"","X")))</f>
        <v>X</v>
      </c>
      <c r="J50" s="61" t="str">
        <f>IF(OR($A50="",J$10=""),"",IF(IFERROR(MATCH(BBC_8!J$10,Infor!$A$13:$A$30,0),0)&gt;0,"L",IF(WEEKDAY(J$10)=1,"","X")))</f>
        <v/>
      </c>
      <c r="K50" s="61" t="str">
        <f>IF(OR($A50="",K$10=""),"",IF(IFERROR(MATCH(BBC_8!K$10,Infor!$A$13:$A$30,0),0)&gt;0,"L",IF(WEEKDAY(K$10)=1,"","X")))</f>
        <v>X</v>
      </c>
      <c r="L50" s="61" t="str">
        <f>IF(OR($A50="",L$10=""),"",IF(IFERROR(MATCH(BBC_8!L$10,Infor!$A$13:$A$30,0),0)&gt;0,"L",IF(WEEKDAY(L$10)=1,"","X")))</f>
        <v>X</v>
      </c>
      <c r="M50" s="61" t="str">
        <f>IF(OR($A50="",M$10=""),"",IF(IFERROR(MATCH(BBC_8!M$10,Infor!$A$13:$A$30,0),0)&gt;0,"L",IF(WEEKDAY(M$10)=1,"","X")))</f>
        <v>X</v>
      </c>
      <c r="N50" s="61" t="str">
        <f>IF(OR($A50="",N$10=""),"",IF(IFERROR(MATCH(BBC_8!N$10,Infor!$A$13:$A$30,0),0)&gt;0,"L",IF(WEEKDAY(N$10)=1,"","X")))</f>
        <v>X</v>
      </c>
      <c r="O50" s="61" t="str">
        <f>IF(OR($A50="",O$10=""),"",IF(IFERROR(MATCH(BBC_8!O$10,Infor!$A$13:$A$30,0),0)&gt;0,"L",IF(WEEKDAY(O$10)=1,"","X")))</f>
        <v>X</v>
      </c>
      <c r="P50" s="61" t="str">
        <f>IF(OR($A50="",P$10=""),"",IF(IFERROR(MATCH(BBC_8!P$10,Infor!$A$13:$A$30,0),0)&gt;0,"L",IF(WEEKDAY(P$10)=1,"","X")))</f>
        <v>X</v>
      </c>
      <c r="Q50" s="61" t="str">
        <f>IF(OR($A50="",Q$10=""),"",IF(IFERROR(MATCH(BBC_8!Q$10,Infor!$A$13:$A$30,0),0)&gt;0,"L",IF(WEEKDAY(Q$10)=1,"","X")))</f>
        <v/>
      </c>
      <c r="R50" s="61" t="str">
        <f>IF(OR($A50="",R$10=""),"",IF(IFERROR(MATCH(BBC_8!R$10,Infor!$A$13:$A$30,0),0)&gt;0,"L",IF(WEEKDAY(R$10)=1,"","X")))</f>
        <v>X</v>
      </c>
      <c r="S50" s="61" t="str">
        <f>IF(OR($A50="",S$10=""),"",IF(IFERROR(MATCH(BBC_8!S$10,Infor!$A$13:$A$30,0),0)&gt;0,"L",IF(WEEKDAY(S$10)=1,"","X")))</f>
        <v>X</v>
      </c>
      <c r="T50" s="61" t="str">
        <f>IF(OR($A50="",T$10=""),"",IF(IFERROR(MATCH(BBC_8!T$10,Infor!$A$13:$A$30,0),0)&gt;0,"L",IF(WEEKDAY(T$10)=1,"","X")))</f>
        <v>X</v>
      </c>
      <c r="U50" s="61" t="str">
        <f>IF(OR($A50="",U$10=""),"",IF(IFERROR(MATCH(BBC_8!U$10,Infor!$A$13:$A$30,0),0)&gt;0,"L",IF(WEEKDAY(U$10)=1,"","X")))</f>
        <v>X</v>
      </c>
      <c r="V50" s="61" t="str">
        <f>IF(OR($A50="",V$10=""),"",IF(IFERROR(MATCH(BBC_8!V$10,Infor!$A$13:$A$30,0),0)&gt;0,"L",IF(WEEKDAY(V$10)=1,"","X")))</f>
        <v>X</v>
      </c>
      <c r="W50" s="61" t="str">
        <f>IF(OR($A50="",W$10=""),"",IF(IFERROR(MATCH(BBC_8!W$10,Infor!$A$13:$A$30,0),0)&gt;0,"L",IF(WEEKDAY(W$10)=1,"","X")))</f>
        <v>X</v>
      </c>
      <c r="X50" s="61" t="str">
        <f>IF(OR($A50="",X$10=""),"",IF(IFERROR(MATCH(BBC_8!X$10,Infor!$A$13:$A$30,0),0)&gt;0,"L",IF(WEEKDAY(X$10)=1,"","X")))</f>
        <v/>
      </c>
      <c r="Y50" s="61" t="str">
        <f>IF(OR($A50="",Y$10=""),"",IF(IFERROR(MATCH(BBC_8!Y$10,Infor!$A$13:$A$30,0),0)&gt;0,"L",IF(WEEKDAY(Y$10)=1,"","X")))</f>
        <v>X</v>
      </c>
      <c r="Z50" s="61" t="str">
        <f>IF(OR($A50="",Z$10=""),"",IF(IFERROR(MATCH(BBC_8!Z$10,Infor!$A$13:$A$30,0),0)&gt;0,"L",IF(WEEKDAY(Z$10)=1,"","X")))</f>
        <v>X</v>
      </c>
      <c r="AA50" s="61" t="str">
        <f>IF(OR($A50="",AA$10=""),"",IF(IFERROR(MATCH(BBC_8!AA$10,Infor!$A$13:$A$30,0),0)&gt;0,"L",IF(WEEKDAY(AA$10)=1,"","X")))</f>
        <v>X</v>
      </c>
      <c r="AB50" s="61" t="str">
        <f>IF(OR($A50="",AB$10=""),"",IF(IFERROR(MATCH(BBC_8!AB$10,Infor!$A$13:$A$30,0),0)&gt;0,"L",IF(WEEKDAY(AB$10)=1,"","X")))</f>
        <v>X</v>
      </c>
      <c r="AC50" s="61" t="str">
        <f>IF(OR($A50="",AC$10=""),"",IF(IFERROR(MATCH(BBC_8!AC$10,Infor!$A$13:$A$30,0),0)&gt;0,"L",IF(WEEKDAY(AC$10)=1,"","X")))</f>
        <v>X</v>
      </c>
      <c r="AD50" s="61" t="str">
        <f>IF(OR($A50="",AD$10=""),"",IF(IFERROR(MATCH(BBC_8!AD$10,Infor!$A$13:$A$30,0),0)&gt;0,"L",IF(WEEKDAY(AD$10)=1,"","X")))</f>
        <v>X</v>
      </c>
      <c r="AE50" s="61" t="str">
        <f>IF(OR($A50="",AE$10=""),"",IF(IFERROR(MATCH(BBC_8!AE$10,Infor!$A$13:$A$30,0),0)&gt;0,"L",IF(WEEKDAY(AE$10)=1,"","X")))</f>
        <v/>
      </c>
      <c r="AF50" s="61" t="str">
        <f>IF(OR($A50="",AF$10=""),"",IF(IFERROR(MATCH(BBC_8!AF$10,Infor!$A$13:$A$30,0),0)&gt;0,"L",IF(WEEKDAY(AF$10)=1,"","X")))</f>
        <v>X</v>
      </c>
      <c r="AG50" s="61" t="str">
        <f>IF(OR($A50="",AG$10=""),"",IF(IFERROR(MATCH(BBC_8!AG$10,Infor!$A$13:$A$30,0),0)&gt;0,"L",IF(WEEKDAY(AG$10)=1,"","X")))</f>
        <v>X</v>
      </c>
      <c r="AH50" s="61" t="str">
        <f>IF(OR($A50="",AH$10=""),"",IF(IFERROR(MATCH(BBC_8!AH$10,Infor!$A$13:$A$30,0),0)&gt;0,"L",IF(WEEKDAY(AH$10)=1,"","X")))</f>
        <v>X</v>
      </c>
      <c r="AI50" s="61" t="str">
        <f>IF(OR($A50="",AI$10=""),"",IF(IFERROR(MATCH(BBC_8!AI$10,Infor!$A$13:$A$30,0),0)&gt;0,"L",IF(WEEKDAY(AI$10)=1,"","X")))</f>
        <v>X</v>
      </c>
      <c r="AJ50" s="62"/>
      <c r="AK50" s="62">
        <f t="shared" si="6"/>
        <v>27</v>
      </c>
      <c r="AL50" s="62">
        <f t="shared" si="7"/>
        <v>0</v>
      </c>
      <c r="AM50" s="62"/>
      <c r="AN50" s="63"/>
      <c r="AO50" s="44">
        <f t="shared" si="0"/>
        <v>8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IF(OR($A51="",E$10=""),"",IF(IFERROR(MATCH(BBC_8!E$10,Infor!$A$13:$A$30,0),0)&gt;0,"L",IF(WEEKDAY(E$10)=1,"","X")))</f>
        <v>X</v>
      </c>
      <c r="F51" s="61" t="str">
        <f>IF(OR($A51="",F$10=""),"",IF(IFERROR(MATCH(BBC_8!F$10,Infor!$A$13:$A$30,0),0)&gt;0,"L",IF(WEEKDAY(F$10)=1,"","X")))</f>
        <v>X</v>
      </c>
      <c r="G51" s="61" t="str">
        <f>IF(OR($A51="",G$10=""),"",IF(IFERROR(MATCH(BBC_8!G$10,Infor!$A$13:$A$30,0),0)&gt;0,"L",IF(WEEKDAY(G$10)=1,"","X")))</f>
        <v>X</v>
      </c>
      <c r="H51" s="61" t="str">
        <f>IF(OR($A51="",H$10=""),"",IF(IFERROR(MATCH(BBC_8!H$10,Infor!$A$13:$A$30,0),0)&gt;0,"L",IF(WEEKDAY(H$10)=1,"","X")))</f>
        <v>X</v>
      </c>
      <c r="I51" s="61" t="str">
        <f>IF(OR($A51="",I$10=""),"",IF(IFERROR(MATCH(BBC_8!I$10,Infor!$A$13:$A$30,0),0)&gt;0,"L",IF(WEEKDAY(I$10)=1,"","X")))</f>
        <v>X</v>
      </c>
      <c r="J51" s="61" t="str">
        <f>IF(OR($A51="",J$10=""),"",IF(IFERROR(MATCH(BBC_8!J$10,Infor!$A$13:$A$30,0),0)&gt;0,"L",IF(WEEKDAY(J$10)=1,"","X")))</f>
        <v/>
      </c>
      <c r="K51" s="61" t="str">
        <f>IF(OR($A51="",K$10=""),"",IF(IFERROR(MATCH(BBC_8!K$10,Infor!$A$13:$A$30,0),0)&gt;0,"L",IF(WEEKDAY(K$10)=1,"","X")))</f>
        <v>X</v>
      </c>
      <c r="L51" s="61" t="str">
        <f>IF(OR($A51="",L$10=""),"",IF(IFERROR(MATCH(BBC_8!L$10,Infor!$A$13:$A$30,0),0)&gt;0,"L",IF(WEEKDAY(L$10)=1,"","X")))</f>
        <v>X</v>
      </c>
      <c r="M51" s="61" t="str">
        <f>IF(OR($A51="",M$10=""),"",IF(IFERROR(MATCH(BBC_8!M$10,Infor!$A$13:$A$30,0),0)&gt;0,"L",IF(WEEKDAY(M$10)=1,"","X")))</f>
        <v>X</v>
      </c>
      <c r="N51" s="61" t="str">
        <f>IF(OR($A51="",N$10=""),"",IF(IFERROR(MATCH(BBC_8!N$10,Infor!$A$13:$A$30,0),0)&gt;0,"L",IF(WEEKDAY(N$10)=1,"","X")))</f>
        <v>X</v>
      </c>
      <c r="O51" s="61" t="str">
        <f>IF(OR($A51="",O$10=""),"",IF(IFERROR(MATCH(BBC_8!O$10,Infor!$A$13:$A$30,0),0)&gt;0,"L",IF(WEEKDAY(O$10)=1,"","X")))</f>
        <v>X</v>
      </c>
      <c r="P51" s="61" t="str">
        <f>IF(OR($A51="",P$10=""),"",IF(IFERROR(MATCH(BBC_8!P$10,Infor!$A$13:$A$30,0),0)&gt;0,"L",IF(WEEKDAY(P$10)=1,"","X")))</f>
        <v>X</v>
      </c>
      <c r="Q51" s="61" t="str">
        <f>IF(OR($A51="",Q$10=""),"",IF(IFERROR(MATCH(BBC_8!Q$10,Infor!$A$13:$A$30,0),0)&gt;0,"L",IF(WEEKDAY(Q$10)=1,"","X")))</f>
        <v/>
      </c>
      <c r="R51" s="61" t="str">
        <f>IF(OR($A51="",R$10=""),"",IF(IFERROR(MATCH(BBC_8!R$10,Infor!$A$13:$A$30,0),0)&gt;0,"L",IF(WEEKDAY(R$10)=1,"","X")))</f>
        <v>X</v>
      </c>
      <c r="S51" s="61" t="str">
        <f>IF(OR($A51="",S$10=""),"",IF(IFERROR(MATCH(BBC_8!S$10,Infor!$A$13:$A$30,0),0)&gt;0,"L",IF(WEEKDAY(S$10)=1,"","X")))</f>
        <v>X</v>
      </c>
      <c r="T51" s="61" t="str">
        <f>IF(OR($A51="",T$10=""),"",IF(IFERROR(MATCH(BBC_8!T$10,Infor!$A$13:$A$30,0),0)&gt;0,"L",IF(WEEKDAY(T$10)=1,"","X")))</f>
        <v>X</v>
      </c>
      <c r="U51" s="61" t="str">
        <f>IF(OR($A51="",U$10=""),"",IF(IFERROR(MATCH(BBC_8!U$10,Infor!$A$13:$A$30,0),0)&gt;0,"L",IF(WEEKDAY(U$10)=1,"","X")))</f>
        <v>X</v>
      </c>
      <c r="V51" s="61" t="str">
        <f>IF(OR($A51="",V$10=""),"",IF(IFERROR(MATCH(BBC_8!V$10,Infor!$A$13:$A$30,0),0)&gt;0,"L",IF(WEEKDAY(V$10)=1,"","X")))</f>
        <v>X</v>
      </c>
      <c r="W51" s="61" t="str">
        <f>IF(OR($A51="",W$10=""),"",IF(IFERROR(MATCH(BBC_8!W$10,Infor!$A$13:$A$30,0),0)&gt;0,"L",IF(WEEKDAY(W$10)=1,"","X")))</f>
        <v>X</v>
      </c>
      <c r="X51" s="61" t="str">
        <f>IF(OR($A51="",X$10=""),"",IF(IFERROR(MATCH(BBC_8!X$10,Infor!$A$13:$A$30,0),0)&gt;0,"L",IF(WEEKDAY(X$10)=1,"","X")))</f>
        <v/>
      </c>
      <c r="Y51" s="61" t="str">
        <f>IF(OR($A51="",Y$10=""),"",IF(IFERROR(MATCH(BBC_8!Y$10,Infor!$A$13:$A$30,0),0)&gt;0,"L",IF(WEEKDAY(Y$10)=1,"","X")))</f>
        <v>X</v>
      </c>
      <c r="Z51" s="61" t="str">
        <f>IF(OR($A51="",Z$10=""),"",IF(IFERROR(MATCH(BBC_8!Z$10,Infor!$A$13:$A$30,0),0)&gt;0,"L",IF(WEEKDAY(Z$10)=1,"","X")))</f>
        <v>X</v>
      </c>
      <c r="AA51" s="61" t="str">
        <f>IF(OR($A51="",AA$10=""),"",IF(IFERROR(MATCH(BBC_8!AA$10,Infor!$A$13:$A$30,0),0)&gt;0,"L",IF(WEEKDAY(AA$10)=1,"","X")))</f>
        <v>X</v>
      </c>
      <c r="AB51" s="61" t="str">
        <f>IF(OR($A51="",AB$10=""),"",IF(IFERROR(MATCH(BBC_8!AB$10,Infor!$A$13:$A$30,0),0)&gt;0,"L",IF(WEEKDAY(AB$10)=1,"","X")))</f>
        <v>X</v>
      </c>
      <c r="AC51" s="61" t="str">
        <f>IF(OR($A51="",AC$10=""),"",IF(IFERROR(MATCH(BBC_8!AC$10,Infor!$A$13:$A$30,0),0)&gt;0,"L",IF(WEEKDAY(AC$10)=1,"","X")))</f>
        <v>X</v>
      </c>
      <c r="AD51" s="61" t="str">
        <f>IF(OR($A51="",AD$10=""),"",IF(IFERROR(MATCH(BBC_8!AD$10,Infor!$A$13:$A$30,0),0)&gt;0,"L",IF(WEEKDAY(AD$10)=1,"","X")))</f>
        <v>X</v>
      </c>
      <c r="AE51" s="61" t="str">
        <f>IF(OR($A51="",AE$10=""),"",IF(IFERROR(MATCH(BBC_8!AE$10,Infor!$A$13:$A$30,0),0)&gt;0,"L",IF(WEEKDAY(AE$10)=1,"","X")))</f>
        <v/>
      </c>
      <c r="AF51" s="61" t="str">
        <f>IF(OR($A51="",AF$10=""),"",IF(IFERROR(MATCH(BBC_8!AF$10,Infor!$A$13:$A$30,0),0)&gt;0,"L",IF(WEEKDAY(AF$10)=1,"","X")))</f>
        <v>X</v>
      </c>
      <c r="AG51" s="61" t="str">
        <f>IF(OR($A51="",AG$10=""),"",IF(IFERROR(MATCH(BBC_8!AG$10,Infor!$A$13:$A$30,0),0)&gt;0,"L",IF(WEEKDAY(AG$10)=1,"","X")))</f>
        <v>X</v>
      </c>
      <c r="AH51" s="61" t="str">
        <f>IF(OR($A51="",AH$10=""),"",IF(IFERROR(MATCH(BBC_8!AH$10,Infor!$A$13:$A$30,0),0)&gt;0,"L",IF(WEEKDAY(AH$10)=1,"","X")))</f>
        <v>X</v>
      </c>
      <c r="AI51" s="61" t="str">
        <f>IF(OR($A51="",AI$10=""),"",IF(IFERROR(MATCH(BBC_8!AI$10,Infor!$A$13:$A$30,0),0)&gt;0,"L",IF(WEEKDAY(AI$10)=1,"","X")))</f>
        <v>X</v>
      </c>
      <c r="AJ51" s="62"/>
      <c r="AK51" s="62">
        <f t="shared" si="6"/>
        <v>27</v>
      </c>
      <c r="AL51" s="62">
        <f t="shared" si="7"/>
        <v>0</v>
      </c>
      <c r="AM51" s="62"/>
      <c r="AN51" s="63"/>
      <c r="AO51" s="44">
        <f t="shared" si="0"/>
        <v>8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IF(OR($A52="",E$10=""),"",IF(IFERROR(MATCH(BBC_8!E$10,Infor!$A$13:$A$30,0),0)&gt;0,"L",IF(WEEKDAY(E$10)=1,"","X")))</f>
        <v>X</v>
      </c>
      <c r="F52" s="61" t="str">
        <f>IF(OR($A52="",F$10=""),"",IF(IFERROR(MATCH(BBC_8!F$10,Infor!$A$13:$A$30,0),0)&gt;0,"L",IF(WEEKDAY(F$10)=1,"","X")))</f>
        <v>X</v>
      </c>
      <c r="G52" s="61" t="str">
        <f>IF(OR($A52="",G$10=""),"",IF(IFERROR(MATCH(BBC_8!G$10,Infor!$A$13:$A$30,0),0)&gt;0,"L",IF(WEEKDAY(G$10)=1,"","X")))</f>
        <v>X</v>
      </c>
      <c r="H52" s="61" t="str">
        <f>IF(OR($A52="",H$10=""),"",IF(IFERROR(MATCH(BBC_8!H$10,Infor!$A$13:$A$30,0),0)&gt;0,"L",IF(WEEKDAY(H$10)=1,"","X")))</f>
        <v>X</v>
      </c>
      <c r="I52" s="61" t="str">
        <f>IF(OR($A52="",I$10=""),"",IF(IFERROR(MATCH(BBC_8!I$10,Infor!$A$13:$A$30,0),0)&gt;0,"L",IF(WEEKDAY(I$10)=1,"","X")))</f>
        <v>X</v>
      </c>
      <c r="J52" s="61" t="str">
        <f>IF(OR($A52="",J$10=""),"",IF(IFERROR(MATCH(BBC_8!J$10,Infor!$A$13:$A$30,0),0)&gt;0,"L",IF(WEEKDAY(J$10)=1,"","X")))</f>
        <v/>
      </c>
      <c r="K52" s="61" t="str">
        <f>IF(OR($A52="",K$10=""),"",IF(IFERROR(MATCH(BBC_8!K$10,Infor!$A$13:$A$30,0),0)&gt;0,"L",IF(WEEKDAY(K$10)=1,"","X")))</f>
        <v>X</v>
      </c>
      <c r="L52" s="61" t="str">
        <f>IF(OR($A52="",L$10=""),"",IF(IFERROR(MATCH(BBC_8!L$10,Infor!$A$13:$A$30,0),0)&gt;0,"L",IF(WEEKDAY(L$10)=1,"","X")))</f>
        <v>X</v>
      </c>
      <c r="M52" s="61" t="str">
        <f>IF(OR($A52="",M$10=""),"",IF(IFERROR(MATCH(BBC_8!M$10,Infor!$A$13:$A$30,0),0)&gt;0,"L",IF(WEEKDAY(M$10)=1,"","X")))</f>
        <v>X</v>
      </c>
      <c r="N52" s="61" t="str">
        <f>IF(OR($A52="",N$10=""),"",IF(IFERROR(MATCH(BBC_8!N$10,Infor!$A$13:$A$30,0),0)&gt;0,"L",IF(WEEKDAY(N$10)=1,"","X")))</f>
        <v>X</v>
      </c>
      <c r="O52" s="61" t="str">
        <f>IF(OR($A52="",O$10=""),"",IF(IFERROR(MATCH(BBC_8!O$10,Infor!$A$13:$A$30,0),0)&gt;0,"L",IF(WEEKDAY(O$10)=1,"","X")))</f>
        <v>X</v>
      </c>
      <c r="P52" s="61" t="str">
        <f>IF(OR($A52="",P$10=""),"",IF(IFERROR(MATCH(BBC_8!P$10,Infor!$A$13:$A$30,0),0)&gt;0,"L",IF(WEEKDAY(P$10)=1,"","X")))</f>
        <v>X</v>
      </c>
      <c r="Q52" s="61" t="str">
        <f>IF(OR($A52="",Q$10=""),"",IF(IFERROR(MATCH(BBC_8!Q$10,Infor!$A$13:$A$30,0),0)&gt;0,"L",IF(WEEKDAY(Q$10)=1,"","X")))</f>
        <v/>
      </c>
      <c r="R52" s="61" t="str">
        <f>IF(OR($A52="",R$10=""),"",IF(IFERROR(MATCH(BBC_8!R$10,Infor!$A$13:$A$30,0),0)&gt;0,"L",IF(WEEKDAY(R$10)=1,"","X")))</f>
        <v>X</v>
      </c>
      <c r="S52" s="61" t="str">
        <f>IF(OR($A52="",S$10=""),"",IF(IFERROR(MATCH(BBC_8!S$10,Infor!$A$13:$A$30,0),0)&gt;0,"L",IF(WEEKDAY(S$10)=1,"","X")))</f>
        <v>X</v>
      </c>
      <c r="T52" s="61" t="str">
        <f>IF(OR($A52="",T$10=""),"",IF(IFERROR(MATCH(BBC_8!T$10,Infor!$A$13:$A$30,0),0)&gt;0,"L",IF(WEEKDAY(T$10)=1,"","X")))</f>
        <v>X</v>
      </c>
      <c r="U52" s="61" t="str">
        <f>IF(OR($A52="",U$10=""),"",IF(IFERROR(MATCH(BBC_8!U$10,Infor!$A$13:$A$30,0),0)&gt;0,"L",IF(WEEKDAY(U$10)=1,"","X")))</f>
        <v>X</v>
      </c>
      <c r="V52" s="61" t="str">
        <f>IF(OR($A52="",V$10=""),"",IF(IFERROR(MATCH(BBC_8!V$10,Infor!$A$13:$A$30,0),0)&gt;0,"L",IF(WEEKDAY(V$10)=1,"","X")))</f>
        <v>X</v>
      </c>
      <c r="W52" s="61" t="str">
        <f>IF(OR($A52="",W$10=""),"",IF(IFERROR(MATCH(BBC_8!W$10,Infor!$A$13:$A$30,0),0)&gt;0,"L",IF(WEEKDAY(W$10)=1,"","X")))</f>
        <v>X</v>
      </c>
      <c r="X52" s="61" t="str">
        <f>IF(OR($A52="",X$10=""),"",IF(IFERROR(MATCH(BBC_8!X$10,Infor!$A$13:$A$30,0),0)&gt;0,"L",IF(WEEKDAY(X$10)=1,"","X")))</f>
        <v/>
      </c>
      <c r="Y52" s="61" t="str">
        <f>IF(OR($A52="",Y$10=""),"",IF(IFERROR(MATCH(BBC_8!Y$10,Infor!$A$13:$A$30,0),0)&gt;0,"L",IF(WEEKDAY(Y$10)=1,"","X")))</f>
        <v>X</v>
      </c>
      <c r="Z52" s="61" t="str">
        <f>IF(OR($A52="",Z$10=""),"",IF(IFERROR(MATCH(BBC_8!Z$10,Infor!$A$13:$A$30,0),0)&gt;0,"L",IF(WEEKDAY(Z$10)=1,"","X")))</f>
        <v>X</v>
      </c>
      <c r="AA52" s="61" t="str">
        <f>IF(OR($A52="",AA$10=""),"",IF(IFERROR(MATCH(BBC_8!AA$10,Infor!$A$13:$A$30,0),0)&gt;0,"L",IF(WEEKDAY(AA$10)=1,"","X")))</f>
        <v>X</v>
      </c>
      <c r="AB52" s="61" t="str">
        <f>IF(OR($A52="",AB$10=""),"",IF(IFERROR(MATCH(BBC_8!AB$10,Infor!$A$13:$A$30,0),0)&gt;0,"L",IF(WEEKDAY(AB$10)=1,"","X")))</f>
        <v>X</v>
      </c>
      <c r="AC52" s="61" t="str">
        <f>IF(OR($A52="",AC$10=""),"",IF(IFERROR(MATCH(BBC_8!AC$10,Infor!$A$13:$A$30,0),0)&gt;0,"L",IF(WEEKDAY(AC$10)=1,"","X")))</f>
        <v>X</v>
      </c>
      <c r="AD52" s="61" t="str">
        <f>IF(OR($A52="",AD$10=""),"",IF(IFERROR(MATCH(BBC_8!AD$10,Infor!$A$13:$A$30,0),0)&gt;0,"L",IF(WEEKDAY(AD$10)=1,"","X")))</f>
        <v>X</v>
      </c>
      <c r="AE52" s="61" t="str">
        <f>IF(OR($A52="",AE$10=""),"",IF(IFERROR(MATCH(BBC_8!AE$10,Infor!$A$13:$A$30,0),0)&gt;0,"L",IF(WEEKDAY(AE$10)=1,"","X")))</f>
        <v/>
      </c>
      <c r="AF52" s="61" t="str">
        <f>IF(OR($A52="",AF$10=""),"",IF(IFERROR(MATCH(BBC_8!AF$10,Infor!$A$13:$A$30,0),0)&gt;0,"L",IF(WEEKDAY(AF$10)=1,"","X")))</f>
        <v>X</v>
      </c>
      <c r="AG52" s="61" t="str">
        <f>IF(OR($A52="",AG$10=""),"",IF(IFERROR(MATCH(BBC_8!AG$10,Infor!$A$13:$A$30,0),0)&gt;0,"L",IF(WEEKDAY(AG$10)=1,"","X")))</f>
        <v>X</v>
      </c>
      <c r="AH52" s="61" t="str">
        <f>IF(OR($A52="",AH$10=""),"",IF(IFERROR(MATCH(BBC_8!AH$10,Infor!$A$13:$A$30,0),0)&gt;0,"L",IF(WEEKDAY(AH$10)=1,"","X")))</f>
        <v>X</v>
      </c>
      <c r="AI52" s="61" t="str">
        <f>IF(OR($A52="",AI$10=""),"",IF(IFERROR(MATCH(BBC_8!AI$10,Infor!$A$13:$A$30,0),0)&gt;0,"L",IF(WEEKDAY(AI$10)=1,"","X")))</f>
        <v>X</v>
      </c>
      <c r="AJ52" s="62"/>
      <c r="AK52" s="62">
        <f t="shared" si="6"/>
        <v>27</v>
      </c>
      <c r="AL52" s="62">
        <f t="shared" si="7"/>
        <v>0</v>
      </c>
      <c r="AM52" s="62"/>
      <c r="AN52" s="63"/>
      <c r="AO52" s="44">
        <f t="shared" si="0"/>
        <v>8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IF(OR($A53="",E$10=""),"",IF(IFERROR(MATCH(BBC_8!E$10,Infor!$A$13:$A$30,0),0)&gt;0,"L",IF(WEEKDAY(E$10)=1,"","X")))</f>
        <v>X</v>
      </c>
      <c r="F53" s="61" t="str">
        <f>IF(OR($A53="",F$10=""),"",IF(IFERROR(MATCH(BBC_8!F$10,Infor!$A$13:$A$30,0),0)&gt;0,"L",IF(WEEKDAY(F$10)=1,"","X")))</f>
        <v>X</v>
      </c>
      <c r="G53" s="61" t="str">
        <f>IF(OR($A53="",G$10=""),"",IF(IFERROR(MATCH(BBC_8!G$10,Infor!$A$13:$A$30,0),0)&gt;0,"L",IF(WEEKDAY(G$10)=1,"","X")))</f>
        <v>X</v>
      </c>
      <c r="H53" s="61" t="str">
        <f>IF(OR($A53="",H$10=""),"",IF(IFERROR(MATCH(BBC_8!H$10,Infor!$A$13:$A$30,0),0)&gt;0,"L",IF(WEEKDAY(H$10)=1,"","X")))</f>
        <v>X</v>
      </c>
      <c r="I53" s="61" t="str">
        <f>IF(OR($A53="",I$10=""),"",IF(IFERROR(MATCH(BBC_8!I$10,Infor!$A$13:$A$30,0),0)&gt;0,"L",IF(WEEKDAY(I$10)=1,"","X")))</f>
        <v>X</v>
      </c>
      <c r="J53" s="61" t="str">
        <f>IF(OR($A53="",J$10=""),"",IF(IFERROR(MATCH(BBC_8!J$10,Infor!$A$13:$A$30,0),0)&gt;0,"L",IF(WEEKDAY(J$10)=1,"","X")))</f>
        <v/>
      </c>
      <c r="K53" s="61" t="str">
        <f>IF(OR($A53="",K$10=""),"",IF(IFERROR(MATCH(BBC_8!K$10,Infor!$A$13:$A$30,0),0)&gt;0,"L",IF(WEEKDAY(K$10)=1,"","X")))</f>
        <v>X</v>
      </c>
      <c r="L53" s="61" t="str">
        <f>IF(OR($A53="",L$10=""),"",IF(IFERROR(MATCH(BBC_8!L$10,Infor!$A$13:$A$30,0),0)&gt;0,"L",IF(WEEKDAY(L$10)=1,"","X")))</f>
        <v>X</v>
      </c>
      <c r="M53" s="61" t="str">
        <f>IF(OR($A53="",M$10=""),"",IF(IFERROR(MATCH(BBC_8!M$10,Infor!$A$13:$A$30,0),0)&gt;0,"L",IF(WEEKDAY(M$10)=1,"","X")))</f>
        <v>X</v>
      </c>
      <c r="N53" s="61" t="str">
        <f>IF(OR($A53="",N$10=""),"",IF(IFERROR(MATCH(BBC_8!N$10,Infor!$A$13:$A$30,0),0)&gt;0,"L",IF(WEEKDAY(N$10)=1,"","X")))</f>
        <v>X</v>
      </c>
      <c r="O53" s="61" t="str">
        <f>IF(OR($A53="",O$10=""),"",IF(IFERROR(MATCH(BBC_8!O$10,Infor!$A$13:$A$30,0),0)&gt;0,"L",IF(WEEKDAY(O$10)=1,"","X")))</f>
        <v>X</v>
      </c>
      <c r="P53" s="61" t="str">
        <f>IF(OR($A53="",P$10=""),"",IF(IFERROR(MATCH(BBC_8!P$10,Infor!$A$13:$A$30,0),0)&gt;0,"L",IF(WEEKDAY(P$10)=1,"","X")))</f>
        <v>X</v>
      </c>
      <c r="Q53" s="61" t="str">
        <f>IF(OR($A53="",Q$10=""),"",IF(IFERROR(MATCH(BBC_8!Q$10,Infor!$A$13:$A$30,0),0)&gt;0,"L",IF(WEEKDAY(Q$10)=1,"","X")))</f>
        <v/>
      </c>
      <c r="R53" s="61" t="str">
        <f>IF(OR($A53="",R$10=""),"",IF(IFERROR(MATCH(BBC_8!R$10,Infor!$A$13:$A$30,0),0)&gt;0,"L",IF(WEEKDAY(R$10)=1,"","X")))</f>
        <v>X</v>
      </c>
      <c r="S53" s="61" t="str">
        <f>IF(OR($A53="",S$10=""),"",IF(IFERROR(MATCH(BBC_8!S$10,Infor!$A$13:$A$30,0),0)&gt;0,"L",IF(WEEKDAY(S$10)=1,"","X")))</f>
        <v>X</v>
      </c>
      <c r="T53" s="61" t="str">
        <f>IF(OR($A53="",T$10=""),"",IF(IFERROR(MATCH(BBC_8!T$10,Infor!$A$13:$A$30,0),0)&gt;0,"L",IF(WEEKDAY(T$10)=1,"","X")))</f>
        <v>X</v>
      </c>
      <c r="U53" s="61" t="str">
        <f>IF(OR($A53="",U$10=""),"",IF(IFERROR(MATCH(BBC_8!U$10,Infor!$A$13:$A$30,0),0)&gt;0,"L",IF(WEEKDAY(U$10)=1,"","X")))</f>
        <v>X</v>
      </c>
      <c r="V53" s="61" t="str">
        <f>IF(OR($A53="",V$10=""),"",IF(IFERROR(MATCH(BBC_8!V$10,Infor!$A$13:$A$30,0),0)&gt;0,"L",IF(WEEKDAY(V$10)=1,"","X")))</f>
        <v>X</v>
      </c>
      <c r="W53" s="61" t="str">
        <f>IF(OR($A53="",W$10=""),"",IF(IFERROR(MATCH(BBC_8!W$10,Infor!$A$13:$A$30,0),0)&gt;0,"L",IF(WEEKDAY(W$10)=1,"","X")))</f>
        <v>X</v>
      </c>
      <c r="X53" s="61" t="str">
        <f>IF(OR($A53="",X$10=""),"",IF(IFERROR(MATCH(BBC_8!X$10,Infor!$A$13:$A$30,0),0)&gt;0,"L",IF(WEEKDAY(X$10)=1,"","X")))</f>
        <v/>
      </c>
      <c r="Y53" s="61" t="str">
        <f>IF(OR($A53="",Y$10=""),"",IF(IFERROR(MATCH(BBC_8!Y$10,Infor!$A$13:$A$30,0),0)&gt;0,"L",IF(WEEKDAY(Y$10)=1,"","X")))</f>
        <v>X</v>
      </c>
      <c r="Z53" s="61" t="str">
        <f>IF(OR($A53="",Z$10=""),"",IF(IFERROR(MATCH(BBC_8!Z$10,Infor!$A$13:$A$30,0),0)&gt;0,"L",IF(WEEKDAY(Z$10)=1,"","X")))</f>
        <v>X</v>
      </c>
      <c r="AA53" s="61" t="str">
        <f>IF(OR($A53="",AA$10=""),"",IF(IFERROR(MATCH(BBC_8!AA$10,Infor!$A$13:$A$30,0),0)&gt;0,"L",IF(WEEKDAY(AA$10)=1,"","X")))</f>
        <v>X</v>
      </c>
      <c r="AB53" s="61" t="str">
        <f>IF(OR($A53="",AB$10=""),"",IF(IFERROR(MATCH(BBC_8!AB$10,Infor!$A$13:$A$30,0),0)&gt;0,"L",IF(WEEKDAY(AB$10)=1,"","X")))</f>
        <v>X</v>
      </c>
      <c r="AC53" s="61" t="str">
        <f>IF(OR($A53="",AC$10=""),"",IF(IFERROR(MATCH(BBC_8!AC$10,Infor!$A$13:$A$30,0),0)&gt;0,"L",IF(WEEKDAY(AC$10)=1,"","X")))</f>
        <v>X</v>
      </c>
      <c r="AD53" s="61" t="str">
        <f>IF(OR($A53="",AD$10=""),"",IF(IFERROR(MATCH(BBC_8!AD$10,Infor!$A$13:$A$30,0),0)&gt;0,"L",IF(WEEKDAY(AD$10)=1,"","X")))</f>
        <v>X</v>
      </c>
      <c r="AE53" s="61" t="str">
        <f>IF(OR($A53="",AE$10=""),"",IF(IFERROR(MATCH(BBC_8!AE$10,Infor!$A$13:$A$30,0),0)&gt;0,"L",IF(WEEKDAY(AE$10)=1,"","X")))</f>
        <v/>
      </c>
      <c r="AF53" s="61" t="str">
        <f>IF(OR($A53="",AF$10=""),"",IF(IFERROR(MATCH(BBC_8!AF$10,Infor!$A$13:$A$30,0),0)&gt;0,"L",IF(WEEKDAY(AF$10)=1,"","X")))</f>
        <v>X</v>
      </c>
      <c r="AG53" s="61" t="str">
        <f>IF(OR($A53="",AG$10=""),"",IF(IFERROR(MATCH(BBC_8!AG$10,Infor!$A$13:$A$30,0),0)&gt;0,"L",IF(WEEKDAY(AG$10)=1,"","X")))</f>
        <v>X</v>
      </c>
      <c r="AH53" s="61" t="str">
        <f>IF(OR($A53="",AH$10=""),"",IF(IFERROR(MATCH(BBC_8!AH$10,Infor!$A$13:$A$30,0),0)&gt;0,"L",IF(WEEKDAY(AH$10)=1,"","X")))</f>
        <v>X</v>
      </c>
      <c r="AI53" s="61" t="str">
        <f>IF(OR($A53="",AI$10=""),"",IF(IFERROR(MATCH(BBC_8!AI$10,Infor!$A$13:$A$30,0),0)&gt;0,"L",IF(WEEKDAY(AI$10)=1,"","X")))</f>
        <v>X</v>
      </c>
      <c r="AJ53" s="62"/>
      <c r="AK53" s="62">
        <f t="shared" si="6"/>
        <v>27</v>
      </c>
      <c r="AL53" s="62">
        <f t="shared" si="7"/>
        <v>0</v>
      </c>
      <c r="AM53" s="62"/>
      <c r="AN53" s="63"/>
      <c r="AO53" s="44">
        <f t="shared" si="0"/>
        <v>8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IF(OR($A54="",E$10=""),"",IF(IFERROR(MATCH(BBC_8!E$10,Infor!$A$13:$A$30,0),0)&gt;0,"L",IF(WEEKDAY(E$10)=1,"","X")))</f>
        <v>X</v>
      </c>
      <c r="F54" s="61" t="str">
        <f>IF(OR($A54="",F$10=""),"",IF(IFERROR(MATCH(BBC_8!F$10,Infor!$A$13:$A$30,0),0)&gt;0,"L",IF(WEEKDAY(F$10)=1,"","X")))</f>
        <v>X</v>
      </c>
      <c r="G54" s="61" t="str">
        <f>IF(OR($A54="",G$10=""),"",IF(IFERROR(MATCH(BBC_8!G$10,Infor!$A$13:$A$30,0),0)&gt;0,"L",IF(WEEKDAY(G$10)=1,"","X")))</f>
        <v>X</v>
      </c>
      <c r="H54" s="61" t="str">
        <f>IF(OR($A54="",H$10=""),"",IF(IFERROR(MATCH(BBC_8!H$10,Infor!$A$13:$A$30,0),0)&gt;0,"L",IF(WEEKDAY(H$10)=1,"","X")))</f>
        <v>X</v>
      </c>
      <c r="I54" s="61" t="str">
        <f>IF(OR($A54="",I$10=""),"",IF(IFERROR(MATCH(BBC_8!I$10,Infor!$A$13:$A$30,0),0)&gt;0,"L",IF(WEEKDAY(I$10)=1,"","X")))</f>
        <v>X</v>
      </c>
      <c r="J54" s="61" t="str">
        <f>IF(OR($A54="",J$10=""),"",IF(IFERROR(MATCH(BBC_8!J$10,Infor!$A$13:$A$30,0),0)&gt;0,"L",IF(WEEKDAY(J$10)=1,"","X")))</f>
        <v/>
      </c>
      <c r="K54" s="61" t="str">
        <f>IF(OR($A54="",K$10=""),"",IF(IFERROR(MATCH(BBC_8!K$10,Infor!$A$13:$A$30,0),0)&gt;0,"L",IF(WEEKDAY(K$10)=1,"","X")))</f>
        <v>X</v>
      </c>
      <c r="L54" s="61" t="str">
        <f>IF(OR($A54="",L$10=""),"",IF(IFERROR(MATCH(BBC_8!L$10,Infor!$A$13:$A$30,0),0)&gt;0,"L",IF(WEEKDAY(L$10)=1,"","X")))</f>
        <v>X</v>
      </c>
      <c r="M54" s="61" t="str">
        <f>IF(OR($A54="",M$10=""),"",IF(IFERROR(MATCH(BBC_8!M$10,Infor!$A$13:$A$30,0),0)&gt;0,"L",IF(WEEKDAY(M$10)=1,"","X")))</f>
        <v>X</v>
      </c>
      <c r="N54" s="61" t="str">
        <f>IF(OR($A54="",N$10=""),"",IF(IFERROR(MATCH(BBC_8!N$10,Infor!$A$13:$A$30,0),0)&gt;0,"L",IF(WEEKDAY(N$10)=1,"","X")))</f>
        <v>X</v>
      </c>
      <c r="O54" s="61" t="str">
        <f>IF(OR($A54="",O$10=""),"",IF(IFERROR(MATCH(BBC_8!O$10,Infor!$A$13:$A$30,0),0)&gt;0,"L",IF(WEEKDAY(O$10)=1,"","X")))</f>
        <v>X</v>
      </c>
      <c r="P54" s="61" t="str">
        <f>IF(OR($A54="",P$10=""),"",IF(IFERROR(MATCH(BBC_8!P$10,Infor!$A$13:$A$30,0),0)&gt;0,"L",IF(WEEKDAY(P$10)=1,"","X")))</f>
        <v>X</v>
      </c>
      <c r="Q54" s="61" t="str">
        <f>IF(OR($A54="",Q$10=""),"",IF(IFERROR(MATCH(BBC_8!Q$10,Infor!$A$13:$A$30,0),0)&gt;0,"L",IF(WEEKDAY(Q$10)=1,"","X")))</f>
        <v/>
      </c>
      <c r="R54" s="61" t="str">
        <f>IF(OR($A54="",R$10=""),"",IF(IFERROR(MATCH(BBC_8!R$10,Infor!$A$13:$A$30,0),0)&gt;0,"L",IF(WEEKDAY(R$10)=1,"","X")))</f>
        <v>X</v>
      </c>
      <c r="S54" s="61" t="str">
        <f>IF(OR($A54="",S$10=""),"",IF(IFERROR(MATCH(BBC_8!S$10,Infor!$A$13:$A$30,0),0)&gt;0,"L",IF(WEEKDAY(S$10)=1,"","X")))</f>
        <v>X</v>
      </c>
      <c r="T54" s="61" t="str">
        <f>IF(OR($A54="",T$10=""),"",IF(IFERROR(MATCH(BBC_8!T$10,Infor!$A$13:$A$30,0),0)&gt;0,"L",IF(WEEKDAY(T$10)=1,"","X")))</f>
        <v>X</v>
      </c>
      <c r="U54" s="61" t="str">
        <f>IF(OR($A54="",U$10=""),"",IF(IFERROR(MATCH(BBC_8!U$10,Infor!$A$13:$A$30,0),0)&gt;0,"L",IF(WEEKDAY(U$10)=1,"","X")))</f>
        <v>X</v>
      </c>
      <c r="V54" s="61" t="str">
        <f>IF(OR($A54="",V$10=""),"",IF(IFERROR(MATCH(BBC_8!V$10,Infor!$A$13:$A$30,0),0)&gt;0,"L",IF(WEEKDAY(V$10)=1,"","X")))</f>
        <v>X</v>
      </c>
      <c r="W54" s="61" t="str">
        <f>IF(OR($A54="",W$10=""),"",IF(IFERROR(MATCH(BBC_8!W$10,Infor!$A$13:$A$30,0),0)&gt;0,"L",IF(WEEKDAY(W$10)=1,"","X")))</f>
        <v>X</v>
      </c>
      <c r="X54" s="61" t="str">
        <f>IF(OR($A54="",X$10=""),"",IF(IFERROR(MATCH(BBC_8!X$10,Infor!$A$13:$A$30,0),0)&gt;0,"L",IF(WEEKDAY(X$10)=1,"","X")))</f>
        <v/>
      </c>
      <c r="Y54" s="61" t="str">
        <f>IF(OR($A54="",Y$10=""),"",IF(IFERROR(MATCH(BBC_8!Y$10,Infor!$A$13:$A$30,0),0)&gt;0,"L",IF(WEEKDAY(Y$10)=1,"","X")))</f>
        <v>X</v>
      </c>
      <c r="Z54" s="61" t="str">
        <f>IF(OR($A54="",Z$10=""),"",IF(IFERROR(MATCH(BBC_8!Z$10,Infor!$A$13:$A$30,0),0)&gt;0,"L",IF(WEEKDAY(Z$10)=1,"","X")))</f>
        <v>X</v>
      </c>
      <c r="AA54" s="61" t="str">
        <f>IF(OR($A54="",AA$10=""),"",IF(IFERROR(MATCH(BBC_8!AA$10,Infor!$A$13:$A$30,0),0)&gt;0,"L",IF(WEEKDAY(AA$10)=1,"","X")))</f>
        <v>X</v>
      </c>
      <c r="AB54" s="61" t="str">
        <f>IF(OR($A54="",AB$10=""),"",IF(IFERROR(MATCH(BBC_8!AB$10,Infor!$A$13:$A$30,0),0)&gt;0,"L",IF(WEEKDAY(AB$10)=1,"","X")))</f>
        <v>X</v>
      </c>
      <c r="AC54" s="61" t="str">
        <f>IF(OR($A54="",AC$10=""),"",IF(IFERROR(MATCH(BBC_8!AC$10,Infor!$A$13:$A$30,0),0)&gt;0,"L",IF(WEEKDAY(AC$10)=1,"","X")))</f>
        <v>X</v>
      </c>
      <c r="AD54" s="61" t="str">
        <f>IF(OR($A54="",AD$10=""),"",IF(IFERROR(MATCH(BBC_8!AD$10,Infor!$A$13:$A$30,0),0)&gt;0,"L",IF(WEEKDAY(AD$10)=1,"","X")))</f>
        <v>X</v>
      </c>
      <c r="AE54" s="61" t="str">
        <f>IF(OR($A54="",AE$10=""),"",IF(IFERROR(MATCH(BBC_8!AE$10,Infor!$A$13:$A$30,0),0)&gt;0,"L",IF(WEEKDAY(AE$10)=1,"","X")))</f>
        <v/>
      </c>
      <c r="AF54" s="61" t="str">
        <f>IF(OR($A54="",AF$10=""),"",IF(IFERROR(MATCH(BBC_8!AF$10,Infor!$A$13:$A$30,0),0)&gt;0,"L",IF(WEEKDAY(AF$10)=1,"","X")))</f>
        <v>X</v>
      </c>
      <c r="AG54" s="61" t="str">
        <f>IF(OR($A54="",AG$10=""),"",IF(IFERROR(MATCH(BBC_8!AG$10,Infor!$A$13:$A$30,0),0)&gt;0,"L",IF(WEEKDAY(AG$10)=1,"","X")))</f>
        <v>X</v>
      </c>
      <c r="AH54" s="61" t="str">
        <f>IF(OR($A54="",AH$10=""),"",IF(IFERROR(MATCH(BBC_8!AH$10,Infor!$A$13:$A$30,0),0)&gt;0,"L",IF(WEEKDAY(AH$10)=1,"","X")))</f>
        <v>X</v>
      </c>
      <c r="AI54" s="61" t="str">
        <f>IF(OR($A54="",AI$10=""),"",IF(IFERROR(MATCH(BBC_8!AI$10,Infor!$A$13:$A$30,0),0)&gt;0,"L",IF(WEEKDAY(AI$10)=1,"","X")))</f>
        <v>X</v>
      </c>
      <c r="AJ54" s="62"/>
      <c r="AK54" s="62">
        <f t="shared" si="6"/>
        <v>27</v>
      </c>
      <c r="AL54" s="62">
        <f t="shared" si="7"/>
        <v>0</v>
      </c>
      <c r="AM54" s="62"/>
      <c r="AN54" s="63"/>
      <c r="AO54" s="44">
        <f t="shared" si="0"/>
        <v>8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IF(OR($A55="",E$10=""),"",IF(IFERROR(MATCH(BBC_8!E$10,Infor!$A$13:$A$30,0),0)&gt;0,"L",IF(WEEKDAY(E$10)=1,"","X")))</f>
        <v>X</v>
      </c>
      <c r="F55" s="61" t="str">
        <f>IF(OR($A55="",F$10=""),"",IF(IFERROR(MATCH(BBC_8!F$10,Infor!$A$13:$A$30,0),0)&gt;0,"L",IF(WEEKDAY(F$10)=1,"","X")))</f>
        <v>X</v>
      </c>
      <c r="G55" s="61" t="str">
        <f>IF(OR($A55="",G$10=""),"",IF(IFERROR(MATCH(BBC_8!G$10,Infor!$A$13:$A$30,0),0)&gt;0,"L",IF(WEEKDAY(G$10)=1,"","X")))</f>
        <v>X</v>
      </c>
      <c r="H55" s="61" t="str">
        <f>IF(OR($A55="",H$10=""),"",IF(IFERROR(MATCH(BBC_8!H$10,Infor!$A$13:$A$30,0),0)&gt;0,"L",IF(WEEKDAY(H$10)=1,"","X")))</f>
        <v>X</v>
      </c>
      <c r="I55" s="61" t="str">
        <f>IF(OR($A55="",I$10=""),"",IF(IFERROR(MATCH(BBC_8!I$10,Infor!$A$13:$A$30,0),0)&gt;0,"L",IF(WEEKDAY(I$10)=1,"","X")))</f>
        <v>X</v>
      </c>
      <c r="J55" s="61" t="str">
        <f>IF(OR($A55="",J$10=""),"",IF(IFERROR(MATCH(BBC_8!J$10,Infor!$A$13:$A$30,0),0)&gt;0,"L",IF(WEEKDAY(J$10)=1,"","X")))</f>
        <v/>
      </c>
      <c r="K55" s="61" t="str">
        <f>IF(OR($A55="",K$10=""),"",IF(IFERROR(MATCH(BBC_8!K$10,Infor!$A$13:$A$30,0),0)&gt;0,"L",IF(WEEKDAY(K$10)=1,"","X")))</f>
        <v>X</v>
      </c>
      <c r="L55" s="61" t="str">
        <f>IF(OR($A55="",L$10=""),"",IF(IFERROR(MATCH(BBC_8!L$10,Infor!$A$13:$A$30,0),0)&gt;0,"L",IF(WEEKDAY(L$10)=1,"","X")))</f>
        <v>X</v>
      </c>
      <c r="M55" s="61" t="str">
        <f>IF(OR($A55="",M$10=""),"",IF(IFERROR(MATCH(BBC_8!M$10,Infor!$A$13:$A$30,0),0)&gt;0,"L",IF(WEEKDAY(M$10)=1,"","X")))</f>
        <v>X</v>
      </c>
      <c r="N55" s="61" t="str">
        <f>IF(OR($A55="",N$10=""),"",IF(IFERROR(MATCH(BBC_8!N$10,Infor!$A$13:$A$30,0),0)&gt;0,"L",IF(WEEKDAY(N$10)=1,"","X")))</f>
        <v>X</v>
      </c>
      <c r="O55" s="61" t="str">
        <f>IF(OR($A55="",O$10=""),"",IF(IFERROR(MATCH(BBC_8!O$10,Infor!$A$13:$A$30,0),0)&gt;0,"L",IF(WEEKDAY(O$10)=1,"","X")))</f>
        <v>X</v>
      </c>
      <c r="P55" s="61" t="str">
        <f>IF(OR($A55="",P$10=""),"",IF(IFERROR(MATCH(BBC_8!P$10,Infor!$A$13:$A$30,0),0)&gt;0,"L",IF(WEEKDAY(P$10)=1,"","X")))</f>
        <v>X</v>
      </c>
      <c r="Q55" s="61" t="str">
        <f>IF(OR($A55="",Q$10=""),"",IF(IFERROR(MATCH(BBC_8!Q$10,Infor!$A$13:$A$30,0),0)&gt;0,"L",IF(WEEKDAY(Q$10)=1,"","X")))</f>
        <v/>
      </c>
      <c r="R55" s="61" t="str">
        <f>IF(OR($A55="",R$10=""),"",IF(IFERROR(MATCH(BBC_8!R$10,Infor!$A$13:$A$30,0),0)&gt;0,"L",IF(WEEKDAY(R$10)=1,"","X")))</f>
        <v>X</v>
      </c>
      <c r="S55" s="61" t="str">
        <f>IF(OR($A55="",S$10=""),"",IF(IFERROR(MATCH(BBC_8!S$10,Infor!$A$13:$A$30,0),0)&gt;0,"L",IF(WEEKDAY(S$10)=1,"","X")))</f>
        <v>X</v>
      </c>
      <c r="T55" s="61" t="str">
        <f>IF(OR($A55="",T$10=""),"",IF(IFERROR(MATCH(BBC_8!T$10,Infor!$A$13:$A$30,0),0)&gt;0,"L",IF(WEEKDAY(T$10)=1,"","X")))</f>
        <v>X</v>
      </c>
      <c r="U55" s="61" t="str">
        <f>IF(OR($A55="",U$10=""),"",IF(IFERROR(MATCH(BBC_8!U$10,Infor!$A$13:$A$30,0),0)&gt;0,"L",IF(WEEKDAY(U$10)=1,"","X")))</f>
        <v>X</v>
      </c>
      <c r="V55" s="61" t="str">
        <f>IF(OR($A55="",V$10=""),"",IF(IFERROR(MATCH(BBC_8!V$10,Infor!$A$13:$A$30,0),0)&gt;0,"L",IF(WEEKDAY(V$10)=1,"","X")))</f>
        <v>X</v>
      </c>
      <c r="W55" s="61" t="str">
        <f>IF(OR($A55="",W$10=""),"",IF(IFERROR(MATCH(BBC_8!W$10,Infor!$A$13:$A$30,0),0)&gt;0,"L",IF(WEEKDAY(W$10)=1,"","X")))</f>
        <v>X</v>
      </c>
      <c r="X55" s="61" t="str">
        <f>IF(OR($A55="",X$10=""),"",IF(IFERROR(MATCH(BBC_8!X$10,Infor!$A$13:$A$30,0),0)&gt;0,"L",IF(WEEKDAY(X$10)=1,"","X")))</f>
        <v/>
      </c>
      <c r="Y55" s="61" t="str">
        <f>IF(OR($A55="",Y$10=""),"",IF(IFERROR(MATCH(BBC_8!Y$10,Infor!$A$13:$A$30,0),0)&gt;0,"L",IF(WEEKDAY(Y$10)=1,"","X")))</f>
        <v>X</v>
      </c>
      <c r="Z55" s="61" t="str">
        <f>IF(OR($A55="",Z$10=""),"",IF(IFERROR(MATCH(BBC_8!Z$10,Infor!$A$13:$A$30,0),0)&gt;0,"L",IF(WEEKDAY(Z$10)=1,"","X")))</f>
        <v>X</v>
      </c>
      <c r="AA55" s="61" t="str">
        <f>IF(OR($A55="",AA$10=""),"",IF(IFERROR(MATCH(BBC_8!AA$10,Infor!$A$13:$A$30,0),0)&gt;0,"L",IF(WEEKDAY(AA$10)=1,"","X")))</f>
        <v>X</v>
      </c>
      <c r="AB55" s="61" t="str">
        <f>IF(OR($A55="",AB$10=""),"",IF(IFERROR(MATCH(BBC_8!AB$10,Infor!$A$13:$A$30,0),0)&gt;0,"L",IF(WEEKDAY(AB$10)=1,"","X")))</f>
        <v>X</v>
      </c>
      <c r="AC55" s="61" t="str">
        <f>IF(OR($A55="",AC$10=""),"",IF(IFERROR(MATCH(BBC_8!AC$10,Infor!$A$13:$A$30,0),0)&gt;0,"L",IF(WEEKDAY(AC$10)=1,"","X")))</f>
        <v>X</v>
      </c>
      <c r="AD55" s="61" t="str">
        <f>IF(OR($A55="",AD$10=""),"",IF(IFERROR(MATCH(BBC_8!AD$10,Infor!$A$13:$A$30,0),0)&gt;0,"L",IF(WEEKDAY(AD$10)=1,"","X")))</f>
        <v>X</v>
      </c>
      <c r="AE55" s="61" t="str">
        <f>IF(OR($A55="",AE$10=""),"",IF(IFERROR(MATCH(BBC_8!AE$10,Infor!$A$13:$A$30,0),0)&gt;0,"L",IF(WEEKDAY(AE$10)=1,"","X")))</f>
        <v/>
      </c>
      <c r="AF55" s="61" t="str">
        <f>IF(OR($A55="",AF$10=""),"",IF(IFERROR(MATCH(BBC_8!AF$10,Infor!$A$13:$A$30,0),0)&gt;0,"L",IF(WEEKDAY(AF$10)=1,"","X")))</f>
        <v>X</v>
      </c>
      <c r="AG55" s="61" t="str">
        <f>IF(OR($A55="",AG$10=""),"",IF(IFERROR(MATCH(BBC_8!AG$10,Infor!$A$13:$A$30,0),0)&gt;0,"L",IF(WEEKDAY(AG$10)=1,"","X")))</f>
        <v>X</v>
      </c>
      <c r="AH55" s="61" t="str">
        <f>IF(OR($A55="",AH$10=""),"",IF(IFERROR(MATCH(BBC_8!AH$10,Infor!$A$13:$A$30,0),0)&gt;0,"L",IF(WEEKDAY(AH$10)=1,"","X")))</f>
        <v>X</v>
      </c>
      <c r="AI55" s="61" t="str">
        <f>IF(OR($A55="",AI$10=""),"",IF(IFERROR(MATCH(BBC_8!AI$10,Infor!$A$13:$A$30,0),0)&gt;0,"L",IF(WEEKDAY(AI$10)=1,"","X")))</f>
        <v>X</v>
      </c>
      <c r="AJ55" s="62"/>
      <c r="AK55" s="62">
        <f t="shared" si="6"/>
        <v>27</v>
      </c>
      <c r="AL55" s="62">
        <f t="shared" si="7"/>
        <v>0</v>
      </c>
      <c r="AM55" s="62"/>
      <c r="AN55" s="63"/>
      <c r="AO55" s="44">
        <f t="shared" si="0"/>
        <v>8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IF(OR($A56="",E$10=""),"",IF(IFERROR(MATCH(BBC_8!E$10,Infor!$A$13:$A$30,0),0)&gt;0,"L",IF(WEEKDAY(E$10)=1,"","X")))</f>
        <v>X</v>
      </c>
      <c r="F56" s="61" t="str">
        <f>IF(OR($A56="",F$10=""),"",IF(IFERROR(MATCH(BBC_8!F$10,Infor!$A$13:$A$30,0),0)&gt;0,"L",IF(WEEKDAY(F$10)=1,"","X")))</f>
        <v>X</v>
      </c>
      <c r="G56" s="61" t="str">
        <f>IF(OR($A56="",G$10=""),"",IF(IFERROR(MATCH(BBC_8!G$10,Infor!$A$13:$A$30,0),0)&gt;0,"L",IF(WEEKDAY(G$10)=1,"","X")))</f>
        <v>X</v>
      </c>
      <c r="H56" s="61" t="str">
        <f>IF(OR($A56="",H$10=""),"",IF(IFERROR(MATCH(BBC_8!H$10,Infor!$A$13:$A$30,0),0)&gt;0,"L",IF(WEEKDAY(H$10)=1,"","X")))</f>
        <v>X</v>
      </c>
      <c r="I56" s="61" t="str">
        <f>IF(OR($A56="",I$10=""),"",IF(IFERROR(MATCH(BBC_8!I$10,Infor!$A$13:$A$30,0),0)&gt;0,"L",IF(WEEKDAY(I$10)=1,"","X")))</f>
        <v>X</v>
      </c>
      <c r="J56" s="61" t="str">
        <f>IF(OR($A56="",J$10=""),"",IF(IFERROR(MATCH(BBC_8!J$10,Infor!$A$13:$A$30,0),0)&gt;0,"L",IF(WEEKDAY(J$10)=1,"","X")))</f>
        <v/>
      </c>
      <c r="K56" s="61" t="str">
        <f>IF(OR($A56="",K$10=""),"",IF(IFERROR(MATCH(BBC_8!K$10,Infor!$A$13:$A$30,0),0)&gt;0,"L",IF(WEEKDAY(K$10)=1,"","X")))</f>
        <v>X</v>
      </c>
      <c r="L56" s="61" t="str">
        <f>IF(OR($A56="",L$10=""),"",IF(IFERROR(MATCH(BBC_8!L$10,Infor!$A$13:$A$30,0),0)&gt;0,"L",IF(WEEKDAY(L$10)=1,"","X")))</f>
        <v>X</v>
      </c>
      <c r="M56" s="61" t="str">
        <f>IF(OR($A56="",M$10=""),"",IF(IFERROR(MATCH(BBC_8!M$10,Infor!$A$13:$A$30,0),0)&gt;0,"L",IF(WEEKDAY(M$10)=1,"","X")))</f>
        <v>X</v>
      </c>
      <c r="N56" s="61" t="str">
        <f>IF(OR($A56="",N$10=""),"",IF(IFERROR(MATCH(BBC_8!N$10,Infor!$A$13:$A$30,0),0)&gt;0,"L",IF(WEEKDAY(N$10)=1,"","X")))</f>
        <v>X</v>
      </c>
      <c r="O56" s="61" t="str">
        <f>IF(OR($A56="",O$10=""),"",IF(IFERROR(MATCH(BBC_8!O$10,Infor!$A$13:$A$30,0),0)&gt;0,"L",IF(WEEKDAY(O$10)=1,"","X")))</f>
        <v>X</v>
      </c>
      <c r="P56" s="61" t="str">
        <f>IF(OR($A56="",P$10=""),"",IF(IFERROR(MATCH(BBC_8!P$10,Infor!$A$13:$A$30,0),0)&gt;0,"L",IF(WEEKDAY(P$10)=1,"","X")))</f>
        <v>X</v>
      </c>
      <c r="Q56" s="61" t="str">
        <f>IF(OR($A56="",Q$10=""),"",IF(IFERROR(MATCH(BBC_8!Q$10,Infor!$A$13:$A$30,0),0)&gt;0,"L",IF(WEEKDAY(Q$10)=1,"","X")))</f>
        <v/>
      </c>
      <c r="R56" s="61" t="str">
        <f>IF(OR($A56="",R$10=""),"",IF(IFERROR(MATCH(BBC_8!R$10,Infor!$A$13:$A$30,0),0)&gt;0,"L",IF(WEEKDAY(R$10)=1,"","X")))</f>
        <v>X</v>
      </c>
      <c r="S56" s="61" t="str">
        <f>IF(OR($A56="",S$10=""),"",IF(IFERROR(MATCH(BBC_8!S$10,Infor!$A$13:$A$30,0),0)&gt;0,"L",IF(WEEKDAY(S$10)=1,"","X")))</f>
        <v>X</v>
      </c>
      <c r="T56" s="61" t="str">
        <f>IF(OR($A56="",T$10=""),"",IF(IFERROR(MATCH(BBC_8!T$10,Infor!$A$13:$A$30,0),0)&gt;0,"L",IF(WEEKDAY(T$10)=1,"","X")))</f>
        <v>X</v>
      </c>
      <c r="U56" s="61" t="str">
        <f>IF(OR($A56="",U$10=""),"",IF(IFERROR(MATCH(BBC_8!U$10,Infor!$A$13:$A$30,0),0)&gt;0,"L",IF(WEEKDAY(U$10)=1,"","X")))</f>
        <v>X</v>
      </c>
      <c r="V56" s="61" t="str">
        <f>IF(OR($A56="",V$10=""),"",IF(IFERROR(MATCH(BBC_8!V$10,Infor!$A$13:$A$30,0),0)&gt;0,"L",IF(WEEKDAY(V$10)=1,"","X")))</f>
        <v>X</v>
      </c>
      <c r="W56" s="61" t="str">
        <f>IF(OR($A56="",W$10=""),"",IF(IFERROR(MATCH(BBC_8!W$10,Infor!$A$13:$A$30,0),0)&gt;0,"L",IF(WEEKDAY(W$10)=1,"","X")))</f>
        <v>X</v>
      </c>
      <c r="X56" s="61" t="str">
        <f>IF(OR($A56="",X$10=""),"",IF(IFERROR(MATCH(BBC_8!X$10,Infor!$A$13:$A$30,0),0)&gt;0,"L",IF(WEEKDAY(X$10)=1,"","X")))</f>
        <v/>
      </c>
      <c r="Y56" s="61" t="str">
        <f>IF(OR($A56="",Y$10=""),"",IF(IFERROR(MATCH(BBC_8!Y$10,Infor!$A$13:$A$30,0),0)&gt;0,"L",IF(WEEKDAY(Y$10)=1,"","X")))</f>
        <v>X</v>
      </c>
      <c r="Z56" s="61" t="str">
        <f>IF(OR($A56="",Z$10=""),"",IF(IFERROR(MATCH(BBC_8!Z$10,Infor!$A$13:$A$30,0),0)&gt;0,"L",IF(WEEKDAY(Z$10)=1,"","X")))</f>
        <v>X</v>
      </c>
      <c r="AA56" s="61" t="str">
        <f>IF(OR($A56="",AA$10=""),"",IF(IFERROR(MATCH(BBC_8!AA$10,Infor!$A$13:$A$30,0),0)&gt;0,"L",IF(WEEKDAY(AA$10)=1,"","X")))</f>
        <v>X</v>
      </c>
      <c r="AB56" s="61" t="str">
        <f>IF(OR($A56="",AB$10=""),"",IF(IFERROR(MATCH(BBC_8!AB$10,Infor!$A$13:$A$30,0),0)&gt;0,"L",IF(WEEKDAY(AB$10)=1,"","X")))</f>
        <v>X</v>
      </c>
      <c r="AC56" s="61" t="str">
        <f>IF(OR($A56="",AC$10=""),"",IF(IFERROR(MATCH(BBC_8!AC$10,Infor!$A$13:$A$30,0),0)&gt;0,"L",IF(WEEKDAY(AC$10)=1,"","X")))</f>
        <v>X</v>
      </c>
      <c r="AD56" s="61" t="str">
        <f>IF(OR($A56="",AD$10=""),"",IF(IFERROR(MATCH(BBC_8!AD$10,Infor!$A$13:$A$30,0),0)&gt;0,"L",IF(WEEKDAY(AD$10)=1,"","X")))</f>
        <v>X</v>
      </c>
      <c r="AE56" s="61" t="str">
        <f>IF(OR($A56="",AE$10=""),"",IF(IFERROR(MATCH(BBC_8!AE$10,Infor!$A$13:$A$30,0),0)&gt;0,"L",IF(WEEKDAY(AE$10)=1,"","X")))</f>
        <v/>
      </c>
      <c r="AF56" s="61" t="str">
        <f>IF(OR($A56="",AF$10=""),"",IF(IFERROR(MATCH(BBC_8!AF$10,Infor!$A$13:$A$30,0),0)&gt;0,"L",IF(WEEKDAY(AF$10)=1,"","X")))</f>
        <v>X</v>
      </c>
      <c r="AG56" s="61" t="str">
        <f>IF(OR($A56="",AG$10=""),"",IF(IFERROR(MATCH(BBC_8!AG$10,Infor!$A$13:$A$30,0),0)&gt;0,"L",IF(WEEKDAY(AG$10)=1,"","X")))</f>
        <v>X</v>
      </c>
      <c r="AH56" s="61" t="str">
        <f>IF(OR($A56="",AH$10=""),"",IF(IFERROR(MATCH(BBC_8!AH$10,Infor!$A$13:$A$30,0),0)&gt;0,"L",IF(WEEKDAY(AH$10)=1,"","X")))</f>
        <v>X</v>
      </c>
      <c r="AI56" s="61" t="str">
        <f>IF(OR($A56="",AI$10=""),"",IF(IFERROR(MATCH(BBC_8!AI$10,Infor!$A$13:$A$30,0),0)&gt;0,"L",IF(WEEKDAY(AI$10)=1,"","X")))</f>
        <v>X</v>
      </c>
      <c r="AJ56" s="62"/>
      <c r="AK56" s="62">
        <f t="shared" si="6"/>
        <v>27</v>
      </c>
      <c r="AL56" s="62">
        <f t="shared" si="7"/>
        <v>0</v>
      </c>
      <c r="AM56" s="62"/>
      <c r="AN56" s="63"/>
      <c r="AO56" s="44">
        <f t="shared" si="0"/>
        <v>8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IF(OR($A57="",E$10=""),"",IF(IFERROR(MATCH(BBC_8!E$10,Infor!$A$13:$A$30,0),0)&gt;0,"L",IF(WEEKDAY(E$10)=1,"","X")))</f>
        <v>X</v>
      </c>
      <c r="F57" s="61" t="str">
        <f>IF(OR($A57="",F$10=""),"",IF(IFERROR(MATCH(BBC_8!F$10,Infor!$A$13:$A$30,0),0)&gt;0,"L",IF(WEEKDAY(F$10)=1,"","X")))</f>
        <v>X</v>
      </c>
      <c r="G57" s="61" t="str">
        <f>IF(OR($A57="",G$10=""),"",IF(IFERROR(MATCH(BBC_8!G$10,Infor!$A$13:$A$30,0),0)&gt;0,"L",IF(WEEKDAY(G$10)=1,"","X")))</f>
        <v>X</v>
      </c>
      <c r="H57" s="61" t="str">
        <f>IF(OR($A57="",H$10=""),"",IF(IFERROR(MATCH(BBC_8!H$10,Infor!$A$13:$A$30,0),0)&gt;0,"L",IF(WEEKDAY(H$10)=1,"","X")))</f>
        <v>X</v>
      </c>
      <c r="I57" s="61" t="str">
        <f>IF(OR($A57="",I$10=""),"",IF(IFERROR(MATCH(BBC_8!I$10,Infor!$A$13:$A$30,0),0)&gt;0,"L",IF(WEEKDAY(I$10)=1,"","X")))</f>
        <v>X</v>
      </c>
      <c r="J57" s="61" t="str">
        <f>IF(OR($A57="",J$10=""),"",IF(IFERROR(MATCH(BBC_8!J$10,Infor!$A$13:$A$30,0),0)&gt;0,"L",IF(WEEKDAY(J$10)=1,"","X")))</f>
        <v/>
      </c>
      <c r="K57" s="61" t="str">
        <f>IF(OR($A57="",K$10=""),"",IF(IFERROR(MATCH(BBC_8!K$10,Infor!$A$13:$A$30,0),0)&gt;0,"L",IF(WEEKDAY(K$10)=1,"","X")))</f>
        <v>X</v>
      </c>
      <c r="L57" s="61" t="str">
        <f>IF(OR($A57="",L$10=""),"",IF(IFERROR(MATCH(BBC_8!L$10,Infor!$A$13:$A$30,0),0)&gt;0,"L",IF(WEEKDAY(L$10)=1,"","X")))</f>
        <v>X</v>
      </c>
      <c r="M57" s="61" t="str">
        <f>IF(OR($A57="",M$10=""),"",IF(IFERROR(MATCH(BBC_8!M$10,Infor!$A$13:$A$30,0),0)&gt;0,"L",IF(WEEKDAY(M$10)=1,"","X")))</f>
        <v>X</v>
      </c>
      <c r="N57" s="61" t="str">
        <f>IF(OR($A57="",N$10=""),"",IF(IFERROR(MATCH(BBC_8!N$10,Infor!$A$13:$A$30,0),0)&gt;0,"L",IF(WEEKDAY(N$10)=1,"","X")))</f>
        <v>X</v>
      </c>
      <c r="O57" s="61" t="str">
        <f>IF(OR($A57="",O$10=""),"",IF(IFERROR(MATCH(BBC_8!O$10,Infor!$A$13:$A$30,0),0)&gt;0,"L",IF(WEEKDAY(O$10)=1,"","X")))</f>
        <v>X</v>
      </c>
      <c r="P57" s="61" t="str">
        <f>IF(OR($A57="",P$10=""),"",IF(IFERROR(MATCH(BBC_8!P$10,Infor!$A$13:$A$30,0),0)&gt;0,"L",IF(WEEKDAY(P$10)=1,"","X")))</f>
        <v>X</v>
      </c>
      <c r="Q57" s="61" t="str">
        <f>IF(OR($A57="",Q$10=""),"",IF(IFERROR(MATCH(BBC_8!Q$10,Infor!$A$13:$A$30,0),0)&gt;0,"L",IF(WEEKDAY(Q$10)=1,"","X")))</f>
        <v/>
      </c>
      <c r="R57" s="61" t="str">
        <f>IF(OR($A57="",R$10=""),"",IF(IFERROR(MATCH(BBC_8!R$10,Infor!$A$13:$A$30,0),0)&gt;0,"L",IF(WEEKDAY(R$10)=1,"","X")))</f>
        <v>X</v>
      </c>
      <c r="S57" s="61" t="str">
        <f>IF(OR($A57="",S$10=""),"",IF(IFERROR(MATCH(BBC_8!S$10,Infor!$A$13:$A$30,0),0)&gt;0,"L",IF(WEEKDAY(S$10)=1,"","X")))</f>
        <v>X</v>
      </c>
      <c r="T57" s="61" t="str">
        <f>IF(OR($A57="",T$10=""),"",IF(IFERROR(MATCH(BBC_8!T$10,Infor!$A$13:$A$30,0),0)&gt;0,"L",IF(WEEKDAY(T$10)=1,"","X")))</f>
        <v>X</v>
      </c>
      <c r="U57" s="61" t="str">
        <f>IF(OR($A57="",U$10=""),"",IF(IFERROR(MATCH(BBC_8!U$10,Infor!$A$13:$A$30,0),0)&gt;0,"L",IF(WEEKDAY(U$10)=1,"","X")))</f>
        <v>X</v>
      </c>
      <c r="V57" s="61" t="str">
        <f>IF(OR($A57="",V$10=""),"",IF(IFERROR(MATCH(BBC_8!V$10,Infor!$A$13:$A$30,0),0)&gt;0,"L",IF(WEEKDAY(V$10)=1,"","X")))</f>
        <v>X</v>
      </c>
      <c r="W57" s="61" t="str">
        <f>IF(OR($A57="",W$10=""),"",IF(IFERROR(MATCH(BBC_8!W$10,Infor!$A$13:$A$30,0),0)&gt;0,"L",IF(WEEKDAY(W$10)=1,"","X")))</f>
        <v>X</v>
      </c>
      <c r="X57" s="61" t="str">
        <f>IF(OR($A57="",X$10=""),"",IF(IFERROR(MATCH(BBC_8!X$10,Infor!$A$13:$A$30,0),0)&gt;0,"L",IF(WEEKDAY(X$10)=1,"","X")))</f>
        <v/>
      </c>
      <c r="Y57" s="61" t="str">
        <f>IF(OR($A57="",Y$10=""),"",IF(IFERROR(MATCH(BBC_8!Y$10,Infor!$A$13:$A$30,0),0)&gt;0,"L",IF(WEEKDAY(Y$10)=1,"","X")))</f>
        <v>X</v>
      </c>
      <c r="Z57" s="61" t="str">
        <f>IF(OR($A57="",Z$10=""),"",IF(IFERROR(MATCH(BBC_8!Z$10,Infor!$A$13:$A$30,0),0)&gt;0,"L",IF(WEEKDAY(Z$10)=1,"","X")))</f>
        <v>X</v>
      </c>
      <c r="AA57" s="61" t="str">
        <f>IF(OR($A57="",AA$10=""),"",IF(IFERROR(MATCH(BBC_8!AA$10,Infor!$A$13:$A$30,0),0)&gt;0,"L",IF(WEEKDAY(AA$10)=1,"","X")))</f>
        <v>X</v>
      </c>
      <c r="AB57" s="61" t="str">
        <f>IF(OR($A57="",AB$10=""),"",IF(IFERROR(MATCH(BBC_8!AB$10,Infor!$A$13:$A$30,0),0)&gt;0,"L",IF(WEEKDAY(AB$10)=1,"","X")))</f>
        <v>X</v>
      </c>
      <c r="AC57" s="61" t="str">
        <f>IF(OR($A57="",AC$10=""),"",IF(IFERROR(MATCH(BBC_8!AC$10,Infor!$A$13:$A$30,0),0)&gt;0,"L",IF(WEEKDAY(AC$10)=1,"","X")))</f>
        <v>X</v>
      </c>
      <c r="AD57" s="61" t="str">
        <f>IF(OR($A57="",AD$10=""),"",IF(IFERROR(MATCH(BBC_8!AD$10,Infor!$A$13:$A$30,0),0)&gt;0,"L",IF(WEEKDAY(AD$10)=1,"","X")))</f>
        <v>X</v>
      </c>
      <c r="AE57" s="61" t="str">
        <f>IF(OR($A57="",AE$10=""),"",IF(IFERROR(MATCH(BBC_8!AE$10,Infor!$A$13:$A$30,0),0)&gt;0,"L",IF(WEEKDAY(AE$10)=1,"","X")))</f>
        <v/>
      </c>
      <c r="AF57" s="61" t="str">
        <f>IF(OR($A57="",AF$10=""),"",IF(IFERROR(MATCH(BBC_8!AF$10,Infor!$A$13:$A$30,0),0)&gt;0,"L",IF(WEEKDAY(AF$10)=1,"","X")))</f>
        <v>X</v>
      </c>
      <c r="AG57" s="61" t="str">
        <f>IF(OR($A57="",AG$10=""),"",IF(IFERROR(MATCH(BBC_8!AG$10,Infor!$A$13:$A$30,0),0)&gt;0,"L",IF(WEEKDAY(AG$10)=1,"","X")))</f>
        <v>X</v>
      </c>
      <c r="AH57" s="61" t="str">
        <f>IF(OR($A57="",AH$10=""),"",IF(IFERROR(MATCH(BBC_8!AH$10,Infor!$A$13:$A$30,0),0)&gt;0,"L",IF(WEEKDAY(AH$10)=1,"","X")))</f>
        <v>X</v>
      </c>
      <c r="AI57" s="61" t="str">
        <f>IF(OR($A57="",AI$10=""),"",IF(IFERROR(MATCH(BBC_8!AI$10,Infor!$A$13:$A$30,0),0)&gt;0,"L",IF(WEEKDAY(AI$10)=1,"","X")))</f>
        <v>X</v>
      </c>
      <c r="AJ57" s="62"/>
      <c r="AK57" s="62">
        <f t="shared" si="6"/>
        <v>27</v>
      </c>
      <c r="AL57" s="62">
        <f t="shared" si="7"/>
        <v>0</v>
      </c>
      <c r="AM57" s="62"/>
      <c r="AN57" s="63"/>
      <c r="AO57" s="44">
        <f t="shared" si="0"/>
        <v>8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IF(OR($A58="",E$10=""),"",IF(IFERROR(MATCH(BBC_8!E$10,Infor!$A$13:$A$30,0),0)&gt;0,"L",IF(WEEKDAY(E$10)=1,"","X")))</f>
        <v>X</v>
      </c>
      <c r="F58" s="61" t="str">
        <f>IF(OR($A58="",F$10=""),"",IF(IFERROR(MATCH(BBC_8!F$10,Infor!$A$13:$A$30,0),0)&gt;0,"L",IF(WEEKDAY(F$10)=1,"","X")))</f>
        <v>X</v>
      </c>
      <c r="G58" s="61" t="str">
        <f>IF(OR($A58="",G$10=""),"",IF(IFERROR(MATCH(BBC_8!G$10,Infor!$A$13:$A$30,0),0)&gt;0,"L",IF(WEEKDAY(G$10)=1,"","X")))</f>
        <v>X</v>
      </c>
      <c r="H58" s="61" t="str">
        <f>IF(OR($A58="",H$10=""),"",IF(IFERROR(MATCH(BBC_8!H$10,Infor!$A$13:$A$30,0),0)&gt;0,"L",IF(WEEKDAY(H$10)=1,"","X")))</f>
        <v>X</v>
      </c>
      <c r="I58" s="61" t="str">
        <f>IF(OR($A58="",I$10=""),"",IF(IFERROR(MATCH(BBC_8!I$10,Infor!$A$13:$A$30,0),0)&gt;0,"L",IF(WEEKDAY(I$10)=1,"","X")))</f>
        <v>X</v>
      </c>
      <c r="J58" s="61" t="str">
        <f>IF(OR($A58="",J$10=""),"",IF(IFERROR(MATCH(BBC_8!J$10,Infor!$A$13:$A$30,0),0)&gt;0,"L",IF(WEEKDAY(J$10)=1,"","X")))</f>
        <v/>
      </c>
      <c r="K58" s="61" t="str">
        <f>IF(OR($A58="",K$10=""),"",IF(IFERROR(MATCH(BBC_8!K$10,Infor!$A$13:$A$30,0),0)&gt;0,"L",IF(WEEKDAY(K$10)=1,"","X")))</f>
        <v>X</v>
      </c>
      <c r="L58" s="61" t="str">
        <f>IF(OR($A58="",L$10=""),"",IF(IFERROR(MATCH(BBC_8!L$10,Infor!$A$13:$A$30,0),0)&gt;0,"L",IF(WEEKDAY(L$10)=1,"","X")))</f>
        <v>X</v>
      </c>
      <c r="M58" s="61" t="str">
        <f>IF(OR($A58="",M$10=""),"",IF(IFERROR(MATCH(BBC_8!M$10,Infor!$A$13:$A$30,0),0)&gt;0,"L",IF(WEEKDAY(M$10)=1,"","X")))</f>
        <v>X</v>
      </c>
      <c r="N58" s="61" t="str">
        <f>IF(OR($A58="",N$10=""),"",IF(IFERROR(MATCH(BBC_8!N$10,Infor!$A$13:$A$30,0),0)&gt;0,"L",IF(WEEKDAY(N$10)=1,"","X")))</f>
        <v>X</v>
      </c>
      <c r="O58" s="61" t="str">
        <f>IF(OR($A58="",O$10=""),"",IF(IFERROR(MATCH(BBC_8!O$10,Infor!$A$13:$A$30,0),0)&gt;0,"L",IF(WEEKDAY(O$10)=1,"","X")))</f>
        <v>X</v>
      </c>
      <c r="P58" s="61" t="str">
        <f>IF(OR($A58="",P$10=""),"",IF(IFERROR(MATCH(BBC_8!P$10,Infor!$A$13:$A$30,0),0)&gt;0,"L",IF(WEEKDAY(P$10)=1,"","X")))</f>
        <v>X</v>
      </c>
      <c r="Q58" s="61" t="str">
        <f>IF(OR($A58="",Q$10=""),"",IF(IFERROR(MATCH(BBC_8!Q$10,Infor!$A$13:$A$30,0),0)&gt;0,"L",IF(WEEKDAY(Q$10)=1,"","X")))</f>
        <v/>
      </c>
      <c r="R58" s="61" t="str">
        <f>IF(OR($A58="",R$10=""),"",IF(IFERROR(MATCH(BBC_8!R$10,Infor!$A$13:$A$30,0),0)&gt;0,"L",IF(WEEKDAY(R$10)=1,"","X")))</f>
        <v>X</v>
      </c>
      <c r="S58" s="61" t="str">
        <f>IF(OR($A58="",S$10=""),"",IF(IFERROR(MATCH(BBC_8!S$10,Infor!$A$13:$A$30,0),0)&gt;0,"L",IF(WEEKDAY(S$10)=1,"","X")))</f>
        <v>X</v>
      </c>
      <c r="T58" s="61" t="str">
        <f>IF(OR($A58="",T$10=""),"",IF(IFERROR(MATCH(BBC_8!T$10,Infor!$A$13:$A$30,0),0)&gt;0,"L",IF(WEEKDAY(T$10)=1,"","X")))</f>
        <v>X</v>
      </c>
      <c r="U58" s="61" t="str">
        <f>IF(OR($A58="",U$10=""),"",IF(IFERROR(MATCH(BBC_8!U$10,Infor!$A$13:$A$30,0),0)&gt;0,"L",IF(WEEKDAY(U$10)=1,"","X")))</f>
        <v>X</v>
      </c>
      <c r="V58" s="61" t="str">
        <f>IF(OR($A58="",V$10=""),"",IF(IFERROR(MATCH(BBC_8!V$10,Infor!$A$13:$A$30,0),0)&gt;0,"L",IF(WEEKDAY(V$10)=1,"","X")))</f>
        <v>X</v>
      </c>
      <c r="W58" s="61" t="str">
        <f>IF(OR($A58="",W$10=""),"",IF(IFERROR(MATCH(BBC_8!W$10,Infor!$A$13:$A$30,0),0)&gt;0,"L",IF(WEEKDAY(W$10)=1,"","X")))</f>
        <v>X</v>
      </c>
      <c r="X58" s="61" t="str">
        <f>IF(OR($A58="",X$10=""),"",IF(IFERROR(MATCH(BBC_8!X$10,Infor!$A$13:$A$30,0),0)&gt;0,"L",IF(WEEKDAY(X$10)=1,"","X")))</f>
        <v/>
      </c>
      <c r="Y58" s="61" t="str">
        <f>IF(OR($A58="",Y$10=""),"",IF(IFERROR(MATCH(BBC_8!Y$10,Infor!$A$13:$A$30,0),0)&gt;0,"L",IF(WEEKDAY(Y$10)=1,"","X")))</f>
        <v>X</v>
      </c>
      <c r="Z58" s="61" t="str">
        <f>IF(OR($A58="",Z$10=""),"",IF(IFERROR(MATCH(BBC_8!Z$10,Infor!$A$13:$A$30,0),0)&gt;0,"L",IF(WEEKDAY(Z$10)=1,"","X")))</f>
        <v>X</v>
      </c>
      <c r="AA58" s="61" t="str">
        <f>IF(OR($A58="",AA$10=""),"",IF(IFERROR(MATCH(BBC_8!AA$10,Infor!$A$13:$A$30,0),0)&gt;0,"L",IF(WEEKDAY(AA$10)=1,"","X")))</f>
        <v>X</v>
      </c>
      <c r="AB58" s="61" t="str">
        <f>IF(OR($A58="",AB$10=""),"",IF(IFERROR(MATCH(BBC_8!AB$10,Infor!$A$13:$A$30,0),0)&gt;0,"L",IF(WEEKDAY(AB$10)=1,"","X")))</f>
        <v>X</v>
      </c>
      <c r="AC58" s="61" t="str">
        <f>IF(OR($A58="",AC$10=""),"",IF(IFERROR(MATCH(BBC_8!AC$10,Infor!$A$13:$A$30,0),0)&gt;0,"L",IF(WEEKDAY(AC$10)=1,"","X")))</f>
        <v>X</v>
      </c>
      <c r="AD58" s="61" t="str">
        <f>IF(OR($A58="",AD$10=""),"",IF(IFERROR(MATCH(BBC_8!AD$10,Infor!$A$13:$A$30,0),0)&gt;0,"L",IF(WEEKDAY(AD$10)=1,"","X")))</f>
        <v>X</v>
      </c>
      <c r="AE58" s="61" t="str">
        <f>IF(OR($A58="",AE$10=""),"",IF(IFERROR(MATCH(BBC_8!AE$10,Infor!$A$13:$A$30,0),0)&gt;0,"L",IF(WEEKDAY(AE$10)=1,"","X")))</f>
        <v/>
      </c>
      <c r="AF58" s="61" t="str">
        <f>IF(OR($A58="",AF$10=""),"",IF(IFERROR(MATCH(BBC_8!AF$10,Infor!$A$13:$A$30,0),0)&gt;0,"L",IF(WEEKDAY(AF$10)=1,"","X")))</f>
        <v>X</v>
      </c>
      <c r="AG58" s="61" t="str">
        <f>IF(OR($A58="",AG$10=""),"",IF(IFERROR(MATCH(BBC_8!AG$10,Infor!$A$13:$A$30,0),0)&gt;0,"L",IF(WEEKDAY(AG$10)=1,"","X")))</f>
        <v>X</v>
      </c>
      <c r="AH58" s="61" t="str">
        <f>IF(OR($A58="",AH$10=""),"",IF(IFERROR(MATCH(BBC_8!AH$10,Infor!$A$13:$A$30,0),0)&gt;0,"L",IF(WEEKDAY(AH$10)=1,"","X")))</f>
        <v>X</v>
      </c>
      <c r="AI58" s="61" t="str">
        <f>IF(OR($A58="",AI$10=""),"",IF(IFERROR(MATCH(BBC_8!AI$10,Infor!$A$13:$A$30,0),0)&gt;0,"L",IF(WEEKDAY(AI$10)=1,"","X")))</f>
        <v>X</v>
      </c>
      <c r="AJ58" s="62"/>
      <c r="AK58" s="62">
        <f t="shared" si="6"/>
        <v>27</v>
      </c>
      <c r="AL58" s="62">
        <f t="shared" si="7"/>
        <v>0</v>
      </c>
      <c r="AM58" s="62"/>
      <c r="AN58" s="63"/>
      <c r="AO58" s="44">
        <f t="shared" si="0"/>
        <v>8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IF(OR($A59="",E$10=""),"",IF(IFERROR(MATCH(BBC_8!E$10,Infor!$A$13:$A$30,0),0)&gt;0,"L",IF(WEEKDAY(E$10)=1,"","X")))</f>
        <v>X</v>
      </c>
      <c r="F59" s="61" t="str">
        <f>IF(OR($A59="",F$10=""),"",IF(IFERROR(MATCH(BBC_8!F$10,Infor!$A$13:$A$30,0),0)&gt;0,"L",IF(WEEKDAY(F$10)=1,"","X")))</f>
        <v>X</v>
      </c>
      <c r="G59" s="61" t="str">
        <f>IF(OR($A59="",G$10=""),"",IF(IFERROR(MATCH(BBC_8!G$10,Infor!$A$13:$A$30,0),0)&gt;0,"L",IF(WEEKDAY(G$10)=1,"","X")))</f>
        <v>X</v>
      </c>
      <c r="H59" s="61" t="str">
        <f>IF(OR($A59="",H$10=""),"",IF(IFERROR(MATCH(BBC_8!H$10,Infor!$A$13:$A$30,0),0)&gt;0,"L",IF(WEEKDAY(H$10)=1,"","X")))</f>
        <v>X</v>
      </c>
      <c r="I59" s="61" t="str">
        <f>IF(OR($A59="",I$10=""),"",IF(IFERROR(MATCH(BBC_8!I$10,Infor!$A$13:$A$30,0),0)&gt;0,"L",IF(WEEKDAY(I$10)=1,"","X")))</f>
        <v>X</v>
      </c>
      <c r="J59" s="61" t="str">
        <f>IF(OR($A59="",J$10=""),"",IF(IFERROR(MATCH(BBC_8!J$10,Infor!$A$13:$A$30,0),0)&gt;0,"L",IF(WEEKDAY(J$10)=1,"","X")))</f>
        <v/>
      </c>
      <c r="K59" s="61" t="str">
        <f>IF(OR($A59="",K$10=""),"",IF(IFERROR(MATCH(BBC_8!K$10,Infor!$A$13:$A$30,0),0)&gt;0,"L",IF(WEEKDAY(K$10)=1,"","X")))</f>
        <v>X</v>
      </c>
      <c r="L59" s="61" t="str">
        <f>IF(OR($A59="",L$10=""),"",IF(IFERROR(MATCH(BBC_8!L$10,Infor!$A$13:$A$30,0),0)&gt;0,"L",IF(WEEKDAY(L$10)=1,"","X")))</f>
        <v>X</v>
      </c>
      <c r="M59" s="61" t="str">
        <f>IF(OR($A59="",M$10=""),"",IF(IFERROR(MATCH(BBC_8!M$10,Infor!$A$13:$A$30,0),0)&gt;0,"L",IF(WEEKDAY(M$10)=1,"","X")))</f>
        <v>X</v>
      </c>
      <c r="N59" s="61" t="str">
        <f>IF(OR($A59="",N$10=""),"",IF(IFERROR(MATCH(BBC_8!N$10,Infor!$A$13:$A$30,0),0)&gt;0,"L",IF(WEEKDAY(N$10)=1,"","X")))</f>
        <v>X</v>
      </c>
      <c r="O59" s="61" t="str">
        <f>IF(OR($A59="",O$10=""),"",IF(IFERROR(MATCH(BBC_8!O$10,Infor!$A$13:$A$30,0),0)&gt;0,"L",IF(WEEKDAY(O$10)=1,"","X")))</f>
        <v>X</v>
      </c>
      <c r="P59" s="61" t="str">
        <f>IF(OR($A59="",P$10=""),"",IF(IFERROR(MATCH(BBC_8!P$10,Infor!$A$13:$A$30,0),0)&gt;0,"L",IF(WEEKDAY(P$10)=1,"","X")))</f>
        <v>X</v>
      </c>
      <c r="Q59" s="61" t="str">
        <f>IF(OR($A59="",Q$10=""),"",IF(IFERROR(MATCH(BBC_8!Q$10,Infor!$A$13:$A$30,0),0)&gt;0,"L",IF(WEEKDAY(Q$10)=1,"","X")))</f>
        <v/>
      </c>
      <c r="R59" s="61" t="str">
        <f>IF(OR($A59="",R$10=""),"",IF(IFERROR(MATCH(BBC_8!R$10,Infor!$A$13:$A$30,0),0)&gt;0,"L",IF(WEEKDAY(R$10)=1,"","X")))</f>
        <v>X</v>
      </c>
      <c r="S59" s="61" t="str">
        <f>IF(OR($A59="",S$10=""),"",IF(IFERROR(MATCH(BBC_8!S$10,Infor!$A$13:$A$30,0),0)&gt;0,"L",IF(WEEKDAY(S$10)=1,"","X")))</f>
        <v>X</v>
      </c>
      <c r="T59" s="61" t="str">
        <f>IF(OR($A59="",T$10=""),"",IF(IFERROR(MATCH(BBC_8!T$10,Infor!$A$13:$A$30,0),0)&gt;0,"L",IF(WEEKDAY(T$10)=1,"","X")))</f>
        <v>X</v>
      </c>
      <c r="U59" s="61" t="str">
        <f>IF(OR($A59="",U$10=""),"",IF(IFERROR(MATCH(BBC_8!U$10,Infor!$A$13:$A$30,0),0)&gt;0,"L",IF(WEEKDAY(U$10)=1,"","X")))</f>
        <v>X</v>
      </c>
      <c r="V59" s="61" t="str">
        <f>IF(OR($A59="",V$10=""),"",IF(IFERROR(MATCH(BBC_8!V$10,Infor!$A$13:$A$30,0),0)&gt;0,"L",IF(WEEKDAY(V$10)=1,"","X")))</f>
        <v>X</v>
      </c>
      <c r="W59" s="61" t="str">
        <f>IF(OR($A59="",W$10=""),"",IF(IFERROR(MATCH(BBC_8!W$10,Infor!$A$13:$A$30,0),0)&gt;0,"L",IF(WEEKDAY(W$10)=1,"","X")))</f>
        <v>X</v>
      </c>
      <c r="X59" s="61" t="str">
        <f>IF(OR($A59="",X$10=""),"",IF(IFERROR(MATCH(BBC_8!X$10,Infor!$A$13:$A$30,0),0)&gt;0,"L",IF(WEEKDAY(X$10)=1,"","X")))</f>
        <v/>
      </c>
      <c r="Y59" s="61" t="str">
        <f>IF(OR($A59="",Y$10=""),"",IF(IFERROR(MATCH(BBC_8!Y$10,Infor!$A$13:$A$30,0),0)&gt;0,"L",IF(WEEKDAY(Y$10)=1,"","X")))</f>
        <v>X</v>
      </c>
      <c r="Z59" s="61" t="str">
        <f>IF(OR($A59="",Z$10=""),"",IF(IFERROR(MATCH(BBC_8!Z$10,Infor!$A$13:$A$30,0),0)&gt;0,"L",IF(WEEKDAY(Z$10)=1,"","X")))</f>
        <v>X</v>
      </c>
      <c r="AA59" s="61" t="str">
        <f>IF(OR($A59="",AA$10=""),"",IF(IFERROR(MATCH(BBC_8!AA$10,Infor!$A$13:$A$30,0),0)&gt;0,"L",IF(WEEKDAY(AA$10)=1,"","X")))</f>
        <v>X</v>
      </c>
      <c r="AB59" s="61" t="str">
        <f>IF(OR($A59="",AB$10=""),"",IF(IFERROR(MATCH(BBC_8!AB$10,Infor!$A$13:$A$30,0),0)&gt;0,"L",IF(WEEKDAY(AB$10)=1,"","X")))</f>
        <v>X</v>
      </c>
      <c r="AC59" s="61" t="str">
        <f>IF(OR($A59="",AC$10=""),"",IF(IFERROR(MATCH(BBC_8!AC$10,Infor!$A$13:$A$30,0),0)&gt;0,"L",IF(WEEKDAY(AC$10)=1,"","X")))</f>
        <v>X</v>
      </c>
      <c r="AD59" s="61" t="str">
        <f>IF(OR($A59="",AD$10=""),"",IF(IFERROR(MATCH(BBC_8!AD$10,Infor!$A$13:$A$30,0),0)&gt;0,"L",IF(WEEKDAY(AD$10)=1,"","X")))</f>
        <v>X</v>
      </c>
      <c r="AE59" s="61" t="str">
        <f>IF(OR($A59="",AE$10=""),"",IF(IFERROR(MATCH(BBC_8!AE$10,Infor!$A$13:$A$30,0),0)&gt;0,"L",IF(WEEKDAY(AE$10)=1,"","X")))</f>
        <v/>
      </c>
      <c r="AF59" s="61" t="str">
        <f>IF(OR($A59="",AF$10=""),"",IF(IFERROR(MATCH(BBC_8!AF$10,Infor!$A$13:$A$30,0),0)&gt;0,"L",IF(WEEKDAY(AF$10)=1,"","X")))</f>
        <v>X</v>
      </c>
      <c r="AG59" s="61" t="str">
        <f>IF(OR($A59="",AG$10=""),"",IF(IFERROR(MATCH(BBC_8!AG$10,Infor!$A$13:$A$30,0),0)&gt;0,"L",IF(WEEKDAY(AG$10)=1,"","X")))</f>
        <v>X</v>
      </c>
      <c r="AH59" s="61" t="str">
        <f>IF(OR($A59="",AH$10=""),"",IF(IFERROR(MATCH(BBC_8!AH$10,Infor!$A$13:$A$30,0),0)&gt;0,"L",IF(WEEKDAY(AH$10)=1,"","X")))</f>
        <v>X</v>
      </c>
      <c r="AI59" s="61" t="str">
        <f>IF(OR($A59="",AI$10=""),"",IF(IFERROR(MATCH(BBC_8!AI$10,Infor!$A$13:$A$30,0),0)&gt;0,"L",IF(WEEKDAY(AI$10)=1,"","X")))</f>
        <v>X</v>
      </c>
      <c r="AJ59" s="62"/>
      <c r="AK59" s="62">
        <f t="shared" si="6"/>
        <v>27</v>
      </c>
      <c r="AL59" s="62">
        <f t="shared" si="7"/>
        <v>0</v>
      </c>
      <c r="AM59" s="62"/>
      <c r="AN59" s="63"/>
      <c r="AO59" s="44">
        <f t="shared" si="0"/>
        <v>8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IF(OR($A60="",E$10=""),"",IF(IFERROR(MATCH(BBC_8!E$10,Infor!$A$13:$A$30,0),0)&gt;0,"L",IF(WEEKDAY(E$10)=1,"","X")))</f>
        <v>X</v>
      </c>
      <c r="F60" s="61" t="str">
        <f>IF(OR($A60="",F$10=""),"",IF(IFERROR(MATCH(BBC_8!F$10,Infor!$A$13:$A$30,0),0)&gt;0,"L",IF(WEEKDAY(F$10)=1,"","X")))</f>
        <v>X</v>
      </c>
      <c r="G60" s="61" t="str">
        <f>IF(OR($A60="",G$10=""),"",IF(IFERROR(MATCH(BBC_8!G$10,Infor!$A$13:$A$30,0),0)&gt;0,"L",IF(WEEKDAY(G$10)=1,"","X")))</f>
        <v>X</v>
      </c>
      <c r="H60" s="61" t="str">
        <f>IF(OR($A60="",H$10=""),"",IF(IFERROR(MATCH(BBC_8!H$10,Infor!$A$13:$A$30,0),0)&gt;0,"L",IF(WEEKDAY(H$10)=1,"","X")))</f>
        <v>X</v>
      </c>
      <c r="I60" s="61" t="str">
        <f>IF(OR($A60="",I$10=""),"",IF(IFERROR(MATCH(BBC_8!I$10,Infor!$A$13:$A$30,0),0)&gt;0,"L",IF(WEEKDAY(I$10)=1,"","X")))</f>
        <v>X</v>
      </c>
      <c r="J60" s="61" t="str">
        <f>IF(OR($A60="",J$10=""),"",IF(IFERROR(MATCH(BBC_8!J$10,Infor!$A$13:$A$30,0),0)&gt;0,"L",IF(WEEKDAY(J$10)=1,"","X")))</f>
        <v/>
      </c>
      <c r="K60" s="61" t="str">
        <f>IF(OR($A60="",K$10=""),"",IF(IFERROR(MATCH(BBC_8!K$10,Infor!$A$13:$A$30,0),0)&gt;0,"L",IF(WEEKDAY(K$10)=1,"","X")))</f>
        <v>X</v>
      </c>
      <c r="L60" s="61" t="str">
        <f>IF(OR($A60="",L$10=""),"",IF(IFERROR(MATCH(BBC_8!L$10,Infor!$A$13:$A$30,0),0)&gt;0,"L",IF(WEEKDAY(L$10)=1,"","X")))</f>
        <v>X</v>
      </c>
      <c r="M60" s="61" t="str">
        <f>IF(OR($A60="",M$10=""),"",IF(IFERROR(MATCH(BBC_8!M$10,Infor!$A$13:$A$30,0),0)&gt;0,"L",IF(WEEKDAY(M$10)=1,"","X")))</f>
        <v>X</v>
      </c>
      <c r="N60" s="61" t="str">
        <f>IF(OR($A60="",N$10=""),"",IF(IFERROR(MATCH(BBC_8!N$10,Infor!$A$13:$A$30,0),0)&gt;0,"L",IF(WEEKDAY(N$10)=1,"","X")))</f>
        <v>X</v>
      </c>
      <c r="O60" s="61" t="str">
        <f>IF(OR($A60="",O$10=""),"",IF(IFERROR(MATCH(BBC_8!O$10,Infor!$A$13:$A$30,0),0)&gt;0,"L",IF(WEEKDAY(O$10)=1,"","X")))</f>
        <v>X</v>
      </c>
      <c r="P60" s="61" t="str">
        <f>IF(OR($A60="",P$10=""),"",IF(IFERROR(MATCH(BBC_8!P$10,Infor!$A$13:$A$30,0),0)&gt;0,"L",IF(WEEKDAY(P$10)=1,"","X")))</f>
        <v>X</v>
      </c>
      <c r="Q60" s="61" t="str">
        <f>IF(OR($A60="",Q$10=""),"",IF(IFERROR(MATCH(BBC_8!Q$10,Infor!$A$13:$A$30,0),0)&gt;0,"L",IF(WEEKDAY(Q$10)=1,"","X")))</f>
        <v/>
      </c>
      <c r="R60" s="61" t="str">
        <f>IF(OR($A60="",R$10=""),"",IF(IFERROR(MATCH(BBC_8!R$10,Infor!$A$13:$A$30,0),0)&gt;0,"L",IF(WEEKDAY(R$10)=1,"","X")))</f>
        <v>X</v>
      </c>
      <c r="S60" s="61" t="str">
        <f>IF(OR($A60="",S$10=""),"",IF(IFERROR(MATCH(BBC_8!S$10,Infor!$A$13:$A$30,0),0)&gt;0,"L",IF(WEEKDAY(S$10)=1,"","X")))</f>
        <v>X</v>
      </c>
      <c r="T60" s="61" t="str">
        <f>IF(OR($A60="",T$10=""),"",IF(IFERROR(MATCH(BBC_8!T$10,Infor!$A$13:$A$30,0),0)&gt;0,"L",IF(WEEKDAY(T$10)=1,"","X")))</f>
        <v>X</v>
      </c>
      <c r="U60" s="61" t="str">
        <f>IF(OR($A60="",U$10=""),"",IF(IFERROR(MATCH(BBC_8!U$10,Infor!$A$13:$A$30,0),0)&gt;0,"L",IF(WEEKDAY(U$10)=1,"","X")))</f>
        <v>X</v>
      </c>
      <c r="V60" s="61" t="str">
        <f>IF(OR($A60="",V$10=""),"",IF(IFERROR(MATCH(BBC_8!V$10,Infor!$A$13:$A$30,0),0)&gt;0,"L",IF(WEEKDAY(V$10)=1,"","X")))</f>
        <v>X</v>
      </c>
      <c r="W60" s="61" t="str">
        <f>IF(OR($A60="",W$10=""),"",IF(IFERROR(MATCH(BBC_8!W$10,Infor!$A$13:$A$30,0),0)&gt;0,"L",IF(WEEKDAY(W$10)=1,"","X")))</f>
        <v>X</v>
      </c>
      <c r="X60" s="61" t="str">
        <f>IF(OR($A60="",X$10=""),"",IF(IFERROR(MATCH(BBC_8!X$10,Infor!$A$13:$A$30,0),0)&gt;0,"L",IF(WEEKDAY(X$10)=1,"","X")))</f>
        <v/>
      </c>
      <c r="Y60" s="61" t="str">
        <f>IF(OR($A60="",Y$10=""),"",IF(IFERROR(MATCH(BBC_8!Y$10,Infor!$A$13:$A$30,0),0)&gt;0,"L",IF(WEEKDAY(Y$10)=1,"","X")))</f>
        <v>X</v>
      </c>
      <c r="Z60" s="61" t="str">
        <f>IF(OR($A60="",Z$10=""),"",IF(IFERROR(MATCH(BBC_8!Z$10,Infor!$A$13:$A$30,0),0)&gt;0,"L",IF(WEEKDAY(Z$10)=1,"","X")))</f>
        <v>X</v>
      </c>
      <c r="AA60" s="61" t="str">
        <f>IF(OR($A60="",AA$10=""),"",IF(IFERROR(MATCH(BBC_8!AA$10,Infor!$A$13:$A$30,0),0)&gt;0,"L",IF(WEEKDAY(AA$10)=1,"","X")))</f>
        <v>X</v>
      </c>
      <c r="AB60" s="61" t="str">
        <f>IF(OR($A60="",AB$10=""),"",IF(IFERROR(MATCH(BBC_8!AB$10,Infor!$A$13:$A$30,0),0)&gt;0,"L",IF(WEEKDAY(AB$10)=1,"","X")))</f>
        <v>X</v>
      </c>
      <c r="AC60" s="61" t="str">
        <f>IF(OR($A60="",AC$10=""),"",IF(IFERROR(MATCH(BBC_8!AC$10,Infor!$A$13:$A$30,0),0)&gt;0,"L",IF(WEEKDAY(AC$10)=1,"","X")))</f>
        <v>X</v>
      </c>
      <c r="AD60" s="61" t="str">
        <f>IF(OR($A60="",AD$10=""),"",IF(IFERROR(MATCH(BBC_8!AD$10,Infor!$A$13:$A$30,0),0)&gt;0,"L",IF(WEEKDAY(AD$10)=1,"","X")))</f>
        <v>X</v>
      </c>
      <c r="AE60" s="61" t="str">
        <f>IF(OR($A60="",AE$10=""),"",IF(IFERROR(MATCH(BBC_8!AE$10,Infor!$A$13:$A$30,0),0)&gt;0,"L",IF(WEEKDAY(AE$10)=1,"","X")))</f>
        <v/>
      </c>
      <c r="AF60" s="61" t="str">
        <f>IF(OR($A60="",AF$10=""),"",IF(IFERROR(MATCH(BBC_8!AF$10,Infor!$A$13:$A$30,0),0)&gt;0,"L",IF(WEEKDAY(AF$10)=1,"","X")))</f>
        <v>X</v>
      </c>
      <c r="AG60" s="61" t="str">
        <f>IF(OR($A60="",AG$10=""),"",IF(IFERROR(MATCH(BBC_8!AG$10,Infor!$A$13:$A$30,0),0)&gt;0,"L",IF(WEEKDAY(AG$10)=1,"","X")))</f>
        <v>X</v>
      </c>
      <c r="AH60" s="61" t="str">
        <f>IF(OR($A60="",AH$10=""),"",IF(IFERROR(MATCH(BBC_8!AH$10,Infor!$A$13:$A$30,0),0)&gt;0,"L",IF(WEEKDAY(AH$10)=1,"","X")))</f>
        <v>X</v>
      </c>
      <c r="AI60" s="61" t="str">
        <f>IF(OR($A60="",AI$10=""),"",IF(IFERROR(MATCH(BBC_8!AI$10,Infor!$A$13:$A$30,0),0)&gt;0,"L",IF(WEEKDAY(AI$10)=1,"","X")))</f>
        <v>X</v>
      </c>
      <c r="AJ60" s="62"/>
      <c r="AK60" s="62">
        <f t="shared" si="6"/>
        <v>27</v>
      </c>
      <c r="AL60" s="62">
        <f t="shared" si="7"/>
        <v>0</v>
      </c>
      <c r="AM60" s="62"/>
      <c r="AN60" s="63"/>
      <c r="AO60" s="44">
        <f t="shared" si="0"/>
        <v>8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IF(OR($A61="",E$10=""),"",IF(IFERROR(MATCH(BBC_8!E$10,Infor!$A$13:$A$30,0),0)&gt;0,"L",IF(WEEKDAY(E$10)=1,"","X")))</f>
        <v>X</v>
      </c>
      <c r="F61" s="61" t="str">
        <f>IF(OR($A61="",F$10=""),"",IF(IFERROR(MATCH(BBC_8!F$10,Infor!$A$13:$A$30,0),0)&gt;0,"L",IF(WEEKDAY(F$10)=1,"","X")))</f>
        <v>X</v>
      </c>
      <c r="G61" s="61" t="str">
        <f>IF(OR($A61="",G$10=""),"",IF(IFERROR(MATCH(BBC_8!G$10,Infor!$A$13:$A$30,0),0)&gt;0,"L",IF(WEEKDAY(G$10)=1,"","X")))</f>
        <v>X</v>
      </c>
      <c r="H61" s="61" t="str">
        <f>IF(OR($A61="",H$10=""),"",IF(IFERROR(MATCH(BBC_8!H$10,Infor!$A$13:$A$30,0),0)&gt;0,"L",IF(WEEKDAY(H$10)=1,"","X")))</f>
        <v>X</v>
      </c>
      <c r="I61" s="61" t="str">
        <f>IF(OR($A61="",I$10=""),"",IF(IFERROR(MATCH(BBC_8!I$10,Infor!$A$13:$A$30,0),0)&gt;0,"L",IF(WEEKDAY(I$10)=1,"","X")))</f>
        <v>X</v>
      </c>
      <c r="J61" s="61" t="str">
        <f>IF(OR($A61="",J$10=""),"",IF(IFERROR(MATCH(BBC_8!J$10,Infor!$A$13:$A$30,0),0)&gt;0,"L",IF(WEEKDAY(J$10)=1,"","X")))</f>
        <v/>
      </c>
      <c r="K61" s="61" t="str">
        <f>IF(OR($A61="",K$10=""),"",IF(IFERROR(MATCH(BBC_8!K$10,Infor!$A$13:$A$30,0),0)&gt;0,"L",IF(WEEKDAY(K$10)=1,"","X")))</f>
        <v>X</v>
      </c>
      <c r="L61" s="61" t="str">
        <f>IF(OR($A61="",L$10=""),"",IF(IFERROR(MATCH(BBC_8!L$10,Infor!$A$13:$A$30,0),0)&gt;0,"L",IF(WEEKDAY(L$10)=1,"","X")))</f>
        <v>X</v>
      </c>
      <c r="M61" s="61" t="str">
        <f>IF(OR($A61="",M$10=""),"",IF(IFERROR(MATCH(BBC_8!M$10,Infor!$A$13:$A$30,0),0)&gt;0,"L",IF(WEEKDAY(M$10)=1,"","X")))</f>
        <v>X</v>
      </c>
      <c r="N61" s="61" t="str">
        <f>IF(OR($A61="",N$10=""),"",IF(IFERROR(MATCH(BBC_8!N$10,Infor!$A$13:$A$30,0),0)&gt;0,"L",IF(WEEKDAY(N$10)=1,"","X")))</f>
        <v>X</v>
      </c>
      <c r="O61" s="61" t="str">
        <f>IF(OR($A61="",O$10=""),"",IF(IFERROR(MATCH(BBC_8!O$10,Infor!$A$13:$A$30,0),0)&gt;0,"L",IF(WEEKDAY(O$10)=1,"","X")))</f>
        <v>X</v>
      </c>
      <c r="P61" s="61" t="str">
        <f>IF(OR($A61="",P$10=""),"",IF(IFERROR(MATCH(BBC_8!P$10,Infor!$A$13:$A$30,0),0)&gt;0,"L",IF(WEEKDAY(P$10)=1,"","X")))</f>
        <v>X</v>
      </c>
      <c r="Q61" s="61" t="str">
        <f>IF(OR($A61="",Q$10=""),"",IF(IFERROR(MATCH(BBC_8!Q$10,Infor!$A$13:$A$30,0),0)&gt;0,"L",IF(WEEKDAY(Q$10)=1,"","X")))</f>
        <v/>
      </c>
      <c r="R61" s="61" t="str">
        <f>IF(OR($A61="",R$10=""),"",IF(IFERROR(MATCH(BBC_8!R$10,Infor!$A$13:$A$30,0),0)&gt;0,"L",IF(WEEKDAY(R$10)=1,"","X")))</f>
        <v>X</v>
      </c>
      <c r="S61" s="61" t="str">
        <f>IF(OR($A61="",S$10=""),"",IF(IFERROR(MATCH(BBC_8!S$10,Infor!$A$13:$A$30,0),0)&gt;0,"L",IF(WEEKDAY(S$10)=1,"","X")))</f>
        <v>X</v>
      </c>
      <c r="T61" s="61" t="str">
        <f>IF(OR($A61="",T$10=""),"",IF(IFERROR(MATCH(BBC_8!T$10,Infor!$A$13:$A$30,0),0)&gt;0,"L",IF(WEEKDAY(T$10)=1,"","X")))</f>
        <v>X</v>
      </c>
      <c r="U61" s="61" t="str">
        <f>IF(OR($A61="",U$10=""),"",IF(IFERROR(MATCH(BBC_8!U$10,Infor!$A$13:$A$30,0),0)&gt;0,"L",IF(WEEKDAY(U$10)=1,"","X")))</f>
        <v>X</v>
      </c>
      <c r="V61" s="61" t="str">
        <f>IF(OR($A61="",V$10=""),"",IF(IFERROR(MATCH(BBC_8!V$10,Infor!$A$13:$A$30,0),0)&gt;0,"L",IF(WEEKDAY(V$10)=1,"","X")))</f>
        <v>X</v>
      </c>
      <c r="W61" s="61" t="str">
        <f>IF(OR($A61="",W$10=""),"",IF(IFERROR(MATCH(BBC_8!W$10,Infor!$A$13:$A$30,0),0)&gt;0,"L",IF(WEEKDAY(W$10)=1,"","X")))</f>
        <v>X</v>
      </c>
      <c r="X61" s="61" t="str">
        <f>IF(OR($A61="",X$10=""),"",IF(IFERROR(MATCH(BBC_8!X$10,Infor!$A$13:$A$30,0),0)&gt;0,"L",IF(WEEKDAY(X$10)=1,"","X")))</f>
        <v/>
      </c>
      <c r="Y61" s="61" t="str">
        <f>IF(OR($A61="",Y$10=""),"",IF(IFERROR(MATCH(BBC_8!Y$10,Infor!$A$13:$A$30,0),0)&gt;0,"L",IF(WEEKDAY(Y$10)=1,"","X")))</f>
        <v>X</v>
      </c>
      <c r="Z61" s="61" t="str">
        <f>IF(OR($A61="",Z$10=""),"",IF(IFERROR(MATCH(BBC_8!Z$10,Infor!$A$13:$A$30,0),0)&gt;0,"L",IF(WEEKDAY(Z$10)=1,"","X")))</f>
        <v>X</v>
      </c>
      <c r="AA61" s="61" t="str">
        <f>IF(OR($A61="",AA$10=""),"",IF(IFERROR(MATCH(BBC_8!AA$10,Infor!$A$13:$A$30,0),0)&gt;0,"L",IF(WEEKDAY(AA$10)=1,"","X")))</f>
        <v>X</v>
      </c>
      <c r="AB61" s="61" t="str">
        <f>IF(OR($A61="",AB$10=""),"",IF(IFERROR(MATCH(BBC_8!AB$10,Infor!$A$13:$A$30,0),0)&gt;0,"L",IF(WEEKDAY(AB$10)=1,"","X")))</f>
        <v>X</v>
      </c>
      <c r="AC61" s="61" t="str">
        <f>IF(OR($A61="",AC$10=""),"",IF(IFERROR(MATCH(BBC_8!AC$10,Infor!$A$13:$A$30,0),0)&gt;0,"L",IF(WEEKDAY(AC$10)=1,"","X")))</f>
        <v>X</v>
      </c>
      <c r="AD61" s="61" t="str">
        <f>IF(OR($A61="",AD$10=""),"",IF(IFERROR(MATCH(BBC_8!AD$10,Infor!$A$13:$A$30,0),0)&gt;0,"L",IF(WEEKDAY(AD$10)=1,"","X")))</f>
        <v>X</v>
      </c>
      <c r="AE61" s="61" t="str">
        <f>IF(OR($A61="",AE$10=""),"",IF(IFERROR(MATCH(BBC_8!AE$10,Infor!$A$13:$A$30,0),0)&gt;0,"L",IF(WEEKDAY(AE$10)=1,"","X")))</f>
        <v/>
      </c>
      <c r="AF61" s="61" t="str">
        <f>IF(OR($A61="",AF$10=""),"",IF(IFERROR(MATCH(BBC_8!AF$10,Infor!$A$13:$A$30,0),0)&gt;0,"L",IF(WEEKDAY(AF$10)=1,"","X")))</f>
        <v>X</v>
      </c>
      <c r="AG61" s="61" t="str">
        <f>IF(OR($A61="",AG$10=""),"",IF(IFERROR(MATCH(BBC_8!AG$10,Infor!$A$13:$A$30,0),0)&gt;0,"L",IF(WEEKDAY(AG$10)=1,"","X")))</f>
        <v>X</v>
      </c>
      <c r="AH61" s="61" t="str">
        <f>IF(OR($A61="",AH$10=""),"",IF(IFERROR(MATCH(BBC_8!AH$10,Infor!$A$13:$A$30,0),0)&gt;0,"L",IF(WEEKDAY(AH$10)=1,"","X")))</f>
        <v>X</v>
      </c>
      <c r="AI61" s="61" t="str">
        <f>IF(OR($A61="",AI$10=""),"",IF(IFERROR(MATCH(BBC_8!AI$10,Infor!$A$13:$A$30,0),0)&gt;0,"L",IF(WEEKDAY(AI$10)=1,"","X")))</f>
        <v>X</v>
      </c>
      <c r="AJ61" s="62"/>
      <c r="AK61" s="62">
        <f t="shared" si="6"/>
        <v>27</v>
      </c>
      <c r="AL61" s="62">
        <f t="shared" si="7"/>
        <v>0</v>
      </c>
      <c r="AM61" s="62"/>
      <c r="AN61" s="63"/>
      <c r="AO61" s="44">
        <f t="shared" si="0"/>
        <v>8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8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50</v>
      </c>
      <c r="G63" s="52">
        <f t="shared" ref="G63:AI63" si="9">COUNTIF(G12:G62,"L")+COUNTIF(G12:G62,"X")+COUNTIF(G12:G62,"\")/2</f>
        <v>50</v>
      </c>
      <c r="H63" s="52">
        <f t="shared" si="9"/>
        <v>50</v>
      </c>
      <c r="I63" s="52">
        <f t="shared" si="9"/>
        <v>50</v>
      </c>
      <c r="J63" s="52">
        <f t="shared" si="9"/>
        <v>0</v>
      </c>
      <c r="K63" s="52">
        <f t="shared" si="9"/>
        <v>50</v>
      </c>
      <c r="L63" s="52">
        <f t="shared" si="9"/>
        <v>50</v>
      </c>
      <c r="M63" s="52">
        <f t="shared" si="9"/>
        <v>50</v>
      </c>
      <c r="N63" s="52">
        <f t="shared" si="9"/>
        <v>50</v>
      </c>
      <c r="O63" s="52">
        <f t="shared" si="9"/>
        <v>50</v>
      </c>
      <c r="P63" s="52">
        <f t="shared" si="9"/>
        <v>50</v>
      </c>
      <c r="Q63" s="52">
        <f t="shared" si="9"/>
        <v>0</v>
      </c>
      <c r="R63" s="52">
        <f t="shared" si="9"/>
        <v>50</v>
      </c>
      <c r="S63" s="52">
        <f t="shared" si="9"/>
        <v>50</v>
      </c>
      <c r="T63" s="52">
        <f t="shared" si="9"/>
        <v>50</v>
      </c>
      <c r="U63" s="52">
        <f t="shared" si="9"/>
        <v>50</v>
      </c>
      <c r="V63" s="52">
        <f t="shared" si="9"/>
        <v>50</v>
      </c>
      <c r="W63" s="52">
        <f t="shared" si="9"/>
        <v>50</v>
      </c>
      <c r="X63" s="52">
        <f t="shared" si="9"/>
        <v>0</v>
      </c>
      <c r="Y63" s="52">
        <f t="shared" si="9"/>
        <v>50</v>
      </c>
      <c r="Z63" s="52">
        <f t="shared" si="9"/>
        <v>50</v>
      </c>
      <c r="AA63" s="52">
        <f t="shared" si="9"/>
        <v>50</v>
      </c>
      <c r="AB63" s="52">
        <f t="shared" si="9"/>
        <v>50</v>
      </c>
      <c r="AC63" s="52">
        <f t="shared" si="9"/>
        <v>50</v>
      </c>
      <c r="AD63" s="52">
        <f t="shared" si="9"/>
        <v>50</v>
      </c>
      <c r="AE63" s="52">
        <f t="shared" si="9"/>
        <v>0</v>
      </c>
      <c r="AF63" s="52">
        <f t="shared" si="9"/>
        <v>50</v>
      </c>
      <c r="AG63" s="52">
        <f t="shared" si="9"/>
        <v>50</v>
      </c>
      <c r="AH63" s="52">
        <f t="shared" si="9"/>
        <v>50</v>
      </c>
      <c r="AI63" s="52">
        <f t="shared" si="9"/>
        <v>50</v>
      </c>
      <c r="AJ63" s="52">
        <f>SUM(AJ12:AJ62)</f>
        <v>0</v>
      </c>
      <c r="AK63" s="52">
        <f t="shared" ref="AK63:AN63" si="10">SUM(AK12:AK62)</f>
        <v>1350</v>
      </c>
      <c r="AL63" s="52">
        <f t="shared" si="10"/>
        <v>0</v>
      </c>
      <c r="AM63" s="52">
        <f t="shared" si="10"/>
        <v>0</v>
      </c>
      <c r="AN63" s="53">
        <f t="shared" si="10"/>
        <v>0</v>
      </c>
      <c r="AO63" s="44">
        <f t="shared" si="0"/>
        <v>8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42978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19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49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8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8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211846149</v>
      </c>
      <c r="AJ3" s="90" t="s">
        <v>174</v>
      </c>
      <c r="AK3" s="91">
        <v>334</v>
      </c>
      <c r="AL3" s="86">
        <f>SUM(AL4:AL8)</f>
        <v>12657491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8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95673844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8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70385768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42948</v>
      </c>
      <c r="S6" s="92"/>
      <c r="V6" s="79">
        <f t="shared" si="0"/>
        <v>8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377905761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319991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8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319991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BBC_8!B7</f>
        <v>42948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8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8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8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8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8</v>
      </c>
      <c r="W12" s="79">
        <v>15</v>
      </c>
      <c r="X12" s="44" t="s">
        <v>143</v>
      </c>
    </row>
    <row r="13" spans="1:49" ht="15" customHeight="1" x14ac:dyDescent="0.3">
      <c r="A13" s="44">
        <f>IF(BBC_8!A12="","",BBC_8!A12)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IF(A13="","",VLOOKUP(A13,BCC_8,37,0)+VLOOKUP(A13,BCC_8,38,0))</f>
        <v>27</v>
      </c>
      <c r="I13" s="119">
        <f>IF(A13="","",ROUND(D13*E13*H13/26,0))</f>
        <v>15576923</v>
      </c>
      <c r="J13" s="118"/>
      <c r="K13" s="118"/>
      <c r="L13" s="119">
        <f>IF(A13="","",VLOOKUP(A13,BCC_8,37,0)*Infor!$E$16)</f>
        <v>1080000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20456923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150096</v>
      </c>
      <c r="T13" s="119">
        <f>IF(A13="","",SUM(P13:S13))</f>
        <v>675096</v>
      </c>
      <c r="U13" s="121">
        <f>IF(A13="","",N13-O13-T13)</f>
        <v>19781827</v>
      </c>
      <c r="V13" s="79">
        <f t="shared" si="0"/>
        <v>8</v>
      </c>
      <c r="W13" s="79">
        <v>15</v>
      </c>
      <c r="X13" s="79" t="str">
        <f>IF(A13="","","Print")</f>
        <v>Print</v>
      </c>
      <c r="Y13" s="78">
        <f>IF(A13="","",N13-IF(L13&gt;Infor!$E$15,Infor!$E$15,TTL_8!L13))</f>
        <v>19726923</v>
      </c>
      <c r="Z13" s="78">
        <f t="shared" ref="Z13:Z62" si="8">IF(A13="","",VLOOKUP(A13,DANH_SACH,11,0))</f>
        <v>2</v>
      </c>
      <c r="AA13" s="78">
        <f>IF(A13="","",Infor!$E$13+Infor!$E$14*TTL_8!Z13)</f>
        <v>16200000</v>
      </c>
      <c r="AB13" s="78">
        <f>SUM(P13:R13)</f>
        <v>525000</v>
      </c>
      <c r="AC13" s="78">
        <f>IF(A13="","",IF(Y13-AA13-AB13&gt;0,Y13-AA13-AB13,0))</f>
        <v>3001923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IF(BBC_8!A13="","",BBC_8!A13)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27</v>
      </c>
      <c r="I14" s="124">
        <f t="shared" ref="I14:I62" si="11">IF(A14="","",ROUND(D14*E14*H14/26,0))</f>
        <v>11682692</v>
      </c>
      <c r="J14" s="123"/>
      <c r="K14" s="123"/>
      <c r="L14" s="124">
        <f>IF(A14="","",VLOOKUP(A14,BCC_8,37,0)*Infor!$E$16)</f>
        <v>1080000</v>
      </c>
      <c r="M14" s="124">
        <f t="shared" si="7"/>
        <v>3000000</v>
      </c>
      <c r="N14" s="124">
        <f t="shared" ref="N14:N62" si="12">IF(A14="","",G14+I14+K14+L14+M14)</f>
        <v>15762692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98010</v>
      </c>
      <c r="T14" s="124">
        <f t="shared" ref="T14:T62" si="13">IF(A14="","",SUM(P14:S14))</f>
        <v>570510</v>
      </c>
      <c r="U14" s="126">
        <f t="shared" ref="U14:U62" si="14">IF(A14="","",N14-O14-T14)</f>
        <v>15192182</v>
      </c>
      <c r="V14" s="79">
        <f t="shared" si="0"/>
        <v>8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IF(A14="","",N14-IF(L14&gt;Infor!$E$15,Infor!$E$15,TTL_8!L14))</f>
        <v>15032692</v>
      </c>
      <c r="Z14" s="78">
        <f t="shared" si="8"/>
        <v>1</v>
      </c>
      <c r="AA14" s="78">
        <f>IF(A14="","",Infor!$E$13+Infor!$E$14*TTL_8!Z14)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1960192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IF(BBC_8!A14="","",BBC_8!A14)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27</v>
      </c>
      <c r="I15" s="124">
        <f t="shared" si="11"/>
        <v>8307692</v>
      </c>
      <c r="J15" s="123"/>
      <c r="K15" s="123"/>
      <c r="L15" s="124">
        <f>IF(A15="","",VLOOKUP(A15,BCC_8,37,0)*Infor!$E$16)</f>
        <v>1080000</v>
      </c>
      <c r="M15" s="124">
        <f t="shared" si="7"/>
        <v>2200000</v>
      </c>
      <c r="N15" s="124">
        <f t="shared" si="12"/>
        <v>11587692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71885</v>
      </c>
      <c r="T15" s="124">
        <f t="shared" si="13"/>
        <v>491885</v>
      </c>
      <c r="U15" s="126">
        <f t="shared" si="14"/>
        <v>11095807</v>
      </c>
      <c r="V15" s="79">
        <f t="shared" si="0"/>
        <v>8</v>
      </c>
      <c r="W15" s="79">
        <v>15</v>
      </c>
      <c r="X15" s="79" t="str">
        <f t="shared" si="15"/>
        <v>Print</v>
      </c>
      <c r="Y15" s="78">
        <f>IF(A15="","",N15-IF(L15&gt;Infor!$E$15,Infor!$E$15,TTL_8!L15))</f>
        <v>10857692</v>
      </c>
      <c r="Z15" s="78">
        <f t="shared" si="8"/>
        <v>0</v>
      </c>
      <c r="AA15" s="78">
        <f>IF(A15="","",Infor!$E$13+Infor!$E$14*TTL_8!Z15)</f>
        <v>9000000</v>
      </c>
      <c r="AB15" s="78">
        <f t="shared" si="16"/>
        <v>420000</v>
      </c>
      <c r="AC15" s="78">
        <f t="shared" si="17"/>
        <v>1437692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IF(BBC_8!A15="","",BBC_8!A15)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27</v>
      </c>
      <c r="I16" s="124">
        <f t="shared" si="11"/>
        <v>8307692</v>
      </c>
      <c r="J16" s="123"/>
      <c r="K16" s="123"/>
      <c r="L16" s="124">
        <f>IF(A16="","",VLOOKUP(A16,BCC_8,37,0)*Infor!$E$16)</f>
        <v>1080000</v>
      </c>
      <c r="M16" s="124">
        <f t="shared" si="7"/>
        <v>2200000</v>
      </c>
      <c r="N16" s="124">
        <f t="shared" si="12"/>
        <v>11587692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11167692</v>
      </c>
      <c r="V16" s="79">
        <f t="shared" si="0"/>
        <v>8</v>
      </c>
      <c r="W16" s="79">
        <v>15</v>
      </c>
      <c r="X16" s="79" t="str">
        <f t="shared" si="15"/>
        <v>Print</v>
      </c>
      <c r="Y16" s="78">
        <f>IF(A16="","",N16-IF(L16&gt;Infor!$E$15,Infor!$E$15,TTL_8!L16))</f>
        <v>10857692</v>
      </c>
      <c r="Z16" s="78">
        <f t="shared" si="8"/>
        <v>2</v>
      </c>
      <c r="AA16" s="78">
        <f>IF(A16="","",Infor!$E$13+Infor!$E$14*TTL_8!Z16)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IF(BBC_8!A16="","",BBC_8!A16)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27</v>
      </c>
      <c r="I17" s="124">
        <f t="shared" si="11"/>
        <v>6230769</v>
      </c>
      <c r="J17" s="123"/>
      <c r="K17" s="123"/>
      <c r="L17" s="124">
        <f>IF(A17="","",VLOOKUP(A17,BCC_8,37,0)*Infor!$E$16)</f>
        <v>1080000</v>
      </c>
      <c r="M17" s="124">
        <f t="shared" si="7"/>
        <v>1600000</v>
      </c>
      <c r="N17" s="124">
        <f t="shared" si="12"/>
        <v>8910769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8490769</v>
      </c>
      <c r="V17" s="79">
        <f t="shared" si="0"/>
        <v>8</v>
      </c>
      <c r="W17" s="79">
        <v>15</v>
      </c>
      <c r="X17" s="79" t="str">
        <f t="shared" si="15"/>
        <v>Print</v>
      </c>
      <c r="Y17" s="78">
        <f>IF(A17="","",N17-IF(L17&gt;Infor!$E$15,Infor!$E$15,TTL_8!L17))</f>
        <v>8180769</v>
      </c>
      <c r="Z17" s="78">
        <f t="shared" si="8"/>
        <v>1</v>
      </c>
      <c r="AA17" s="78">
        <f>IF(A17="","",Infor!$E$13+Infor!$E$14*TTL_8!Z17)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IF(BBC_8!A17="","",BBC_8!A17)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27</v>
      </c>
      <c r="I18" s="124">
        <f t="shared" si="11"/>
        <v>6230769</v>
      </c>
      <c r="J18" s="123"/>
      <c r="K18" s="123"/>
      <c r="L18" s="124">
        <f>IF(A18="","",VLOOKUP(A18,BCC_8,37,0)*Infor!$E$16)</f>
        <v>1080000</v>
      </c>
      <c r="M18" s="124">
        <f t="shared" si="7"/>
        <v>1600000</v>
      </c>
      <c r="N18" s="124">
        <f t="shared" si="12"/>
        <v>8910769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8910769</v>
      </c>
      <c r="V18" s="79">
        <f t="shared" si="0"/>
        <v>8</v>
      </c>
      <c r="W18" s="79">
        <v>15</v>
      </c>
      <c r="X18" s="79" t="str">
        <f t="shared" si="15"/>
        <v>Print</v>
      </c>
      <c r="Y18" s="78">
        <f>IF(A18="","",N18-IF(L18&gt;Infor!$E$15,Infor!$E$15,TTL_8!L18))</f>
        <v>8180769</v>
      </c>
      <c r="Z18" s="78">
        <f t="shared" si="8"/>
        <v>1</v>
      </c>
      <c r="AA18" s="78">
        <f>IF(A18="","",Infor!$E$13+Infor!$E$14*TTL_8!Z18)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IF(BBC_8!A18="","",BBC_8!A18)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27</v>
      </c>
      <c r="I19" s="124">
        <f t="shared" si="11"/>
        <v>4153846</v>
      </c>
      <c r="J19" s="123"/>
      <c r="K19" s="123"/>
      <c r="L19" s="124">
        <f>IF(A19="","",VLOOKUP(A19,BCC_8,37,0)*Infor!$E$16)</f>
        <v>1080000</v>
      </c>
      <c r="M19" s="124">
        <f t="shared" si="7"/>
        <v>1600000</v>
      </c>
      <c r="N19" s="124">
        <f t="shared" si="12"/>
        <v>6833846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6833846</v>
      </c>
      <c r="V19" s="79">
        <f t="shared" si="0"/>
        <v>8</v>
      </c>
      <c r="W19" s="79">
        <v>15</v>
      </c>
      <c r="X19" s="79" t="str">
        <f t="shared" si="15"/>
        <v>Print</v>
      </c>
      <c r="Y19" s="78">
        <f>IF(A19="","",N19-IF(L19&gt;Infor!$E$15,Infor!$E$15,TTL_8!L19))</f>
        <v>6103846</v>
      </c>
      <c r="Z19" s="78">
        <f t="shared" si="8"/>
        <v>2</v>
      </c>
      <c r="AA19" s="78">
        <f>IF(A19="","",Infor!$E$13+Infor!$E$14*TTL_8!Z19)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IF(BBC_8!A19="","",BBC_8!A19)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27</v>
      </c>
      <c r="I20" s="124">
        <f t="shared" si="11"/>
        <v>4153846</v>
      </c>
      <c r="J20" s="123"/>
      <c r="K20" s="123"/>
      <c r="L20" s="124">
        <f>IF(A20="","",VLOOKUP(A20,BCC_8,37,0)*Infor!$E$16)</f>
        <v>1080000</v>
      </c>
      <c r="M20" s="124">
        <f t="shared" si="7"/>
        <v>1600000</v>
      </c>
      <c r="N20" s="124">
        <f t="shared" si="12"/>
        <v>6833846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6833846</v>
      </c>
      <c r="V20" s="79">
        <f t="shared" si="0"/>
        <v>8</v>
      </c>
      <c r="W20" s="79">
        <v>15</v>
      </c>
      <c r="X20" s="79" t="str">
        <f t="shared" si="15"/>
        <v>Print</v>
      </c>
      <c r="Y20" s="78">
        <f>IF(A20="","",N20-IF(L20&gt;Infor!$E$15,Infor!$E$15,TTL_8!L20))</f>
        <v>6103846</v>
      </c>
      <c r="Z20" s="78">
        <f t="shared" si="8"/>
        <v>0</v>
      </c>
      <c r="AA20" s="78">
        <f>IF(A20="","",Infor!$E$13+Infor!$E$14*TTL_8!Z20)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IF(BBC_8!A20="","",BBC_8!A20)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27</v>
      </c>
      <c r="I21" s="124">
        <f t="shared" si="11"/>
        <v>4153846</v>
      </c>
      <c r="J21" s="123"/>
      <c r="K21" s="123"/>
      <c r="L21" s="124">
        <f>IF(A21="","",VLOOKUP(A21,BCC_8,37,0)*Infor!$E$16)</f>
        <v>1080000</v>
      </c>
      <c r="M21" s="124">
        <f t="shared" si="7"/>
        <v>1600000</v>
      </c>
      <c r="N21" s="124">
        <f t="shared" si="12"/>
        <v>6833846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6833846</v>
      </c>
      <c r="V21" s="79">
        <f t="shared" si="0"/>
        <v>8</v>
      </c>
      <c r="W21" s="79">
        <v>15</v>
      </c>
      <c r="X21" s="79" t="str">
        <f t="shared" si="15"/>
        <v>Print</v>
      </c>
      <c r="Y21" s="78">
        <f>IF(A21="","",N21-IF(L21&gt;Infor!$E$15,Infor!$E$15,TTL_8!L21))</f>
        <v>6103846</v>
      </c>
      <c r="Z21" s="78">
        <f t="shared" si="8"/>
        <v>2</v>
      </c>
      <c r="AA21" s="78">
        <f>IF(A21="","",Infor!$E$13+Infor!$E$14*TTL_8!Z21)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IF(BBC_8!A21="","",BBC_8!A21)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27</v>
      </c>
      <c r="I22" s="124">
        <f t="shared" si="11"/>
        <v>4153846</v>
      </c>
      <c r="J22" s="123"/>
      <c r="K22" s="123"/>
      <c r="L22" s="124">
        <f>IF(A22="","",VLOOKUP(A22,BCC_8,37,0)*Infor!$E$16)</f>
        <v>1080000</v>
      </c>
      <c r="M22" s="124">
        <f t="shared" si="7"/>
        <v>1600000</v>
      </c>
      <c r="N22" s="124">
        <f t="shared" si="12"/>
        <v>6833846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6833846</v>
      </c>
      <c r="V22" s="79">
        <f t="shared" si="0"/>
        <v>8</v>
      </c>
      <c r="W22" s="79">
        <v>15</v>
      </c>
      <c r="X22" s="79" t="str">
        <f t="shared" si="15"/>
        <v>Print</v>
      </c>
      <c r="Y22" s="78">
        <f>IF(A22="","",N22-IF(L22&gt;Infor!$E$15,Infor!$E$15,TTL_8!L22))</f>
        <v>6103846</v>
      </c>
      <c r="Z22" s="78">
        <f t="shared" si="8"/>
        <v>1</v>
      </c>
      <c r="AA22" s="78">
        <f>IF(A22="","",Infor!$E$13+Infor!$E$14*TTL_8!Z22)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IF(BBC_8!A22="","",BBC_8!A22)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27</v>
      </c>
      <c r="I23" s="124">
        <f t="shared" si="11"/>
        <v>4153846</v>
      </c>
      <c r="J23" s="123"/>
      <c r="K23" s="123"/>
      <c r="L23" s="124">
        <f>IF(A23="","",VLOOKUP(A23,BCC_8,37,0)*Infor!$E$16)</f>
        <v>1080000</v>
      </c>
      <c r="M23" s="124">
        <f t="shared" si="7"/>
        <v>1600000</v>
      </c>
      <c r="N23" s="124">
        <f t="shared" si="12"/>
        <v>6833846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6833846</v>
      </c>
      <c r="V23" s="79">
        <f t="shared" si="0"/>
        <v>8</v>
      </c>
      <c r="W23" s="79">
        <v>15</v>
      </c>
      <c r="X23" s="79" t="str">
        <f t="shared" si="15"/>
        <v>Print</v>
      </c>
      <c r="Y23" s="78">
        <f>IF(A23="","",N23-IF(L23&gt;Infor!$E$15,Infor!$E$15,TTL_8!L23))</f>
        <v>6103846</v>
      </c>
      <c r="Z23" s="78">
        <f t="shared" si="8"/>
        <v>0</v>
      </c>
      <c r="AA23" s="78">
        <f>IF(A23="","",Infor!$E$13+Infor!$E$14*TTL_8!Z23)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IF(BBC_8!A23="","",BBC_8!A23)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27</v>
      </c>
      <c r="I24" s="124">
        <f t="shared" si="11"/>
        <v>4153846</v>
      </c>
      <c r="J24" s="123"/>
      <c r="K24" s="123"/>
      <c r="L24" s="124">
        <f>IF(A24="","",VLOOKUP(A24,BCC_8,37,0)*Infor!$E$16)</f>
        <v>1080000</v>
      </c>
      <c r="M24" s="124">
        <f t="shared" si="7"/>
        <v>1600000</v>
      </c>
      <c r="N24" s="124">
        <f t="shared" si="12"/>
        <v>6833846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6413846</v>
      </c>
      <c r="V24" s="79">
        <f t="shared" si="0"/>
        <v>8</v>
      </c>
      <c r="W24" s="79">
        <v>15</v>
      </c>
      <c r="X24" s="79" t="str">
        <f t="shared" si="15"/>
        <v>Print</v>
      </c>
      <c r="Y24" s="78">
        <f>IF(A24="","",N24-IF(L24&gt;Infor!$E$15,Infor!$E$15,TTL_8!L24))</f>
        <v>6103846</v>
      </c>
      <c r="Z24" s="78">
        <f t="shared" si="8"/>
        <v>2</v>
      </c>
      <c r="AA24" s="78">
        <f>IF(A24="","",Infor!$E$13+Infor!$E$14*TTL_8!Z24)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IF(BBC_8!A24="","",BBC_8!A24)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27</v>
      </c>
      <c r="I25" s="124">
        <f t="shared" si="11"/>
        <v>4153846</v>
      </c>
      <c r="J25" s="123"/>
      <c r="K25" s="123"/>
      <c r="L25" s="124">
        <f>IF(A25="","",VLOOKUP(A25,BCC_8,37,0)*Infor!$E$16)</f>
        <v>1080000</v>
      </c>
      <c r="M25" s="124">
        <f t="shared" si="7"/>
        <v>1600000</v>
      </c>
      <c r="N25" s="124">
        <f t="shared" si="12"/>
        <v>6833846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6833846</v>
      </c>
      <c r="V25" s="79">
        <f t="shared" si="0"/>
        <v>8</v>
      </c>
      <c r="W25" s="79">
        <v>15</v>
      </c>
      <c r="X25" s="79" t="str">
        <f t="shared" si="15"/>
        <v>Print</v>
      </c>
      <c r="Y25" s="78">
        <f>IF(A25="","",N25-IF(L25&gt;Infor!$E$15,Infor!$E$15,TTL_8!L25))</f>
        <v>6103846</v>
      </c>
      <c r="Z25" s="78">
        <f t="shared" si="8"/>
        <v>1</v>
      </c>
      <c r="AA25" s="78">
        <f>IF(A25="","",Infor!$E$13+Infor!$E$14*TTL_8!Z25)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IF(BBC_8!A25="","",BBC_8!A25)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27</v>
      </c>
      <c r="I26" s="124">
        <f t="shared" si="11"/>
        <v>4153846</v>
      </c>
      <c r="J26" s="123"/>
      <c r="K26" s="123"/>
      <c r="L26" s="124">
        <f>IF(A26="","",VLOOKUP(A26,BCC_8,37,0)*Infor!$E$16)</f>
        <v>1080000</v>
      </c>
      <c r="M26" s="124">
        <f t="shared" si="7"/>
        <v>1600000</v>
      </c>
      <c r="N26" s="124">
        <f t="shared" si="12"/>
        <v>6833846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6833846</v>
      </c>
      <c r="V26" s="79">
        <f t="shared" si="0"/>
        <v>8</v>
      </c>
      <c r="W26" s="79">
        <v>15</v>
      </c>
      <c r="X26" s="79" t="str">
        <f t="shared" si="15"/>
        <v>Print</v>
      </c>
      <c r="Y26" s="78">
        <f>IF(A26="","",N26-IF(L26&gt;Infor!$E$15,Infor!$E$15,TTL_8!L26))</f>
        <v>6103846</v>
      </c>
      <c r="Z26" s="78">
        <f t="shared" si="8"/>
        <v>1</v>
      </c>
      <c r="AA26" s="78">
        <f>IF(A26="","",Infor!$E$13+Infor!$E$14*TTL_8!Z26)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IF(BBC_8!A26="","",BBC_8!A26)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27</v>
      </c>
      <c r="I27" s="124">
        <f t="shared" si="11"/>
        <v>4153846</v>
      </c>
      <c r="J27" s="123"/>
      <c r="K27" s="123"/>
      <c r="L27" s="124">
        <f>IF(A27="","",VLOOKUP(A27,BCC_8,37,0)*Infor!$E$16)</f>
        <v>1080000</v>
      </c>
      <c r="M27" s="124">
        <f t="shared" si="7"/>
        <v>1600000</v>
      </c>
      <c r="N27" s="124">
        <f t="shared" si="12"/>
        <v>6833846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6413846</v>
      </c>
      <c r="V27" s="79">
        <f t="shared" si="0"/>
        <v>8</v>
      </c>
      <c r="W27" s="79">
        <v>15</v>
      </c>
      <c r="X27" s="79" t="str">
        <f t="shared" si="15"/>
        <v>Print</v>
      </c>
      <c r="Y27" s="78">
        <f>IF(A27="","",N27-IF(L27&gt;Infor!$E$15,Infor!$E$15,TTL_8!L27))</f>
        <v>6103846</v>
      </c>
      <c r="Z27" s="78">
        <f t="shared" si="8"/>
        <v>2</v>
      </c>
      <c r="AA27" s="78">
        <f>IF(A27="","",Infor!$E$13+Infor!$E$14*TTL_8!Z27)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IF(BBC_8!A27="","",BBC_8!A27)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27</v>
      </c>
      <c r="I28" s="124">
        <f t="shared" si="11"/>
        <v>4153846</v>
      </c>
      <c r="J28" s="123"/>
      <c r="K28" s="123"/>
      <c r="L28" s="124">
        <f>IF(A28="","",VLOOKUP(A28,BCC_8,37,0)*Infor!$E$16)</f>
        <v>1080000</v>
      </c>
      <c r="M28" s="124">
        <f t="shared" si="7"/>
        <v>1600000</v>
      </c>
      <c r="N28" s="124">
        <f t="shared" si="12"/>
        <v>6833846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6413846</v>
      </c>
      <c r="V28" s="79">
        <f t="shared" si="0"/>
        <v>8</v>
      </c>
      <c r="W28" s="79">
        <v>15</v>
      </c>
      <c r="X28" s="79" t="str">
        <f t="shared" si="15"/>
        <v>Print</v>
      </c>
      <c r="Y28" s="78">
        <f>IF(A28="","",N28-IF(L28&gt;Infor!$E$15,Infor!$E$15,TTL_8!L28))</f>
        <v>6103846</v>
      </c>
      <c r="Z28" s="78">
        <f t="shared" si="8"/>
        <v>0</v>
      </c>
      <c r="AA28" s="78">
        <f>IF(A28="","",Infor!$E$13+Infor!$E$14*TTL_8!Z28)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IF(BBC_8!A28="","",BBC_8!A28)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27</v>
      </c>
      <c r="I29" s="124">
        <f t="shared" si="11"/>
        <v>4153846</v>
      </c>
      <c r="J29" s="123"/>
      <c r="K29" s="123"/>
      <c r="L29" s="124">
        <f>IF(A29="","",VLOOKUP(A29,BCC_8,37,0)*Infor!$E$16)</f>
        <v>1080000</v>
      </c>
      <c r="M29" s="124">
        <f t="shared" si="7"/>
        <v>1600000</v>
      </c>
      <c r="N29" s="124">
        <f t="shared" si="12"/>
        <v>6833846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6413846</v>
      </c>
      <c r="V29" s="79">
        <f t="shared" si="0"/>
        <v>8</v>
      </c>
      <c r="W29" s="79">
        <v>15</v>
      </c>
      <c r="X29" s="79" t="str">
        <f t="shared" si="15"/>
        <v>Print</v>
      </c>
      <c r="Y29" s="78">
        <f>IF(A29="","",N29-IF(L29&gt;Infor!$E$15,Infor!$E$15,TTL_8!L29))</f>
        <v>6103846</v>
      </c>
      <c r="Z29" s="78">
        <f t="shared" si="8"/>
        <v>2</v>
      </c>
      <c r="AA29" s="78">
        <f>IF(A29="","",Infor!$E$13+Infor!$E$14*TTL_8!Z29)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IF(BBC_8!A29="","",BBC_8!A29)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27</v>
      </c>
      <c r="I30" s="124">
        <f t="shared" si="11"/>
        <v>4153846</v>
      </c>
      <c r="J30" s="123"/>
      <c r="K30" s="123"/>
      <c r="L30" s="124">
        <f>IF(A30="","",VLOOKUP(A30,BCC_8,37,0)*Infor!$E$16)</f>
        <v>1080000</v>
      </c>
      <c r="M30" s="124">
        <f t="shared" si="7"/>
        <v>1600000</v>
      </c>
      <c r="N30" s="124">
        <f t="shared" si="12"/>
        <v>6833846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6413846</v>
      </c>
      <c r="V30" s="79">
        <f t="shared" si="0"/>
        <v>8</v>
      </c>
      <c r="W30" s="79">
        <v>15</v>
      </c>
      <c r="X30" s="79" t="str">
        <f t="shared" si="15"/>
        <v>Print</v>
      </c>
      <c r="Y30" s="78">
        <f>IF(A30="","",N30-IF(L30&gt;Infor!$E$15,Infor!$E$15,TTL_8!L30))</f>
        <v>6103846</v>
      </c>
      <c r="Z30" s="78">
        <f t="shared" si="8"/>
        <v>1</v>
      </c>
      <c r="AA30" s="78">
        <f>IF(A30="","",Infor!$E$13+Infor!$E$14*TTL_8!Z30)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IF(BBC_8!A30="","",BBC_8!A30)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27</v>
      </c>
      <c r="I31" s="124">
        <f t="shared" si="11"/>
        <v>4153846</v>
      </c>
      <c r="J31" s="123"/>
      <c r="K31" s="123"/>
      <c r="L31" s="124">
        <f>IF(A31="","",VLOOKUP(A31,BCC_8,37,0)*Infor!$E$16)</f>
        <v>1080000</v>
      </c>
      <c r="M31" s="124">
        <f t="shared" si="7"/>
        <v>1600000</v>
      </c>
      <c r="N31" s="124">
        <f t="shared" si="12"/>
        <v>6833846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6413846</v>
      </c>
      <c r="V31" s="79">
        <f t="shared" si="0"/>
        <v>8</v>
      </c>
      <c r="W31" s="79">
        <v>15</v>
      </c>
      <c r="X31" s="79" t="str">
        <f t="shared" si="15"/>
        <v>Print</v>
      </c>
      <c r="Y31" s="78">
        <f>IF(A31="","",N31-IF(L31&gt;Infor!$E$15,Infor!$E$15,TTL_8!L31))</f>
        <v>6103846</v>
      </c>
      <c r="Z31" s="78">
        <f t="shared" si="8"/>
        <v>0</v>
      </c>
      <c r="AA31" s="78">
        <f>IF(A31="","",Infor!$E$13+Infor!$E$14*TTL_8!Z31)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IF(BBC_8!A31="","",BBC_8!A31)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27</v>
      </c>
      <c r="I32" s="124">
        <f t="shared" si="11"/>
        <v>4153846</v>
      </c>
      <c r="J32" s="123"/>
      <c r="K32" s="123"/>
      <c r="L32" s="124">
        <f>IF(A32="","",VLOOKUP(A32,BCC_8,37,0)*Infor!$E$16)</f>
        <v>1080000</v>
      </c>
      <c r="M32" s="124">
        <f t="shared" si="7"/>
        <v>1600000</v>
      </c>
      <c r="N32" s="124">
        <f t="shared" si="12"/>
        <v>6833846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6413846</v>
      </c>
      <c r="V32" s="79">
        <f t="shared" si="0"/>
        <v>8</v>
      </c>
      <c r="W32" s="79">
        <v>15</v>
      </c>
      <c r="X32" s="79" t="str">
        <f t="shared" si="15"/>
        <v>Print</v>
      </c>
      <c r="Y32" s="78">
        <f>IF(A32="","",N32-IF(L32&gt;Infor!$E$15,Infor!$E$15,TTL_8!L32))</f>
        <v>6103846</v>
      </c>
      <c r="Z32" s="78">
        <f t="shared" si="8"/>
        <v>2</v>
      </c>
      <c r="AA32" s="78">
        <f>IF(A32="","",Infor!$E$13+Infor!$E$14*TTL_8!Z32)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IF(BBC_8!A32="","",BBC_8!A32)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27</v>
      </c>
      <c r="I33" s="124">
        <f t="shared" si="11"/>
        <v>4153846</v>
      </c>
      <c r="J33" s="123"/>
      <c r="K33" s="123"/>
      <c r="L33" s="124">
        <f>IF(A33="","",VLOOKUP(A33,BCC_8,37,0)*Infor!$E$16)</f>
        <v>1080000</v>
      </c>
      <c r="M33" s="124">
        <f t="shared" si="7"/>
        <v>1600000</v>
      </c>
      <c r="N33" s="124">
        <f t="shared" si="12"/>
        <v>6833846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6413846</v>
      </c>
      <c r="V33" s="79">
        <f t="shared" si="0"/>
        <v>8</v>
      </c>
      <c r="W33" s="79">
        <v>15</v>
      </c>
      <c r="X33" s="79" t="str">
        <f t="shared" si="15"/>
        <v>Print</v>
      </c>
      <c r="Y33" s="78">
        <f>IF(A33="","",N33-IF(L33&gt;Infor!$E$15,Infor!$E$15,TTL_8!L33))</f>
        <v>6103846</v>
      </c>
      <c r="Z33" s="78">
        <f t="shared" si="8"/>
        <v>1</v>
      </c>
      <c r="AA33" s="78">
        <f>IF(A33="","",Infor!$E$13+Infor!$E$14*TTL_8!Z33)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IF(BBC_8!A33="","",BBC_8!A33)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27</v>
      </c>
      <c r="I34" s="124">
        <f t="shared" si="11"/>
        <v>4153846</v>
      </c>
      <c r="J34" s="123"/>
      <c r="K34" s="123"/>
      <c r="L34" s="124">
        <f>IF(A34="","",VLOOKUP(A34,BCC_8,37,0)*Infor!$E$16)</f>
        <v>1080000</v>
      </c>
      <c r="M34" s="124">
        <f t="shared" si="7"/>
        <v>1600000</v>
      </c>
      <c r="N34" s="124">
        <f t="shared" si="12"/>
        <v>6833846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6413846</v>
      </c>
      <c r="V34" s="79">
        <f t="shared" si="0"/>
        <v>8</v>
      </c>
      <c r="W34" s="79">
        <v>15</v>
      </c>
      <c r="X34" s="79" t="str">
        <f t="shared" si="15"/>
        <v>Print</v>
      </c>
      <c r="Y34" s="78">
        <f>IF(A34="","",N34-IF(L34&gt;Infor!$E$15,Infor!$E$15,TTL_8!L34))</f>
        <v>6103846</v>
      </c>
      <c r="Z34" s="78">
        <f t="shared" si="8"/>
        <v>1</v>
      </c>
      <c r="AA34" s="78">
        <f>IF(A34="","",Infor!$E$13+Infor!$E$14*TTL_8!Z34)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IF(BBC_8!A34="","",BBC_8!A34)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27</v>
      </c>
      <c r="I35" s="124">
        <f t="shared" si="11"/>
        <v>4153846</v>
      </c>
      <c r="J35" s="123"/>
      <c r="K35" s="123"/>
      <c r="L35" s="124">
        <f>IF(A35="","",VLOOKUP(A35,BCC_8,37,0)*Infor!$E$16)</f>
        <v>1080000</v>
      </c>
      <c r="M35" s="124">
        <f t="shared" si="7"/>
        <v>1600000</v>
      </c>
      <c r="N35" s="124">
        <f t="shared" si="12"/>
        <v>6833846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6413846</v>
      </c>
      <c r="V35" s="79">
        <f t="shared" si="0"/>
        <v>8</v>
      </c>
      <c r="W35" s="79">
        <v>15</v>
      </c>
      <c r="X35" s="79" t="str">
        <f t="shared" si="15"/>
        <v>Print</v>
      </c>
      <c r="Y35" s="78">
        <f>IF(A35="","",N35-IF(L35&gt;Infor!$E$15,Infor!$E$15,TTL_8!L35))</f>
        <v>6103846</v>
      </c>
      <c r="Z35" s="78">
        <f t="shared" si="8"/>
        <v>2</v>
      </c>
      <c r="AA35" s="78">
        <f>IF(A35="","",Infor!$E$13+Infor!$E$14*TTL_8!Z35)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IF(BBC_8!A35="","",BBC_8!A35)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27</v>
      </c>
      <c r="I36" s="124">
        <f t="shared" si="11"/>
        <v>4153846</v>
      </c>
      <c r="J36" s="123"/>
      <c r="K36" s="123"/>
      <c r="L36" s="124">
        <f>IF(A36="","",VLOOKUP(A36,BCC_8,37,0)*Infor!$E$16)</f>
        <v>1080000</v>
      </c>
      <c r="M36" s="124">
        <f t="shared" si="7"/>
        <v>1600000</v>
      </c>
      <c r="N36" s="124">
        <f t="shared" si="12"/>
        <v>6833846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6413846</v>
      </c>
      <c r="V36" s="79">
        <f t="shared" si="0"/>
        <v>8</v>
      </c>
      <c r="W36" s="79">
        <v>15</v>
      </c>
      <c r="X36" s="79" t="str">
        <f t="shared" si="15"/>
        <v>Print</v>
      </c>
      <c r="Y36" s="78">
        <f>IF(A36="","",N36-IF(L36&gt;Infor!$E$15,Infor!$E$15,TTL_8!L36))</f>
        <v>6103846</v>
      </c>
      <c r="Z36" s="78">
        <f t="shared" si="8"/>
        <v>0</v>
      </c>
      <c r="AA36" s="78">
        <f>IF(A36="","",Infor!$E$13+Infor!$E$14*TTL_8!Z36)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IF(BBC_8!A36="","",BBC_8!A36)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27</v>
      </c>
      <c r="I37" s="124">
        <f t="shared" si="11"/>
        <v>4153846</v>
      </c>
      <c r="J37" s="123"/>
      <c r="K37" s="123"/>
      <c r="L37" s="124">
        <f>IF(A37="","",VLOOKUP(A37,BCC_8,37,0)*Infor!$E$16)</f>
        <v>1080000</v>
      </c>
      <c r="M37" s="124">
        <f t="shared" si="7"/>
        <v>1600000</v>
      </c>
      <c r="N37" s="124">
        <f t="shared" si="12"/>
        <v>6833846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6833846</v>
      </c>
      <c r="V37" s="79">
        <f t="shared" si="0"/>
        <v>8</v>
      </c>
      <c r="W37" s="79">
        <v>15</v>
      </c>
      <c r="X37" s="79" t="str">
        <f t="shared" si="15"/>
        <v>Print</v>
      </c>
      <c r="Y37" s="78">
        <f>IF(A37="","",N37-IF(L37&gt;Infor!$E$15,Infor!$E$15,TTL_8!L37))</f>
        <v>6103846</v>
      </c>
      <c r="Z37" s="78">
        <f t="shared" si="8"/>
        <v>2</v>
      </c>
      <c r="AA37" s="78">
        <f>IF(A37="","",Infor!$E$13+Infor!$E$14*TTL_8!Z37)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IF(BBC_8!A37="","",BBC_8!A37)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27</v>
      </c>
      <c r="I38" s="124">
        <f t="shared" si="11"/>
        <v>4153846</v>
      </c>
      <c r="J38" s="123"/>
      <c r="K38" s="123"/>
      <c r="L38" s="124">
        <f>IF(A38="","",VLOOKUP(A38,BCC_8,37,0)*Infor!$E$16)</f>
        <v>1080000</v>
      </c>
      <c r="M38" s="124">
        <f t="shared" si="7"/>
        <v>1600000</v>
      </c>
      <c r="N38" s="124">
        <f t="shared" si="12"/>
        <v>6833846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6833846</v>
      </c>
      <c r="V38" s="79">
        <f t="shared" si="0"/>
        <v>8</v>
      </c>
      <c r="W38" s="79">
        <v>15</v>
      </c>
      <c r="X38" s="79" t="str">
        <f t="shared" si="15"/>
        <v>Print</v>
      </c>
      <c r="Y38" s="78">
        <f>IF(A38="","",N38-IF(L38&gt;Infor!$E$15,Infor!$E$15,TTL_8!L38))</f>
        <v>6103846</v>
      </c>
      <c r="Z38" s="78">
        <f t="shared" si="8"/>
        <v>1</v>
      </c>
      <c r="AA38" s="78">
        <f>IF(A38="","",Infor!$E$13+Infor!$E$14*TTL_8!Z38)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IF(BBC_8!A38="","",BBC_8!A38)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27</v>
      </c>
      <c r="I39" s="124">
        <f t="shared" si="11"/>
        <v>4153846</v>
      </c>
      <c r="J39" s="123"/>
      <c r="K39" s="123"/>
      <c r="L39" s="124">
        <f>IF(A39="","",VLOOKUP(A39,BCC_8,37,0)*Infor!$E$16)</f>
        <v>1080000</v>
      </c>
      <c r="M39" s="124">
        <f t="shared" si="7"/>
        <v>1600000</v>
      </c>
      <c r="N39" s="124">
        <f t="shared" si="12"/>
        <v>6833846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6833846</v>
      </c>
      <c r="V39" s="79">
        <f t="shared" si="0"/>
        <v>8</v>
      </c>
      <c r="W39" s="79">
        <v>15</v>
      </c>
      <c r="X39" s="79" t="str">
        <f t="shared" si="15"/>
        <v>Print</v>
      </c>
      <c r="Y39" s="78">
        <f>IF(A39="","",N39-IF(L39&gt;Infor!$E$15,Infor!$E$15,TTL_8!L39))</f>
        <v>6103846</v>
      </c>
      <c r="Z39" s="78">
        <f t="shared" si="8"/>
        <v>0</v>
      </c>
      <c r="AA39" s="78">
        <f>IF(A39="","",Infor!$E$13+Infor!$E$14*TTL_8!Z39)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IF(BBC_8!A39="","",BBC_8!A39)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27</v>
      </c>
      <c r="I40" s="124">
        <f t="shared" si="11"/>
        <v>4153846</v>
      </c>
      <c r="J40" s="123"/>
      <c r="K40" s="123"/>
      <c r="L40" s="124">
        <f>IF(A40="","",VLOOKUP(A40,BCC_8,37,0)*Infor!$E$16)</f>
        <v>1080000</v>
      </c>
      <c r="M40" s="124">
        <f t="shared" si="7"/>
        <v>1600000</v>
      </c>
      <c r="N40" s="124">
        <f t="shared" si="12"/>
        <v>6833846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6833846</v>
      </c>
      <c r="V40" s="79">
        <f t="shared" si="0"/>
        <v>8</v>
      </c>
      <c r="W40" s="79">
        <v>15</v>
      </c>
      <c r="X40" s="79" t="str">
        <f t="shared" si="15"/>
        <v>Print</v>
      </c>
      <c r="Y40" s="78">
        <f>IF(A40="","",N40-IF(L40&gt;Infor!$E$15,Infor!$E$15,TTL_8!L40))</f>
        <v>6103846</v>
      </c>
      <c r="Z40" s="78">
        <f t="shared" si="8"/>
        <v>2</v>
      </c>
      <c r="AA40" s="78">
        <f>IF(A40="","",Infor!$E$13+Infor!$E$14*TTL_8!Z40)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IF(BBC_8!A40="","",BBC_8!A40)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27</v>
      </c>
      <c r="I41" s="124">
        <f t="shared" si="11"/>
        <v>4153846</v>
      </c>
      <c r="J41" s="123"/>
      <c r="K41" s="123"/>
      <c r="L41" s="124">
        <f>IF(A41="","",VLOOKUP(A41,BCC_8,37,0)*Infor!$E$16)</f>
        <v>1080000</v>
      </c>
      <c r="M41" s="124">
        <f t="shared" si="7"/>
        <v>1600000</v>
      </c>
      <c r="N41" s="124">
        <f t="shared" si="12"/>
        <v>6833846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6833846</v>
      </c>
      <c r="V41" s="79">
        <f t="shared" si="0"/>
        <v>8</v>
      </c>
      <c r="W41" s="79">
        <v>15</v>
      </c>
      <c r="X41" s="79" t="str">
        <f t="shared" si="15"/>
        <v>Print</v>
      </c>
      <c r="Y41" s="78">
        <f>IF(A41="","",N41-IF(L41&gt;Infor!$E$15,Infor!$E$15,TTL_8!L41))</f>
        <v>6103846</v>
      </c>
      <c r="Z41" s="78">
        <f t="shared" si="8"/>
        <v>1</v>
      </c>
      <c r="AA41" s="78">
        <f>IF(A41="","",Infor!$E$13+Infor!$E$14*TTL_8!Z41)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IF(BBC_8!A41="","",BBC_8!A41)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27</v>
      </c>
      <c r="I42" s="124">
        <f t="shared" si="11"/>
        <v>4153846</v>
      </c>
      <c r="J42" s="123"/>
      <c r="K42" s="123"/>
      <c r="L42" s="124">
        <f>IF(A42="","",VLOOKUP(A42,BCC_8,37,0)*Infor!$E$16)</f>
        <v>1080000</v>
      </c>
      <c r="M42" s="124">
        <f t="shared" si="7"/>
        <v>1600000</v>
      </c>
      <c r="N42" s="124">
        <f t="shared" si="12"/>
        <v>6833846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6833846</v>
      </c>
      <c r="V42" s="79">
        <f t="shared" si="0"/>
        <v>8</v>
      </c>
      <c r="W42" s="79">
        <v>15</v>
      </c>
      <c r="X42" s="79" t="str">
        <f t="shared" si="15"/>
        <v>Print</v>
      </c>
      <c r="Y42" s="78">
        <f>IF(A42="","",N42-IF(L42&gt;Infor!$E$15,Infor!$E$15,TTL_8!L42))</f>
        <v>6103846</v>
      </c>
      <c r="Z42" s="78">
        <f t="shared" si="8"/>
        <v>1</v>
      </c>
      <c r="AA42" s="78">
        <f>IF(A42="","",Infor!$E$13+Infor!$E$14*TTL_8!Z42)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IF(BBC_8!A42="","",BBC_8!A42)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27</v>
      </c>
      <c r="I43" s="124">
        <f t="shared" si="11"/>
        <v>4153846</v>
      </c>
      <c r="J43" s="123"/>
      <c r="K43" s="123"/>
      <c r="L43" s="124">
        <f>IF(A43="","",VLOOKUP(A43,BCC_8,37,0)*Infor!$E$16)</f>
        <v>1080000</v>
      </c>
      <c r="M43" s="124">
        <f t="shared" si="7"/>
        <v>1600000</v>
      </c>
      <c r="N43" s="124">
        <f t="shared" si="12"/>
        <v>6833846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6413846</v>
      </c>
      <c r="V43" s="79">
        <f t="shared" si="0"/>
        <v>8</v>
      </c>
      <c r="W43" s="79">
        <v>15</v>
      </c>
      <c r="X43" s="79" t="str">
        <f t="shared" si="15"/>
        <v>Print</v>
      </c>
      <c r="Y43" s="78">
        <f>IF(A43="","",N43-IF(L43&gt;Infor!$E$15,Infor!$E$15,TTL_8!L43))</f>
        <v>6103846</v>
      </c>
      <c r="Z43" s="78">
        <f t="shared" si="8"/>
        <v>2</v>
      </c>
      <c r="AA43" s="78">
        <f>IF(A43="","",Infor!$E$13+Infor!$E$14*TTL_8!Z43)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IF(BBC_8!A43="","",BBC_8!A43)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27</v>
      </c>
      <c r="I44" s="124">
        <f t="shared" si="11"/>
        <v>4153846</v>
      </c>
      <c r="J44" s="123"/>
      <c r="K44" s="123"/>
      <c r="L44" s="124">
        <f>IF(A44="","",VLOOKUP(A44,BCC_8,37,0)*Infor!$E$16)</f>
        <v>1080000</v>
      </c>
      <c r="M44" s="124">
        <f t="shared" si="7"/>
        <v>1600000</v>
      </c>
      <c r="N44" s="124">
        <f t="shared" si="12"/>
        <v>6833846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6833846</v>
      </c>
      <c r="V44" s="79">
        <f t="shared" si="0"/>
        <v>8</v>
      </c>
      <c r="W44" s="79">
        <v>15</v>
      </c>
      <c r="X44" s="79" t="str">
        <f t="shared" si="15"/>
        <v>Print</v>
      </c>
      <c r="Y44" s="78">
        <f>IF(A44="","",N44-IF(L44&gt;Infor!$E$15,Infor!$E$15,TTL_8!L44))</f>
        <v>6103846</v>
      </c>
      <c r="Z44" s="78">
        <f t="shared" si="8"/>
        <v>0</v>
      </c>
      <c r="AA44" s="78">
        <f>IF(A44="","",Infor!$E$13+Infor!$E$14*TTL_8!Z44)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IF(BBC_8!A44="","",BBC_8!A44)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IF(A45="","",VLOOKUP(A45,BCC_8,37,0)+VLOOKUP(A45,BCC_8,38,0))</f>
        <v>27</v>
      </c>
      <c r="I45" s="124">
        <f t="shared" si="11"/>
        <v>4153846</v>
      </c>
      <c r="J45" s="123"/>
      <c r="K45" s="123"/>
      <c r="L45" s="124">
        <f>IF(A45="","",VLOOKUP(A45,BCC_8,37,0)*Infor!$E$16)</f>
        <v>1080000</v>
      </c>
      <c r="M45" s="124">
        <f t="shared" si="7"/>
        <v>1600000</v>
      </c>
      <c r="N45" s="124">
        <f t="shared" si="12"/>
        <v>6833846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6833846</v>
      </c>
      <c r="V45" s="79">
        <f t="shared" si="0"/>
        <v>8</v>
      </c>
      <c r="W45" s="79">
        <v>15</v>
      </c>
      <c r="X45" s="79" t="str">
        <f t="shared" si="15"/>
        <v>Print</v>
      </c>
      <c r="Y45" s="78">
        <f>IF(A45="","",N45-IF(L45&gt;Infor!$E$15,Infor!$E$15,TTL_8!L45))</f>
        <v>6103846</v>
      </c>
      <c r="Z45" s="78">
        <f t="shared" si="8"/>
        <v>2</v>
      </c>
      <c r="AA45" s="78">
        <f>IF(A45="","",Infor!$E$13+Infor!$E$14*TTL_8!Z45)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IF(BBC_8!A45="","",BBC_8!A45)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27</v>
      </c>
      <c r="I46" s="124">
        <f t="shared" si="11"/>
        <v>4153846</v>
      </c>
      <c r="J46" s="123"/>
      <c r="K46" s="123"/>
      <c r="L46" s="124">
        <f>IF(A46="","",VLOOKUP(A46,BCC_8,37,0)*Infor!$E$16)</f>
        <v>1080000</v>
      </c>
      <c r="M46" s="124">
        <f t="shared" si="7"/>
        <v>1600000</v>
      </c>
      <c r="N46" s="124">
        <f t="shared" si="12"/>
        <v>6833846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6413846</v>
      </c>
      <c r="V46" s="79">
        <f t="shared" si="0"/>
        <v>8</v>
      </c>
      <c r="W46" s="79">
        <v>15</v>
      </c>
      <c r="X46" s="79" t="str">
        <f t="shared" si="15"/>
        <v>Print</v>
      </c>
      <c r="Y46" s="78">
        <f>IF(A46="","",N46-IF(L46&gt;Infor!$E$15,Infor!$E$15,TTL_8!L46))</f>
        <v>6103846</v>
      </c>
      <c r="Z46" s="78">
        <f t="shared" si="8"/>
        <v>1</v>
      </c>
      <c r="AA46" s="78">
        <f>IF(A46="","",Infor!$E$13+Infor!$E$14*TTL_8!Z46)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IF(BBC_8!A46="","",BBC_8!A46)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27</v>
      </c>
      <c r="I47" s="124">
        <f t="shared" si="11"/>
        <v>4153846</v>
      </c>
      <c r="J47" s="123"/>
      <c r="K47" s="123"/>
      <c r="L47" s="124">
        <f>IF(A47="","",VLOOKUP(A47,BCC_8,37,0)*Infor!$E$16)</f>
        <v>1080000</v>
      </c>
      <c r="M47" s="124">
        <f t="shared" si="7"/>
        <v>1600000</v>
      </c>
      <c r="N47" s="124">
        <f t="shared" si="12"/>
        <v>6833846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6413846</v>
      </c>
      <c r="V47" s="79">
        <f t="shared" si="0"/>
        <v>8</v>
      </c>
      <c r="W47" s="79">
        <v>15</v>
      </c>
      <c r="X47" s="79" t="str">
        <f t="shared" si="15"/>
        <v>Print</v>
      </c>
      <c r="Y47" s="78">
        <f>IF(A47="","",N47-IF(L47&gt;Infor!$E$15,Infor!$E$15,TTL_8!L47))</f>
        <v>6103846</v>
      </c>
      <c r="Z47" s="78">
        <f t="shared" si="8"/>
        <v>0</v>
      </c>
      <c r="AA47" s="78">
        <f>IF(A47="","",Infor!$E$13+Infor!$E$14*TTL_8!Z47)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IF(BBC_8!A47="","",BBC_8!A47)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27</v>
      </c>
      <c r="I48" s="124">
        <f t="shared" si="11"/>
        <v>4153846</v>
      </c>
      <c r="J48" s="123"/>
      <c r="K48" s="123"/>
      <c r="L48" s="124">
        <f>IF(A48="","",VLOOKUP(A48,BCC_8,37,0)*Infor!$E$16)</f>
        <v>1080000</v>
      </c>
      <c r="M48" s="124">
        <f t="shared" si="7"/>
        <v>1600000</v>
      </c>
      <c r="N48" s="124">
        <f t="shared" si="12"/>
        <v>6833846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6413846</v>
      </c>
      <c r="V48" s="79">
        <f t="shared" si="0"/>
        <v>8</v>
      </c>
      <c r="W48" s="79">
        <v>15</v>
      </c>
      <c r="X48" s="79" t="str">
        <f t="shared" si="15"/>
        <v>Print</v>
      </c>
      <c r="Y48" s="78">
        <f>IF(A48="","",N48-IF(L48&gt;Infor!$E$15,Infor!$E$15,TTL_8!L48))</f>
        <v>6103846</v>
      </c>
      <c r="Z48" s="78">
        <f t="shared" si="8"/>
        <v>2</v>
      </c>
      <c r="AA48" s="78">
        <f>IF(A48="","",Infor!$E$13+Infor!$E$14*TTL_8!Z48)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IF(BBC_8!A48="","",BBC_8!A48)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27</v>
      </c>
      <c r="I49" s="124">
        <f t="shared" si="11"/>
        <v>4153846</v>
      </c>
      <c r="J49" s="123"/>
      <c r="K49" s="123"/>
      <c r="L49" s="124">
        <f>IF(A49="","",VLOOKUP(A49,BCC_8,37,0)*Infor!$E$16)</f>
        <v>1080000</v>
      </c>
      <c r="M49" s="124">
        <f t="shared" si="7"/>
        <v>1600000</v>
      </c>
      <c r="N49" s="124">
        <f t="shared" si="12"/>
        <v>6833846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6413846</v>
      </c>
      <c r="V49" s="79">
        <f t="shared" si="0"/>
        <v>8</v>
      </c>
      <c r="W49" s="79">
        <v>15</v>
      </c>
      <c r="X49" s="79" t="str">
        <f t="shared" si="15"/>
        <v>Print</v>
      </c>
      <c r="Y49" s="78">
        <f>IF(A49="","",N49-IF(L49&gt;Infor!$E$15,Infor!$E$15,TTL_8!L49))</f>
        <v>6103846</v>
      </c>
      <c r="Z49" s="78">
        <f t="shared" si="8"/>
        <v>1</v>
      </c>
      <c r="AA49" s="78">
        <f>IF(A49="","",Infor!$E$13+Infor!$E$14*TTL_8!Z49)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IF(BBC_8!A49="","",BBC_8!A49)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27</v>
      </c>
      <c r="I50" s="124">
        <f t="shared" si="11"/>
        <v>4153846</v>
      </c>
      <c r="J50" s="123"/>
      <c r="K50" s="123"/>
      <c r="L50" s="124">
        <f>IF(A50="","",VLOOKUP(A50,BCC_8,37,0)*Infor!$E$16)</f>
        <v>1080000</v>
      </c>
      <c r="M50" s="124">
        <f t="shared" si="7"/>
        <v>1600000</v>
      </c>
      <c r="N50" s="124">
        <f t="shared" si="12"/>
        <v>6833846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6413846</v>
      </c>
      <c r="V50" s="79">
        <f t="shared" si="0"/>
        <v>8</v>
      </c>
      <c r="W50" s="79">
        <v>15</v>
      </c>
      <c r="X50" s="79" t="str">
        <f t="shared" si="15"/>
        <v>Print</v>
      </c>
      <c r="Y50" s="78">
        <f>IF(A50="","",N50-IF(L50&gt;Infor!$E$15,Infor!$E$15,TTL_8!L50))</f>
        <v>6103846</v>
      </c>
      <c r="Z50" s="78">
        <f t="shared" si="8"/>
        <v>1</v>
      </c>
      <c r="AA50" s="78">
        <f>IF(A50="","",Infor!$E$13+Infor!$E$14*TTL_8!Z50)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IF(BBC_8!A50="","",BBC_8!A50)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27</v>
      </c>
      <c r="I51" s="124">
        <f t="shared" si="11"/>
        <v>4153846</v>
      </c>
      <c r="J51" s="123"/>
      <c r="K51" s="123"/>
      <c r="L51" s="124">
        <f>IF(A51="","",VLOOKUP(A51,BCC_8,37,0)*Infor!$E$16)</f>
        <v>1080000</v>
      </c>
      <c r="M51" s="124">
        <f t="shared" si="7"/>
        <v>1600000</v>
      </c>
      <c r="N51" s="124">
        <f t="shared" si="12"/>
        <v>6833846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6833846</v>
      </c>
      <c r="V51" s="79">
        <f t="shared" si="0"/>
        <v>8</v>
      </c>
      <c r="W51" s="79">
        <v>15</v>
      </c>
      <c r="X51" s="79" t="str">
        <f t="shared" si="15"/>
        <v>Print</v>
      </c>
      <c r="Y51" s="78">
        <f>IF(A51="","",N51-IF(L51&gt;Infor!$E$15,Infor!$E$15,TTL_8!L51))</f>
        <v>6103846</v>
      </c>
      <c r="Z51" s="78">
        <f t="shared" si="8"/>
        <v>2</v>
      </c>
      <c r="AA51" s="78">
        <f>IF(A51="","",Infor!$E$13+Infor!$E$14*TTL_8!Z51)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IF(BBC_8!A51="","",BBC_8!A51)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27</v>
      </c>
      <c r="I52" s="124">
        <f t="shared" si="11"/>
        <v>4153846</v>
      </c>
      <c r="J52" s="123"/>
      <c r="K52" s="123"/>
      <c r="L52" s="124">
        <f>IF(A52="","",VLOOKUP(A52,BCC_8,37,0)*Infor!$E$16)</f>
        <v>1080000</v>
      </c>
      <c r="M52" s="124">
        <f t="shared" si="7"/>
        <v>1600000</v>
      </c>
      <c r="N52" s="124">
        <f t="shared" si="12"/>
        <v>6833846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6833846</v>
      </c>
      <c r="V52" s="79">
        <f t="shared" si="0"/>
        <v>8</v>
      </c>
      <c r="W52" s="79">
        <v>15</v>
      </c>
      <c r="X52" s="79" t="str">
        <f t="shared" si="15"/>
        <v>Print</v>
      </c>
      <c r="Y52" s="78">
        <f>IF(A52="","",N52-IF(L52&gt;Infor!$E$15,Infor!$E$15,TTL_8!L52))</f>
        <v>6103846</v>
      </c>
      <c r="Z52" s="78">
        <f t="shared" si="8"/>
        <v>0</v>
      </c>
      <c r="AA52" s="78">
        <f>IF(A52="","",Infor!$E$13+Infor!$E$14*TTL_8!Z52)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IF(BBC_8!A52="","",BBC_8!A52)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27</v>
      </c>
      <c r="I53" s="124">
        <f t="shared" si="11"/>
        <v>4153846</v>
      </c>
      <c r="J53" s="123"/>
      <c r="K53" s="123"/>
      <c r="L53" s="124">
        <f>IF(A53="","",VLOOKUP(A53,BCC_8,37,0)*Infor!$E$16)</f>
        <v>1080000</v>
      </c>
      <c r="M53" s="124">
        <f t="shared" si="7"/>
        <v>1600000</v>
      </c>
      <c r="N53" s="124">
        <f t="shared" si="12"/>
        <v>6833846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6413846</v>
      </c>
      <c r="V53" s="79">
        <f t="shared" si="0"/>
        <v>8</v>
      </c>
      <c r="W53" s="79">
        <v>15</v>
      </c>
      <c r="X53" s="79" t="str">
        <f t="shared" si="15"/>
        <v>Print</v>
      </c>
      <c r="Y53" s="78">
        <f>IF(A53="","",N53-IF(L53&gt;Infor!$E$15,Infor!$E$15,TTL_8!L53))</f>
        <v>6103846</v>
      </c>
      <c r="Z53" s="78">
        <f t="shared" si="8"/>
        <v>2</v>
      </c>
      <c r="AA53" s="78">
        <f>IF(A53="","",Infor!$E$13+Infor!$E$14*TTL_8!Z53)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IF(BBC_8!A53="","",BBC_8!A53)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27</v>
      </c>
      <c r="I54" s="124">
        <f t="shared" si="11"/>
        <v>4153846</v>
      </c>
      <c r="J54" s="123"/>
      <c r="K54" s="123"/>
      <c r="L54" s="124">
        <f>IF(A54="","",VLOOKUP(A54,BCC_8,37,0)*Infor!$E$16)</f>
        <v>1080000</v>
      </c>
      <c r="M54" s="124">
        <f t="shared" si="7"/>
        <v>1600000</v>
      </c>
      <c r="N54" s="124">
        <f t="shared" si="12"/>
        <v>6833846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6833846</v>
      </c>
      <c r="V54" s="79">
        <f t="shared" si="0"/>
        <v>8</v>
      </c>
      <c r="W54" s="79">
        <v>15</v>
      </c>
      <c r="X54" s="79" t="str">
        <f t="shared" si="15"/>
        <v>Print</v>
      </c>
      <c r="Y54" s="78">
        <f>IF(A54="","",N54-IF(L54&gt;Infor!$E$15,Infor!$E$15,TTL_8!L54))</f>
        <v>6103846</v>
      </c>
      <c r="Z54" s="78">
        <f t="shared" si="8"/>
        <v>1</v>
      </c>
      <c r="AA54" s="78">
        <f>IF(A54="","",Infor!$E$13+Infor!$E$14*TTL_8!Z54)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IF(BBC_8!A54="","",BBC_8!A54)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27</v>
      </c>
      <c r="I55" s="124">
        <f t="shared" si="11"/>
        <v>4153846</v>
      </c>
      <c r="J55" s="123"/>
      <c r="K55" s="123"/>
      <c r="L55" s="124">
        <f>IF(A55="","",VLOOKUP(A55,BCC_8,37,0)*Infor!$E$16)</f>
        <v>1080000</v>
      </c>
      <c r="M55" s="124">
        <f t="shared" si="7"/>
        <v>1600000</v>
      </c>
      <c r="N55" s="124">
        <f t="shared" si="12"/>
        <v>6833846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6833846</v>
      </c>
      <c r="V55" s="79">
        <f t="shared" si="0"/>
        <v>8</v>
      </c>
      <c r="W55" s="79">
        <v>15</v>
      </c>
      <c r="X55" s="79" t="str">
        <f t="shared" si="15"/>
        <v>Print</v>
      </c>
      <c r="Y55" s="78">
        <f>IF(A55="","",N55-IF(L55&gt;Infor!$E$15,Infor!$E$15,TTL_8!L55))</f>
        <v>6103846</v>
      </c>
      <c r="Z55" s="78">
        <f t="shared" si="8"/>
        <v>0</v>
      </c>
      <c r="AA55" s="78">
        <f>IF(A55="","",Infor!$E$13+Infor!$E$14*TTL_8!Z55)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IF(BBC_8!A55="","",BBC_8!A55)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27</v>
      </c>
      <c r="I56" s="124">
        <f t="shared" si="11"/>
        <v>4153846</v>
      </c>
      <c r="J56" s="123"/>
      <c r="K56" s="123"/>
      <c r="L56" s="124">
        <f>IF(A56="","",VLOOKUP(A56,BCC_8,37,0)*Infor!$E$16)</f>
        <v>1080000</v>
      </c>
      <c r="M56" s="124">
        <f t="shared" si="7"/>
        <v>1600000</v>
      </c>
      <c r="N56" s="124">
        <f t="shared" si="12"/>
        <v>6833846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6413846</v>
      </c>
      <c r="V56" s="79">
        <f t="shared" si="0"/>
        <v>8</v>
      </c>
      <c r="W56" s="79">
        <v>15</v>
      </c>
      <c r="X56" s="79" t="str">
        <f t="shared" si="15"/>
        <v>Print</v>
      </c>
      <c r="Y56" s="78">
        <f>IF(A56="","",N56-IF(L56&gt;Infor!$E$15,Infor!$E$15,TTL_8!L56))</f>
        <v>6103846</v>
      </c>
      <c r="Z56" s="78">
        <f t="shared" si="8"/>
        <v>2</v>
      </c>
      <c r="AA56" s="78">
        <f>IF(A56="","",Infor!$E$13+Infor!$E$14*TTL_8!Z56)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IF(BBC_8!A56="","",BBC_8!A56)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27</v>
      </c>
      <c r="I57" s="124">
        <f t="shared" si="11"/>
        <v>4153846</v>
      </c>
      <c r="J57" s="123"/>
      <c r="K57" s="123"/>
      <c r="L57" s="124">
        <f>IF(A57="","",VLOOKUP(A57,BCC_8,37,0)*Infor!$E$16)</f>
        <v>1080000</v>
      </c>
      <c r="M57" s="124">
        <f t="shared" si="7"/>
        <v>1600000</v>
      </c>
      <c r="N57" s="124">
        <f t="shared" si="12"/>
        <v>6833846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6413846</v>
      </c>
      <c r="V57" s="79">
        <f t="shared" si="0"/>
        <v>8</v>
      </c>
      <c r="W57" s="79">
        <v>15</v>
      </c>
      <c r="X57" s="79" t="str">
        <f t="shared" si="15"/>
        <v>Print</v>
      </c>
      <c r="Y57" s="78">
        <f>IF(A57="","",N57-IF(L57&gt;Infor!$E$15,Infor!$E$15,TTL_8!L57))</f>
        <v>6103846</v>
      </c>
      <c r="Z57" s="78">
        <f t="shared" si="8"/>
        <v>1</v>
      </c>
      <c r="AA57" s="78">
        <f>IF(A57="","",Infor!$E$13+Infor!$E$14*TTL_8!Z57)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IF(BBC_8!A57="","",BBC_8!A57)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27</v>
      </c>
      <c r="I58" s="124">
        <f t="shared" si="11"/>
        <v>4153846</v>
      </c>
      <c r="J58" s="123"/>
      <c r="K58" s="123"/>
      <c r="L58" s="124">
        <f>IF(A58="","",VLOOKUP(A58,BCC_8,37,0)*Infor!$E$16)</f>
        <v>1080000</v>
      </c>
      <c r="M58" s="124">
        <f t="shared" si="7"/>
        <v>1600000</v>
      </c>
      <c r="N58" s="124">
        <f t="shared" si="12"/>
        <v>6833846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6413846</v>
      </c>
      <c r="V58" s="79">
        <f t="shared" si="0"/>
        <v>8</v>
      </c>
      <c r="W58" s="79">
        <v>15</v>
      </c>
      <c r="X58" s="79" t="str">
        <f t="shared" si="15"/>
        <v>Print</v>
      </c>
      <c r="Y58" s="78">
        <f>IF(A58="","",N58-IF(L58&gt;Infor!$E$15,Infor!$E$15,TTL_8!L58))</f>
        <v>6103846</v>
      </c>
      <c r="Z58" s="78">
        <f t="shared" si="8"/>
        <v>1</v>
      </c>
      <c r="AA58" s="78">
        <f>IF(A58="","",Infor!$E$13+Infor!$E$14*TTL_8!Z58)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IF(BBC_8!A58="","",BBC_8!A58)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27</v>
      </c>
      <c r="I59" s="124">
        <f t="shared" si="11"/>
        <v>4153846</v>
      </c>
      <c r="J59" s="123"/>
      <c r="K59" s="123"/>
      <c r="L59" s="124">
        <f>IF(A59="","",VLOOKUP(A59,BCC_8,37,0)*Infor!$E$16)</f>
        <v>1080000</v>
      </c>
      <c r="M59" s="124">
        <f t="shared" si="7"/>
        <v>1600000</v>
      </c>
      <c r="N59" s="124">
        <f t="shared" si="12"/>
        <v>6833846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6413846</v>
      </c>
      <c r="V59" s="79">
        <f t="shared" si="0"/>
        <v>8</v>
      </c>
      <c r="W59" s="79">
        <v>15</v>
      </c>
      <c r="X59" s="79" t="str">
        <f t="shared" si="15"/>
        <v>Print</v>
      </c>
      <c r="Y59" s="78">
        <f>IF(A59="","",N59-IF(L59&gt;Infor!$E$15,Infor!$E$15,TTL_8!L59))</f>
        <v>6103846</v>
      </c>
      <c r="Z59" s="78">
        <f t="shared" si="8"/>
        <v>2</v>
      </c>
      <c r="AA59" s="78">
        <f>IF(A59="","",Infor!$E$13+Infor!$E$14*TTL_8!Z59)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IF(BBC_8!A59="","",BBC_8!A59)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27</v>
      </c>
      <c r="I60" s="124">
        <f t="shared" si="11"/>
        <v>4153846</v>
      </c>
      <c r="J60" s="123"/>
      <c r="K60" s="123"/>
      <c r="L60" s="124">
        <f>IF(A60="","",VLOOKUP(A60,BCC_8,37,0)*Infor!$E$16)</f>
        <v>1080000</v>
      </c>
      <c r="M60" s="124">
        <f t="shared" si="7"/>
        <v>1600000</v>
      </c>
      <c r="N60" s="124">
        <f t="shared" si="12"/>
        <v>6833846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6413846</v>
      </c>
      <c r="V60" s="79">
        <f t="shared" si="0"/>
        <v>8</v>
      </c>
      <c r="W60" s="79">
        <v>15</v>
      </c>
      <c r="X60" s="79" t="str">
        <f t="shared" si="15"/>
        <v>Print</v>
      </c>
      <c r="Y60" s="78">
        <f>IF(A60="","",N60-IF(L60&gt;Infor!$E$15,Infor!$E$15,TTL_8!L60))</f>
        <v>6103846</v>
      </c>
      <c r="Z60" s="78">
        <f t="shared" si="8"/>
        <v>0</v>
      </c>
      <c r="AA60" s="78">
        <f>IF(A60="","",Infor!$E$13+Infor!$E$14*TTL_8!Z60)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IF(BBC_8!A60="","",BBC_8!A60)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27</v>
      </c>
      <c r="I61" s="124">
        <f t="shared" si="11"/>
        <v>4153846</v>
      </c>
      <c r="J61" s="123"/>
      <c r="K61" s="123"/>
      <c r="L61" s="124">
        <f>IF(A61="","",VLOOKUP(A61,BCC_8,37,0)*Infor!$E$16)</f>
        <v>1080000</v>
      </c>
      <c r="M61" s="124">
        <f t="shared" si="7"/>
        <v>1600000</v>
      </c>
      <c r="N61" s="124">
        <f t="shared" si="12"/>
        <v>6833846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6833846</v>
      </c>
      <c r="V61" s="79">
        <f t="shared" si="0"/>
        <v>8</v>
      </c>
      <c r="W61" s="79">
        <v>15</v>
      </c>
      <c r="X61" s="79" t="str">
        <f t="shared" si="15"/>
        <v>Print</v>
      </c>
      <c r="Y61" s="78">
        <f>IF(A61="","",N61-IF(L61&gt;Infor!$E$15,Infor!$E$15,TTL_8!L61))</f>
        <v>6103846</v>
      </c>
      <c r="Z61" s="78">
        <f t="shared" si="8"/>
        <v>2</v>
      </c>
      <c r="AA61" s="78">
        <f>IF(A61="","",Infor!$E$13+Infor!$E$14*TTL_8!Z61)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IF(BBC_8!A61="","",BBC_8!A61)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27</v>
      </c>
      <c r="I62" s="124">
        <f t="shared" si="11"/>
        <v>4153846</v>
      </c>
      <c r="J62" s="123"/>
      <c r="K62" s="123"/>
      <c r="L62" s="124">
        <f>IF(A62="","",VLOOKUP(A62,BCC_8,37,0)*Infor!$E$16)</f>
        <v>1080000</v>
      </c>
      <c r="M62" s="124">
        <f t="shared" si="7"/>
        <v>1600000</v>
      </c>
      <c r="N62" s="124">
        <f t="shared" si="12"/>
        <v>6833846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6413846</v>
      </c>
      <c r="V62" s="79">
        <f t="shared" si="0"/>
        <v>8</v>
      </c>
      <c r="W62" s="79">
        <v>15</v>
      </c>
      <c r="X62" s="79" t="str">
        <f t="shared" si="15"/>
        <v>Print</v>
      </c>
      <c r="Y62" s="78">
        <f>IF(A62="","",N62-IF(L62&gt;Infor!$E$15,Infor!$E$15,TTL_8!L62))</f>
        <v>6103846</v>
      </c>
      <c r="Z62" s="78">
        <f t="shared" si="8"/>
        <v>1</v>
      </c>
      <c r="AA62" s="78">
        <f>IF(A62="","",Infor!$E$13+Infor!$E$14*TTL_8!Z62)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1350</v>
      </c>
      <c r="I64" s="114">
        <f>SUM(I13:I63)</f>
        <v>239105761</v>
      </c>
      <c r="J64" s="113"/>
      <c r="K64" s="113"/>
      <c r="L64" s="114">
        <f t="shared" ref="L64:U64" si="19">SUM(L13:L63)</f>
        <v>54000000</v>
      </c>
      <c r="M64" s="114">
        <f t="shared" si="19"/>
        <v>84800000</v>
      </c>
      <c r="N64" s="114">
        <f t="shared" si="19"/>
        <v>377905761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319991</v>
      </c>
      <c r="T64" s="114">
        <f t="shared" si="19"/>
        <v>12657491</v>
      </c>
      <c r="U64" s="116">
        <f t="shared" si="19"/>
        <v>365248270</v>
      </c>
      <c r="W64" s="79">
        <v>15</v>
      </c>
      <c r="X64" s="44" t="s">
        <v>143</v>
      </c>
      <c r="Y64" s="87">
        <f>SUM(Y13:Y63)</f>
        <v>341405761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6399807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sáu mươi lăm triệu, hai trăm bốn mươi tám ngàn, hai trăm bảy mươi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42978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18" priority="1" operator="notEqual">
      <formula>$N$64</formula>
    </cfRule>
    <cfRule type="cellIs" dxfId="17" priority="3" operator="notEqual">
      <formula>$N$64</formula>
    </cfRule>
  </conditionalFormatting>
  <conditionalFormatting sqref="AO6">
    <cfRule type="cellIs" dxfId="16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topLeftCell="A2" zoomScale="115" zoomScaleNormal="115" zoomScaleSheetLayoutView="115" workbookViewId="0">
      <selection activeCell="A12" sqref="A12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9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9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9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9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9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DATE(Infor!B11,9,1)</f>
        <v>42979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9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9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9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42979</v>
      </c>
      <c r="F10" s="51">
        <f>IF(E10="","",IF(DAY(E10+1)=DAY($E$10),"",E10+1))</f>
        <v>42980</v>
      </c>
      <c r="G10" s="51">
        <f t="shared" ref="G10:AI10" si="1">IF(F10="","",IF(DAY(F10+1)=DAY($E$10),"",F10+1))</f>
        <v>42981</v>
      </c>
      <c r="H10" s="51">
        <f t="shared" si="1"/>
        <v>42982</v>
      </c>
      <c r="I10" s="51">
        <f t="shared" si="1"/>
        <v>42983</v>
      </c>
      <c r="J10" s="51">
        <f t="shared" si="1"/>
        <v>42984</v>
      </c>
      <c r="K10" s="51">
        <f t="shared" si="1"/>
        <v>42985</v>
      </c>
      <c r="L10" s="51">
        <f t="shared" si="1"/>
        <v>42986</v>
      </c>
      <c r="M10" s="51">
        <f t="shared" si="1"/>
        <v>42987</v>
      </c>
      <c r="N10" s="51">
        <f t="shared" si="1"/>
        <v>42988</v>
      </c>
      <c r="O10" s="51">
        <f t="shared" si="1"/>
        <v>42989</v>
      </c>
      <c r="P10" s="51">
        <f t="shared" si="1"/>
        <v>42990</v>
      </c>
      <c r="Q10" s="51">
        <f t="shared" si="1"/>
        <v>42991</v>
      </c>
      <c r="R10" s="51">
        <f t="shared" si="1"/>
        <v>42992</v>
      </c>
      <c r="S10" s="51">
        <f t="shared" si="1"/>
        <v>42993</v>
      </c>
      <c r="T10" s="51">
        <f t="shared" si="1"/>
        <v>42994</v>
      </c>
      <c r="U10" s="51">
        <f t="shared" si="1"/>
        <v>42995</v>
      </c>
      <c r="V10" s="51">
        <f t="shared" si="1"/>
        <v>42996</v>
      </c>
      <c r="W10" s="51">
        <f t="shared" si="1"/>
        <v>42997</v>
      </c>
      <c r="X10" s="51">
        <f t="shared" si="1"/>
        <v>42998</v>
      </c>
      <c r="Y10" s="51">
        <f t="shared" si="1"/>
        <v>42999</v>
      </c>
      <c r="Z10" s="51">
        <f t="shared" si="1"/>
        <v>43000</v>
      </c>
      <c r="AA10" s="51">
        <f t="shared" si="1"/>
        <v>43001</v>
      </c>
      <c r="AB10" s="51">
        <f t="shared" si="1"/>
        <v>43002</v>
      </c>
      <c r="AC10" s="51">
        <f t="shared" si="1"/>
        <v>43003</v>
      </c>
      <c r="AD10" s="51">
        <f t="shared" si="1"/>
        <v>43004</v>
      </c>
      <c r="AE10" s="51">
        <f t="shared" si="1"/>
        <v>43005</v>
      </c>
      <c r="AF10" s="51">
        <f t="shared" si="1"/>
        <v>43006</v>
      </c>
      <c r="AG10" s="51">
        <f t="shared" si="1"/>
        <v>43007</v>
      </c>
      <c r="AH10" s="51">
        <f t="shared" si="1"/>
        <v>43008</v>
      </c>
      <c r="AI10" s="51" t="str">
        <f t="shared" si="1"/>
        <v/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9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sáu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bảy</v>
      </c>
      <c r="G11" s="50" t="str">
        <f t="shared" si="2"/>
        <v xml:space="preserve">          Chủ nhật</v>
      </c>
      <c r="H11" s="50" t="str">
        <f t="shared" si="2"/>
        <v xml:space="preserve">          Thứ hai</v>
      </c>
      <c r="I11" s="50" t="str">
        <f t="shared" si="2"/>
        <v xml:space="preserve">          Thứ ba</v>
      </c>
      <c r="J11" s="50" t="str">
        <f t="shared" si="2"/>
        <v xml:space="preserve">          Thứ tư</v>
      </c>
      <c r="K11" s="50" t="str">
        <f t="shared" si="2"/>
        <v xml:space="preserve">          Thứ năm</v>
      </c>
      <c r="L11" s="50" t="str">
        <f t="shared" si="2"/>
        <v xml:space="preserve">          Thứ sáu</v>
      </c>
      <c r="M11" s="50" t="str">
        <f t="shared" si="2"/>
        <v xml:space="preserve">          Thứ bảy</v>
      </c>
      <c r="N11" s="50" t="str">
        <f t="shared" si="2"/>
        <v xml:space="preserve">          Chủ nhật</v>
      </c>
      <c r="O11" s="50" t="str">
        <f t="shared" si="2"/>
        <v xml:space="preserve">          Thứ hai</v>
      </c>
      <c r="P11" s="50" t="str">
        <f t="shared" si="2"/>
        <v xml:space="preserve">          Thứ ba</v>
      </c>
      <c r="Q11" s="50" t="str">
        <f t="shared" si="2"/>
        <v xml:space="preserve">          Thứ tư</v>
      </c>
      <c r="R11" s="50" t="str">
        <f t="shared" si="2"/>
        <v xml:space="preserve">          Thứ năm</v>
      </c>
      <c r="S11" s="50" t="str">
        <f t="shared" si="2"/>
        <v xml:space="preserve">          Thứ sáu</v>
      </c>
      <c r="T11" s="50" t="str">
        <f t="shared" si="2"/>
        <v xml:space="preserve">          Thứ bảy</v>
      </c>
      <c r="U11" s="50" t="str">
        <f t="shared" si="2"/>
        <v xml:space="preserve">          Chủ nhật</v>
      </c>
      <c r="V11" s="50" t="str">
        <f t="shared" si="2"/>
        <v xml:space="preserve">          Thứ hai</v>
      </c>
      <c r="W11" s="50" t="str">
        <f t="shared" si="2"/>
        <v xml:space="preserve">          Thứ ba</v>
      </c>
      <c r="X11" s="50" t="str">
        <f t="shared" si="2"/>
        <v xml:space="preserve">          Thứ tư</v>
      </c>
      <c r="Y11" s="50" t="str">
        <f t="shared" si="2"/>
        <v xml:space="preserve">          Thứ năm</v>
      </c>
      <c r="Z11" s="50" t="str">
        <f t="shared" si="2"/>
        <v xml:space="preserve">          Thứ sáu</v>
      </c>
      <c r="AA11" s="50" t="str">
        <f t="shared" si="2"/>
        <v xml:space="preserve">          Thứ bảy</v>
      </c>
      <c r="AB11" s="50" t="str">
        <f t="shared" si="2"/>
        <v xml:space="preserve">          Chủ nhật</v>
      </c>
      <c r="AC11" s="50" t="str">
        <f t="shared" si="2"/>
        <v xml:space="preserve">          Thứ hai</v>
      </c>
      <c r="AD11" s="50" t="str">
        <f t="shared" si="2"/>
        <v xml:space="preserve">          Thứ ba</v>
      </c>
      <c r="AE11" s="50" t="str">
        <f t="shared" si="2"/>
        <v xml:space="preserve">          Thứ tư</v>
      </c>
      <c r="AF11" s="50" t="str">
        <f t="shared" si="2"/>
        <v xml:space="preserve">          Thứ năm</v>
      </c>
      <c r="AG11" s="50" t="str">
        <f t="shared" si="2"/>
        <v xml:space="preserve">          Thứ sáu</v>
      </c>
      <c r="AH11" s="50" t="str">
        <f t="shared" si="2"/>
        <v xml:space="preserve">          Thứ bảy</v>
      </c>
      <c r="AI11" s="50" t="str">
        <f t="shared" si="2"/>
        <v/>
      </c>
      <c r="AJ11" s="276"/>
      <c r="AK11" s="269"/>
      <c r="AL11" s="269"/>
      <c r="AM11" s="269"/>
      <c r="AN11" s="270"/>
      <c r="AO11" s="44">
        <f t="shared" si="0"/>
        <v>9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IF(OR($A12="",E$10=""),"",IF(IFERROR(MATCH(BBC_9!E$10,Infor!$A$13:$A$30,0),0)&gt;0,"L",IF(WEEKDAY(E$10)=1,"","X")))</f>
        <v>X</v>
      </c>
      <c r="F12" s="56" t="str">
        <f>IF(OR($A12="",F$10=""),"",IF(IFERROR(MATCH(BBC_9!F$10,Infor!$A$13:$A$30,0),0)&gt;0,"L",IF(WEEKDAY(F$10)=1,"","X")))</f>
        <v>L</v>
      </c>
      <c r="G12" s="56" t="str">
        <f>IF(OR($A12="",G$10=""),"",IF(IFERROR(MATCH(BBC_9!G$10,Infor!$A$13:$A$30,0),0)&gt;0,"L",IF(WEEKDAY(G$10)=1,"","X")))</f>
        <v/>
      </c>
      <c r="H12" s="56" t="str">
        <f>IF(OR($A12="",H$10=""),"",IF(IFERROR(MATCH(BBC_9!H$10,Infor!$A$13:$A$30,0),0)&gt;0,"L",IF(WEEKDAY(H$10)=1,"","X")))</f>
        <v>X</v>
      </c>
      <c r="I12" s="56" t="str">
        <f>IF(OR($A12="",I$10=""),"",IF(IFERROR(MATCH(BBC_9!I$10,Infor!$A$13:$A$30,0),0)&gt;0,"L",IF(WEEKDAY(I$10)=1,"","X")))</f>
        <v>X</v>
      </c>
      <c r="J12" s="56" t="str">
        <f>IF(OR($A12="",J$10=""),"",IF(IFERROR(MATCH(BBC_9!J$10,Infor!$A$13:$A$30,0),0)&gt;0,"L",IF(WEEKDAY(J$10)=1,"","X")))</f>
        <v>X</v>
      </c>
      <c r="K12" s="56" t="str">
        <f>IF(OR($A12="",K$10=""),"",IF(IFERROR(MATCH(BBC_9!K$10,Infor!$A$13:$A$30,0),0)&gt;0,"L",IF(WEEKDAY(K$10)=1,"","X")))</f>
        <v>X</v>
      </c>
      <c r="L12" s="56" t="str">
        <f>IF(OR($A12="",L$10=""),"",IF(IFERROR(MATCH(BBC_9!L$10,Infor!$A$13:$A$30,0),0)&gt;0,"L",IF(WEEKDAY(L$10)=1,"","X")))</f>
        <v>X</v>
      </c>
      <c r="M12" s="56" t="str">
        <f>IF(OR($A12="",M$10=""),"",IF(IFERROR(MATCH(BBC_9!M$10,Infor!$A$13:$A$30,0),0)&gt;0,"L",IF(WEEKDAY(M$10)=1,"","X")))</f>
        <v>X</v>
      </c>
      <c r="N12" s="56" t="str">
        <f>IF(OR($A12="",N$10=""),"",IF(IFERROR(MATCH(BBC_9!N$10,Infor!$A$13:$A$30,0),0)&gt;0,"L",IF(WEEKDAY(N$10)=1,"","X")))</f>
        <v/>
      </c>
      <c r="O12" s="56" t="str">
        <f>IF(OR($A12="",O$10=""),"",IF(IFERROR(MATCH(BBC_9!O$10,Infor!$A$13:$A$30,0),0)&gt;0,"L",IF(WEEKDAY(O$10)=1,"","X")))</f>
        <v>X</v>
      </c>
      <c r="P12" s="56" t="str">
        <f>IF(OR($A12="",P$10=""),"",IF(IFERROR(MATCH(BBC_9!P$10,Infor!$A$13:$A$30,0),0)&gt;0,"L",IF(WEEKDAY(P$10)=1,"","X")))</f>
        <v>X</v>
      </c>
      <c r="Q12" s="56" t="str">
        <f>IF(OR($A12="",Q$10=""),"",IF(IFERROR(MATCH(BBC_9!Q$10,Infor!$A$13:$A$30,0),0)&gt;0,"L",IF(WEEKDAY(Q$10)=1,"","X")))</f>
        <v>X</v>
      </c>
      <c r="R12" s="56" t="str">
        <f>IF(OR($A12="",R$10=""),"",IF(IFERROR(MATCH(BBC_9!R$10,Infor!$A$13:$A$30,0),0)&gt;0,"L",IF(WEEKDAY(R$10)=1,"","X")))</f>
        <v>X</v>
      </c>
      <c r="S12" s="56" t="str">
        <f>IF(OR($A12="",S$10=""),"",IF(IFERROR(MATCH(BBC_9!S$10,Infor!$A$13:$A$30,0),0)&gt;0,"L",IF(WEEKDAY(S$10)=1,"","X")))</f>
        <v>X</v>
      </c>
      <c r="T12" s="56" t="str">
        <f>IF(OR($A12="",T$10=""),"",IF(IFERROR(MATCH(BBC_9!T$10,Infor!$A$13:$A$30,0),0)&gt;0,"L",IF(WEEKDAY(T$10)=1,"","X")))</f>
        <v>X</v>
      </c>
      <c r="U12" s="56" t="str">
        <f>IF(OR($A12="",U$10=""),"",IF(IFERROR(MATCH(BBC_9!U$10,Infor!$A$13:$A$30,0),0)&gt;0,"L",IF(WEEKDAY(U$10)=1,"","X")))</f>
        <v/>
      </c>
      <c r="V12" s="56" t="str">
        <f>IF(OR($A12="",V$10=""),"",IF(IFERROR(MATCH(BBC_9!V$10,Infor!$A$13:$A$30,0),0)&gt;0,"L",IF(WEEKDAY(V$10)=1,"","X")))</f>
        <v>X</v>
      </c>
      <c r="W12" s="56" t="str">
        <f>IF(OR($A12="",W$10=""),"",IF(IFERROR(MATCH(BBC_9!W$10,Infor!$A$13:$A$30,0),0)&gt;0,"L",IF(WEEKDAY(W$10)=1,"","X")))</f>
        <v>X</v>
      </c>
      <c r="X12" s="56" t="str">
        <f>IF(OR($A12="",X$10=""),"",IF(IFERROR(MATCH(BBC_9!X$10,Infor!$A$13:$A$30,0),0)&gt;0,"L",IF(WEEKDAY(X$10)=1,"","X")))</f>
        <v>X</v>
      </c>
      <c r="Y12" s="56" t="str">
        <f>IF(OR($A12="",Y$10=""),"",IF(IFERROR(MATCH(BBC_9!Y$10,Infor!$A$13:$A$30,0),0)&gt;0,"L",IF(WEEKDAY(Y$10)=1,"","X")))</f>
        <v>X</v>
      </c>
      <c r="Z12" s="56" t="str">
        <f>IF(OR($A12="",Z$10=""),"",IF(IFERROR(MATCH(BBC_9!Z$10,Infor!$A$13:$A$30,0),0)&gt;0,"L",IF(WEEKDAY(Z$10)=1,"","X")))</f>
        <v>X</v>
      </c>
      <c r="AA12" s="56" t="str">
        <f>IF(OR($A12="",AA$10=""),"",IF(IFERROR(MATCH(BBC_9!AA$10,Infor!$A$13:$A$30,0),0)&gt;0,"L",IF(WEEKDAY(AA$10)=1,"","X")))</f>
        <v>X</v>
      </c>
      <c r="AB12" s="56" t="str">
        <f>IF(OR($A12="",AB$10=""),"",IF(IFERROR(MATCH(BBC_9!AB$10,Infor!$A$13:$A$30,0),0)&gt;0,"L",IF(WEEKDAY(AB$10)=1,"","X")))</f>
        <v/>
      </c>
      <c r="AC12" s="56" t="str">
        <f>IF(OR($A12="",AC$10=""),"",IF(IFERROR(MATCH(BBC_9!AC$10,Infor!$A$13:$A$30,0),0)&gt;0,"L",IF(WEEKDAY(AC$10)=1,"","X")))</f>
        <v>X</v>
      </c>
      <c r="AD12" s="56" t="str">
        <f>IF(OR($A12="",AD$10=""),"",IF(IFERROR(MATCH(BBC_9!AD$10,Infor!$A$13:$A$30,0),0)&gt;0,"L",IF(WEEKDAY(AD$10)=1,"","X")))</f>
        <v>X</v>
      </c>
      <c r="AE12" s="56" t="str">
        <f>IF(OR($A12="",AE$10=""),"",IF(IFERROR(MATCH(BBC_9!AE$10,Infor!$A$13:$A$30,0),0)&gt;0,"L",IF(WEEKDAY(AE$10)=1,"","X")))</f>
        <v>X</v>
      </c>
      <c r="AF12" s="56" t="str">
        <f>IF(OR($A12="",AF$10=""),"",IF(IFERROR(MATCH(BBC_9!AF$10,Infor!$A$13:$A$30,0),0)&gt;0,"L",IF(WEEKDAY(AF$10)=1,"","X")))</f>
        <v>X</v>
      </c>
      <c r="AG12" s="56" t="str">
        <f>IF(OR($A12="",AG$10=""),"",IF(IFERROR(MATCH(BBC_9!AG$10,Infor!$A$13:$A$30,0),0)&gt;0,"L",IF(WEEKDAY(AG$10)=1,"","X")))</f>
        <v>X</v>
      </c>
      <c r="AH12" s="56" t="str">
        <f>IF(OR($A12="",AH$10=""),"",IF(IFERROR(MATCH(BBC_9!AH$10,Infor!$A$13:$A$30,0),0)&gt;0,"L",IF(WEEKDAY(AH$10)=1,"","X")))</f>
        <v>X</v>
      </c>
      <c r="AI12" s="56" t="str">
        <f>IF(OR($A12="",AI$10=""),"",IF(IFERROR(MATCH(BBC_9!AI$10,Infor!$A$13:$A$30,0),0)&gt;0,"L",IF(WEEKDAY(AI$10)=1,"","X")))</f>
        <v/>
      </c>
      <c r="AJ12" s="57"/>
      <c r="AK12" s="57">
        <f>COUNTIF(E12:AI12,"X")+COUNTIF(E12:AI12,"\")/2</f>
        <v>25</v>
      </c>
      <c r="AL12" s="57">
        <f>COUNTIF(E12:AI12,"L")</f>
        <v>1</v>
      </c>
      <c r="AM12" s="57"/>
      <c r="AN12" s="58"/>
      <c r="AO12" s="44">
        <f t="shared" si="0"/>
        <v>9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IF(OR($A13="",E$10=""),"",IF(IFERROR(MATCH(BBC_9!E$10,Infor!$A$13:$A$30,0),0)&gt;0,"L",IF(WEEKDAY(E$10)=1,"","X")))</f>
        <v>X</v>
      </c>
      <c r="F13" s="61" t="str">
        <f>IF(OR($A13="",F$10=""),"",IF(IFERROR(MATCH(BBC_9!F$10,Infor!$A$13:$A$30,0),0)&gt;0,"L",IF(WEEKDAY(F$10)=1,"","X")))</f>
        <v>L</v>
      </c>
      <c r="G13" s="61" t="str">
        <f>IF(OR($A13="",G$10=""),"",IF(IFERROR(MATCH(BBC_9!G$10,Infor!$A$13:$A$30,0),0)&gt;0,"L",IF(WEEKDAY(G$10)=1,"","X")))</f>
        <v/>
      </c>
      <c r="H13" s="61" t="str">
        <f>IF(OR($A13="",H$10=""),"",IF(IFERROR(MATCH(BBC_9!H$10,Infor!$A$13:$A$30,0),0)&gt;0,"L",IF(WEEKDAY(H$10)=1,"","X")))</f>
        <v>X</v>
      </c>
      <c r="I13" s="61" t="str">
        <f>IF(OR($A13="",I$10=""),"",IF(IFERROR(MATCH(BBC_9!I$10,Infor!$A$13:$A$30,0),0)&gt;0,"L",IF(WEEKDAY(I$10)=1,"","X")))</f>
        <v>X</v>
      </c>
      <c r="J13" s="61" t="str">
        <f>IF(OR($A13="",J$10=""),"",IF(IFERROR(MATCH(BBC_9!J$10,Infor!$A$13:$A$30,0),0)&gt;0,"L",IF(WEEKDAY(J$10)=1,"","X")))</f>
        <v>X</v>
      </c>
      <c r="K13" s="61" t="str">
        <f>IF(OR($A13="",K$10=""),"",IF(IFERROR(MATCH(BBC_9!K$10,Infor!$A$13:$A$30,0),0)&gt;0,"L",IF(WEEKDAY(K$10)=1,"","X")))</f>
        <v>X</v>
      </c>
      <c r="L13" s="61" t="str">
        <f>IF(OR($A13="",L$10=""),"",IF(IFERROR(MATCH(BBC_9!L$10,Infor!$A$13:$A$30,0),0)&gt;0,"L",IF(WEEKDAY(L$10)=1,"","X")))</f>
        <v>X</v>
      </c>
      <c r="M13" s="61" t="str">
        <f>IF(OR($A13="",M$10=""),"",IF(IFERROR(MATCH(BBC_9!M$10,Infor!$A$13:$A$30,0),0)&gt;0,"L",IF(WEEKDAY(M$10)=1,"","X")))</f>
        <v>X</v>
      </c>
      <c r="N13" s="61" t="str">
        <f>IF(OR($A13="",N$10=""),"",IF(IFERROR(MATCH(BBC_9!N$10,Infor!$A$13:$A$30,0),0)&gt;0,"L",IF(WEEKDAY(N$10)=1,"","X")))</f>
        <v/>
      </c>
      <c r="O13" s="61" t="str">
        <f>IF(OR($A13="",O$10=""),"",IF(IFERROR(MATCH(BBC_9!O$10,Infor!$A$13:$A$30,0),0)&gt;0,"L",IF(WEEKDAY(O$10)=1,"","X")))</f>
        <v>X</v>
      </c>
      <c r="P13" s="61" t="str">
        <f>IF(OR($A13="",P$10=""),"",IF(IFERROR(MATCH(BBC_9!P$10,Infor!$A$13:$A$30,0),0)&gt;0,"L",IF(WEEKDAY(P$10)=1,"","X")))</f>
        <v>X</v>
      </c>
      <c r="Q13" s="61" t="str">
        <f>IF(OR($A13="",Q$10=""),"",IF(IFERROR(MATCH(BBC_9!Q$10,Infor!$A$13:$A$30,0),0)&gt;0,"L",IF(WEEKDAY(Q$10)=1,"","X")))</f>
        <v>X</v>
      </c>
      <c r="R13" s="61" t="str">
        <f>IF(OR($A13="",R$10=""),"",IF(IFERROR(MATCH(BBC_9!R$10,Infor!$A$13:$A$30,0),0)&gt;0,"L",IF(WEEKDAY(R$10)=1,"","X")))</f>
        <v>X</v>
      </c>
      <c r="S13" s="61" t="str">
        <f>IF(OR($A13="",S$10=""),"",IF(IFERROR(MATCH(BBC_9!S$10,Infor!$A$13:$A$30,0),0)&gt;0,"L",IF(WEEKDAY(S$10)=1,"","X")))</f>
        <v>X</v>
      </c>
      <c r="T13" s="61" t="str">
        <f>IF(OR($A13="",T$10=""),"",IF(IFERROR(MATCH(BBC_9!T$10,Infor!$A$13:$A$30,0),0)&gt;0,"L",IF(WEEKDAY(T$10)=1,"","X")))</f>
        <v>X</v>
      </c>
      <c r="U13" s="61" t="str">
        <f>IF(OR($A13="",U$10=""),"",IF(IFERROR(MATCH(BBC_9!U$10,Infor!$A$13:$A$30,0),0)&gt;0,"L",IF(WEEKDAY(U$10)=1,"","X")))</f>
        <v/>
      </c>
      <c r="V13" s="61" t="str">
        <f>IF(OR($A13="",V$10=""),"",IF(IFERROR(MATCH(BBC_9!V$10,Infor!$A$13:$A$30,0),0)&gt;0,"L",IF(WEEKDAY(V$10)=1,"","X")))</f>
        <v>X</v>
      </c>
      <c r="W13" s="61" t="str">
        <f>IF(OR($A13="",W$10=""),"",IF(IFERROR(MATCH(BBC_9!W$10,Infor!$A$13:$A$30,0),0)&gt;0,"L",IF(WEEKDAY(W$10)=1,"","X")))</f>
        <v>X</v>
      </c>
      <c r="X13" s="61" t="str">
        <f>IF(OR($A13="",X$10=""),"",IF(IFERROR(MATCH(BBC_9!X$10,Infor!$A$13:$A$30,0),0)&gt;0,"L",IF(WEEKDAY(X$10)=1,"","X")))</f>
        <v>X</v>
      </c>
      <c r="Y13" s="61" t="str">
        <f>IF(OR($A13="",Y$10=""),"",IF(IFERROR(MATCH(BBC_9!Y$10,Infor!$A$13:$A$30,0),0)&gt;0,"L",IF(WEEKDAY(Y$10)=1,"","X")))</f>
        <v>X</v>
      </c>
      <c r="Z13" s="61" t="str">
        <f>IF(OR($A13="",Z$10=""),"",IF(IFERROR(MATCH(BBC_9!Z$10,Infor!$A$13:$A$30,0),0)&gt;0,"L",IF(WEEKDAY(Z$10)=1,"","X")))</f>
        <v>X</v>
      </c>
      <c r="AA13" s="61" t="str">
        <f>IF(OR($A13="",AA$10=""),"",IF(IFERROR(MATCH(BBC_9!AA$10,Infor!$A$13:$A$30,0),0)&gt;0,"L",IF(WEEKDAY(AA$10)=1,"","X")))</f>
        <v>X</v>
      </c>
      <c r="AB13" s="61" t="str">
        <f>IF(OR($A13="",AB$10=""),"",IF(IFERROR(MATCH(BBC_9!AB$10,Infor!$A$13:$A$30,0),0)&gt;0,"L",IF(WEEKDAY(AB$10)=1,"","X")))</f>
        <v/>
      </c>
      <c r="AC13" s="61" t="str">
        <f>IF(OR($A13="",AC$10=""),"",IF(IFERROR(MATCH(BBC_9!AC$10,Infor!$A$13:$A$30,0),0)&gt;0,"L",IF(WEEKDAY(AC$10)=1,"","X")))</f>
        <v>X</v>
      </c>
      <c r="AD13" s="61" t="str">
        <f>IF(OR($A13="",AD$10=""),"",IF(IFERROR(MATCH(BBC_9!AD$10,Infor!$A$13:$A$30,0),0)&gt;0,"L",IF(WEEKDAY(AD$10)=1,"","X")))</f>
        <v>X</v>
      </c>
      <c r="AE13" s="61" t="str">
        <f>IF(OR($A13="",AE$10=""),"",IF(IFERROR(MATCH(BBC_9!AE$10,Infor!$A$13:$A$30,0),0)&gt;0,"L",IF(WEEKDAY(AE$10)=1,"","X")))</f>
        <v>X</v>
      </c>
      <c r="AF13" s="61" t="str">
        <f>IF(OR($A13="",AF$10=""),"",IF(IFERROR(MATCH(BBC_9!AF$10,Infor!$A$13:$A$30,0),0)&gt;0,"L",IF(WEEKDAY(AF$10)=1,"","X")))</f>
        <v>X</v>
      </c>
      <c r="AG13" s="61" t="str">
        <f>IF(OR($A13="",AG$10=""),"",IF(IFERROR(MATCH(BBC_9!AG$10,Infor!$A$13:$A$30,0),0)&gt;0,"L",IF(WEEKDAY(AG$10)=1,"","X")))</f>
        <v>X</v>
      </c>
      <c r="AH13" s="61" t="str">
        <f>IF(OR($A13="",AH$10=""),"",IF(IFERROR(MATCH(BBC_9!AH$10,Infor!$A$13:$A$30,0),0)&gt;0,"L",IF(WEEKDAY(AH$10)=1,"","X")))</f>
        <v>X</v>
      </c>
      <c r="AI13" s="61" t="str">
        <f>IF(OR($A13="",AI$10=""),"",IF(IFERROR(MATCH(BBC_9!AI$10,Infor!$A$13:$A$30,0),0)&gt;0,"L",IF(WEEKDAY(AI$10)=1,"","X")))</f>
        <v/>
      </c>
      <c r="AJ13" s="62"/>
      <c r="AK13" s="62">
        <f t="shared" ref="AK13:AK61" si="6">COUNTIF(E13:AI13,"X")+COUNTIF(E13:AI13,"\")/2</f>
        <v>25</v>
      </c>
      <c r="AL13" s="62">
        <f t="shared" ref="AL13:AL61" si="7">COUNTIF(E13:AI13,"L")</f>
        <v>1</v>
      </c>
      <c r="AM13" s="62"/>
      <c r="AN13" s="63"/>
      <c r="AO13" s="44">
        <f t="shared" si="0"/>
        <v>9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IF(OR($A14="",E$10=""),"",IF(IFERROR(MATCH(BBC_9!E$10,Infor!$A$13:$A$30,0),0)&gt;0,"L",IF(WEEKDAY(E$10)=1,"","X")))</f>
        <v>X</v>
      </c>
      <c r="F14" s="61" t="str">
        <f>IF(OR($A14="",F$10=""),"",IF(IFERROR(MATCH(BBC_9!F$10,Infor!$A$13:$A$30,0),0)&gt;0,"L",IF(WEEKDAY(F$10)=1,"","X")))</f>
        <v>L</v>
      </c>
      <c r="G14" s="61" t="str">
        <f>IF(OR($A14="",G$10=""),"",IF(IFERROR(MATCH(BBC_9!G$10,Infor!$A$13:$A$30,0),0)&gt;0,"L",IF(WEEKDAY(G$10)=1,"","X")))</f>
        <v/>
      </c>
      <c r="H14" s="61" t="str">
        <f>IF(OR($A14="",H$10=""),"",IF(IFERROR(MATCH(BBC_9!H$10,Infor!$A$13:$A$30,0),0)&gt;0,"L",IF(WEEKDAY(H$10)=1,"","X")))</f>
        <v>X</v>
      </c>
      <c r="I14" s="61" t="str">
        <f>IF(OR($A14="",I$10=""),"",IF(IFERROR(MATCH(BBC_9!I$10,Infor!$A$13:$A$30,0),0)&gt;0,"L",IF(WEEKDAY(I$10)=1,"","X")))</f>
        <v>X</v>
      </c>
      <c r="J14" s="61" t="str">
        <f>IF(OR($A14="",J$10=""),"",IF(IFERROR(MATCH(BBC_9!J$10,Infor!$A$13:$A$30,0),0)&gt;0,"L",IF(WEEKDAY(J$10)=1,"","X")))</f>
        <v>X</v>
      </c>
      <c r="K14" s="61" t="str">
        <f>IF(OR($A14="",K$10=""),"",IF(IFERROR(MATCH(BBC_9!K$10,Infor!$A$13:$A$30,0),0)&gt;0,"L",IF(WEEKDAY(K$10)=1,"","X")))</f>
        <v>X</v>
      </c>
      <c r="L14" s="61" t="str">
        <f>IF(OR($A14="",L$10=""),"",IF(IFERROR(MATCH(BBC_9!L$10,Infor!$A$13:$A$30,0),0)&gt;0,"L",IF(WEEKDAY(L$10)=1,"","X")))</f>
        <v>X</v>
      </c>
      <c r="M14" s="61" t="str">
        <f>IF(OR($A14="",M$10=""),"",IF(IFERROR(MATCH(BBC_9!M$10,Infor!$A$13:$A$30,0),0)&gt;0,"L",IF(WEEKDAY(M$10)=1,"","X")))</f>
        <v>X</v>
      </c>
      <c r="N14" s="61" t="str">
        <f>IF(OR($A14="",N$10=""),"",IF(IFERROR(MATCH(BBC_9!N$10,Infor!$A$13:$A$30,0),0)&gt;0,"L",IF(WEEKDAY(N$10)=1,"","X")))</f>
        <v/>
      </c>
      <c r="O14" s="61" t="str">
        <f>IF(OR($A14="",O$10=""),"",IF(IFERROR(MATCH(BBC_9!O$10,Infor!$A$13:$A$30,0),0)&gt;0,"L",IF(WEEKDAY(O$10)=1,"","X")))</f>
        <v>X</v>
      </c>
      <c r="P14" s="61" t="str">
        <f>IF(OR($A14="",P$10=""),"",IF(IFERROR(MATCH(BBC_9!P$10,Infor!$A$13:$A$30,0),0)&gt;0,"L",IF(WEEKDAY(P$10)=1,"","X")))</f>
        <v>X</v>
      </c>
      <c r="Q14" s="61" t="str">
        <f>IF(OR($A14="",Q$10=""),"",IF(IFERROR(MATCH(BBC_9!Q$10,Infor!$A$13:$A$30,0),0)&gt;0,"L",IF(WEEKDAY(Q$10)=1,"","X")))</f>
        <v>X</v>
      </c>
      <c r="R14" s="61" t="str">
        <f>IF(OR($A14="",R$10=""),"",IF(IFERROR(MATCH(BBC_9!R$10,Infor!$A$13:$A$30,0),0)&gt;0,"L",IF(WEEKDAY(R$10)=1,"","X")))</f>
        <v>X</v>
      </c>
      <c r="S14" s="61" t="str">
        <f>IF(OR($A14="",S$10=""),"",IF(IFERROR(MATCH(BBC_9!S$10,Infor!$A$13:$A$30,0),0)&gt;0,"L",IF(WEEKDAY(S$10)=1,"","X")))</f>
        <v>X</v>
      </c>
      <c r="T14" s="61" t="str">
        <f>IF(OR($A14="",T$10=""),"",IF(IFERROR(MATCH(BBC_9!T$10,Infor!$A$13:$A$30,0),0)&gt;0,"L",IF(WEEKDAY(T$10)=1,"","X")))</f>
        <v>X</v>
      </c>
      <c r="U14" s="61" t="str">
        <f>IF(OR($A14="",U$10=""),"",IF(IFERROR(MATCH(BBC_9!U$10,Infor!$A$13:$A$30,0),0)&gt;0,"L",IF(WEEKDAY(U$10)=1,"","X")))</f>
        <v/>
      </c>
      <c r="V14" s="61" t="str">
        <f>IF(OR($A14="",V$10=""),"",IF(IFERROR(MATCH(BBC_9!V$10,Infor!$A$13:$A$30,0),0)&gt;0,"L",IF(WEEKDAY(V$10)=1,"","X")))</f>
        <v>X</v>
      </c>
      <c r="W14" s="61" t="str">
        <f>IF(OR($A14="",W$10=""),"",IF(IFERROR(MATCH(BBC_9!W$10,Infor!$A$13:$A$30,0),0)&gt;0,"L",IF(WEEKDAY(W$10)=1,"","X")))</f>
        <v>X</v>
      </c>
      <c r="X14" s="61" t="str">
        <f>IF(OR($A14="",X$10=""),"",IF(IFERROR(MATCH(BBC_9!X$10,Infor!$A$13:$A$30,0),0)&gt;0,"L",IF(WEEKDAY(X$10)=1,"","X")))</f>
        <v>X</v>
      </c>
      <c r="Y14" s="61" t="str">
        <f>IF(OR($A14="",Y$10=""),"",IF(IFERROR(MATCH(BBC_9!Y$10,Infor!$A$13:$A$30,0),0)&gt;0,"L",IF(WEEKDAY(Y$10)=1,"","X")))</f>
        <v>X</v>
      </c>
      <c r="Z14" s="61" t="str">
        <f>IF(OR($A14="",Z$10=""),"",IF(IFERROR(MATCH(BBC_9!Z$10,Infor!$A$13:$A$30,0),0)&gt;0,"L",IF(WEEKDAY(Z$10)=1,"","X")))</f>
        <v>X</v>
      </c>
      <c r="AA14" s="61" t="str">
        <f>IF(OR($A14="",AA$10=""),"",IF(IFERROR(MATCH(BBC_9!AA$10,Infor!$A$13:$A$30,0),0)&gt;0,"L",IF(WEEKDAY(AA$10)=1,"","X")))</f>
        <v>X</v>
      </c>
      <c r="AB14" s="61" t="str">
        <f>IF(OR($A14="",AB$10=""),"",IF(IFERROR(MATCH(BBC_9!AB$10,Infor!$A$13:$A$30,0),0)&gt;0,"L",IF(WEEKDAY(AB$10)=1,"","X")))</f>
        <v/>
      </c>
      <c r="AC14" s="61" t="str">
        <f>IF(OR($A14="",AC$10=""),"",IF(IFERROR(MATCH(BBC_9!AC$10,Infor!$A$13:$A$30,0),0)&gt;0,"L",IF(WEEKDAY(AC$10)=1,"","X")))</f>
        <v>X</v>
      </c>
      <c r="AD14" s="61" t="str">
        <f>IF(OR($A14="",AD$10=""),"",IF(IFERROR(MATCH(BBC_9!AD$10,Infor!$A$13:$A$30,0),0)&gt;0,"L",IF(WEEKDAY(AD$10)=1,"","X")))</f>
        <v>X</v>
      </c>
      <c r="AE14" s="61" t="str">
        <f>IF(OR($A14="",AE$10=""),"",IF(IFERROR(MATCH(BBC_9!AE$10,Infor!$A$13:$A$30,0),0)&gt;0,"L",IF(WEEKDAY(AE$10)=1,"","X")))</f>
        <v>X</v>
      </c>
      <c r="AF14" s="61" t="str">
        <f>IF(OR($A14="",AF$10=""),"",IF(IFERROR(MATCH(BBC_9!AF$10,Infor!$A$13:$A$30,0),0)&gt;0,"L",IF(WEEKDAY(AF$10)=1,"","X")))</f>
        <v>X</v>
      </c>
      <c r="AG14" s="61" t="str">
        <f>IF(OR($A14="",AG$10=""),"",IF(IFERROR(MATCH(BBC_9!AG$10,Infor!$A$13:$A$30,0),0)&gt;0,"L",IF(WEEKDAY(AG$10)=1,"","X")))</f>
        <v>X</v>
      </c>
      <c r="AH14" s="61" t="str">
        <f>IF(OR($A14="",AH$10=""),"",IF(IFERROR(MATCH(BBC_9!AH$10,Infor!$A$13:$A$30,0),0)&gt;0,"L",IF(WEEKDAY(AH$10)=1,"","X")))</f>
        <v>X</v>
      </c>
      <c r="AI14" s="61" t="str">
        <f>IF(OR($A14="",AI$10=""),"",IF(IFERROR(MATCH(BBC_9!AI$10,Infor!$A$13:$A$30,0),0)&gt;0,"L",IF(WEEKDAY(AI$10)=1,"","X")))</f>
        <v/>
      </c>
      <c r="AJ14" s="62"/>
      <c r="AK14" s="62">
        <f t="shared" si="6"/>
        <v>25</v>
      </c>
      <c r="AL14" s="62">
        <f t="shared" si="7"/>
        <v>1</v>
      </c>
      <c r="AM14" s="62"/>
      <c r="AN14" s="63"/>
      <c r="AO14" s="44">
        <f t="shared" si="0"/>
        <v>9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IF(OR($A15="",E$10=""),"",IF(IFERROR(MATCH(BBC_9!E$10,Infor!$A$13:$A$30,0),0)&gt;0,"L",IF(WEEKDAY(E$10)=1,"","X")))</f>
        <v>X</v>
      </c>
      <c r="F15" s="61" t="str">
        <f>IF(OR($A15="",F$10=""),"",IF(IFERROR(MATCH(BBC_9!F$10,Infor!$A$13:$A$30,0),0)&gt;0,"L",IF(WEEKDAY(F$10)=1,"","X")))</f>
        <v>L</v>
      </c>
      <c r="G15" s="61" t="str">
        <f>IF(OR($A15="",G$10=""),"",IF(IFERROR(MATCH(BBC_9!G$10,Infor!$A$13:$A$30,0),0)&gt;0,"L",IF(WEEKDAY(G$10)=1,"","X")))</f>
        <v/>
      </c>
      <c r="H15" s="61" t="str">
        <f>IF(OR($A15="",H$10=""),"",IF(IFERROR(MATCH(BBC_9!H$10,Infor!$A$13:$A$30,0),0)&gt;0,"L",IF(WEEKDAY(H$10)=1,"","X")))</f>
        <v>X</v>
      </c>
      <c r="I15" s="61" t="str">
        <f>IF(OR($A15="",I$10=""),"",IF(IFERROR(MATCH(BBC_9!I$10,Infor!$A$13:$A$30,0),0)&gt;0,"L",IF(WEEKDAY(I$10)=1,"","X")))</f>
        <v>X</v>
      </c>
      <c r="J15" s="61" t="str">
        <f>IF(OR($A15="",J$10=""),"",IF(IFERROR(MATCH(BBC_9!J$10,Infor!$A$13:$A$30,0),0)&gt;0,"L",IF(WEEKDAY(J$10)=1,"","X")))</f>
        <v>X</v>
      </c>
      <c r="K15" s="61" t="str">
        <f>IF(OR($A15="",K$10=""),"",IF(IFERROR(MATCH(BBC_9!K$10,Infor!$A$13:$A$30,0),0)&gt;0,"L",IF(WEEKDAY(K$10)=1,"","X")))</f>
        <v>X</v>
      </c>
      <c r="L15" s="61" t="str">
        <f>IF(OR($A15="",L$10=""),"",IF(IFERROR(MATCH(BBC_9!L$10,Infor!$A$13:$A$30,0),0)&gt;0,"L",IF(WEEKDAY(L$10)=1,"","X")))</f>
        <v>X</v>
      </c>
      <c r="M15" s="61" t="str">
        <f>IF(OR($A15="",M$10=""),"",IF(IFERROR(MATCH(BBC_9!M$10,Infor!$A$13:$A$30,0),0)&gt;0,"L",IF(WEEKDAY(M$10)=1,"","X")))</f>
        <v>X</v>
      </c>
      <c r="N15" s="61" t="str">
        <f>IF(OR($A15="",N$10=""),"",IF(IFERROR(MATCH(BBC_9!N$10,Infor!$A$13:$A$30,0),0)&gt;0,"L",IF(WEEKDAY(N$10)=1,"","X")))</f>
        <v/>
      </c>
      <c r="O15" s="61" t="str">
        <f>IF(OR($A15="",O$10=""),"",IF(IFERROR(MATCH(BBC_9!O$10,Infor!$A$13:$A$30,0),0)&gt;0,"L",IF(WEEKDAY(O$10)=1,"","X")))</f>
        <v>X</v>
      </c>
      <c r="P15" s="61" t="str">
        <f>IF(OR($A15="",P$10=""),"",IF(IFERROR(MATCH(BBC_9!P$10,Infor!$A$13:$A$30,0),0)&gt;0,"L",IF(WEEKDAY(P$10)=1,"","X")))</f>
        <v>X</v>
      </c>
      <c r="Q15" s="61" t="str">
        <f>IF(OR($A15="",Q$10=""),"",IF(IFERROR(MATCH(BBC_9!Q$10,Infor!$A$13:$A$30,0),0)&gt;0,"L",IF(WEEKDAY(Q$10)=1,"","X")))</f>
        <v>X</v>
      </c>
      <c r="R15" s="61" t="str">
        <f>IF(OR($A15="",R$10=""),"",IF(IFERROR(MATCH(BBC_9!R$10,Infor!$A$13:$A$30,0),0)&gt;0,"L",IF(WEEKDAY(R$10)=1,"","X")))</f>
        <v>X</v>
      </c>
      <c r="S15" s="61" t="str">
        <f>IF(OR($A15="",S$10=""),"",IF(IFERROR(MATCH(BBC_9!S$10,Infor!$A$13:$A$30,0),0)&gt;0,"L",IF(WEEKDAY(S$10)=1,"","X")))</f>
        <v>X</v>
      </c>
      <c r="T15" s="61" t="str">
        <f>IF(OR($A15="",T$10=""),"",IF(IFERROR(MATCH(BBC_9!T$10,Infor!$A$13:$A$30,0),0)&gt;0,"L",IF(WEEKDAY(T$10)=1,"","X")))</f>
        <v>X</v>
      </c>
      <c r="U15" s="61" t="str">
        <f>IF(OR($A15="",U$10=""),"",IF(IFERROR(MATCH(BBC_9!U$10,Infor!$A$13:$A$30,0),0)&gt;0,"L",IF(WEEKDAY(U$10)=1,"","X")))</f>
        <v/>
      </c>
      <c r="V15" s="61" t="str">
        <f>IF(OR($A15="",V$10=""),"",IF(IFERROR(MATCH(BBC_9!V$10,Infor!$A$13:$A$30,0),0)&gt;0,"L",IF(WEEKDAY(V$10)=1,"","X")))</f>
        <v>X</v>
      </c>
      <c r="W15" s="61" t="str">
        <f>IF(OR($A15="",W$10=""),"",IF(IFERROR(MATCH(BBC_9!W$10,Infor!$A$13:$A$30,0),0)&gt;0,"L",IF(WEEKDAY(W$10)=1,"","X")))</f>
        <v>X</v>
      </c>
      <c r="X15" s="61" t="str">
        <f>IF(OR($A15="",X$10=""),"",IF(IFERROR(MATCH(BBC_9!X$10,Infor!$A$13:$A$30,0),0)&gt;0,"L",IF(WEEKDAY(X$10)=1,"","X")))</f>
        <v>X</v>
      </c>
      <c r="Y15" s="61" t="str">
        <f>IF(OR($A15="",Y$10=""),"",IF(IFERROR(MATCH(BBC_9!Y$10,Infor!$A$13:$A$30,0),0)&gt;0,"L",IF(WEEKDAY(Y$10)=1,"","X")))</f>
        <v>X</v>
      </c>
      <c r="Z15" s="61" t="str">
        <f>IF(OR($A15="",Z$10=""),"",IF(IFERROR(MATCH(BBC_9!Z$10,Infor!$A$13:$A$30,0),0)&gt;0,"L",IF(WEEKDAY(Z$10)=1,"","X")))</f>
        <v>X</v>
      </c>
      <c r="AA15" s="61" t="str">
        <f>IF(OR($A15="",AA$10=""),"",IF(IFERROR(MATCH(BBC_9!AA$10,Infor!$A$13:$A$30,0),0)&gt;0,"L",IF(WEEKDAY(AA$10)=1,"","X")))</f>
        <v>X</v>
      </c>
      <c r="AB15" s="61" t="str">
        <f>IF(OR($A15="",AB$10=""),"",IF(IFERROR(MATCH(BBC_9!AB$10,Infor!$A$13:$A$30,0),0)&gt;0,"L",IF(WEEKDAY(AB$10)=1,"","X")))</f>
        <v/>
      </c>
      <c r="AC15" s="61" t="str">
        <f>IF(OR($A15="",AC$10=""),"",IF(IFERROR(MATCH(BBC_9!AC$10,Infor!$A$13:$A$30,0),0)&gt;0,"L",IF(WEEKDAY(AC$10)=1,"","X")))</f>
        <v>X</v>
      </c>
      <c r="AD15" s="61" t="str">
        <f>IF(OR($A15="",AD$10=""),"",IF(IFERROR(MATCH(BBC_9!AD$10,Infor!$A$13:$A$30,0),0)&gt;0,"L",IF(WEEKDAY(AD$10)=1,"","X")))</f>
        <v>X</v>
      </c>
      <c r="AE15" s="61" t="str">
        <f>IF(OR($A15="",AE$10=""),"",IF(IFERROR(MATCH(BBC_9!AE$10,Infor!$A$13:$A$30,0),0)&gt;0,"L",IF(WEEKDAY(AE$10)=1,"","X")))</f>
        <v>X</v>
      </c>
      <c r="AF15" s="61" t="str">
        <f>IF(OR($A15="",AF$10=""),"",IF(IFERROR(MATCH(BBC_9!AF$10,Infor!$A$13:$A$30,0),0)&gt;0,"L",IF(WEEKDAY(AF$10)=1,"","X")))</f>
        <v>X</v>
      </c>
      <c r="AG15" s="61" t="str">
        <f>IF(OR($A15="",AG$10=""),"",IF(IFERROR(MATCH(BBC_9!AG$10,Infor!$A$13:$A$30,0),0)&gt;0,"L",IF(WEEKDAY(AG$10)=1,"","X")))</f>
        <v>X</v>
      </c>
      <c r="AH15" s="61" t="str">
        <f>IF(OR($A15="",AH$10=""),"",IF(IFERROR(MATCH(BBC_9!AH$10,Infor!$A$13:$A$30,0),0)&gt;0,"L",IF(WEEKDAY(AH$10)=1,"","X")))</f>
        <v>X</v>
      </c>
      <c r="AI15" s="61" t="str">
        <f>IF(OR($A15="",AI$10=""),"",IF(IFERROR(MATCH(BBC_9!AI$10,Infor!$A$13:$A$30,0),0)&gt;0,"L",IF(WEEKDAY(AI$10)=1,"","X")))</f>
        <v/>
      </c>
      <c r="AJ15" s="62"/>
      <c r="AK15" s="62">
        <f t="shared" si="6"/>
        <v>25</v>
      </c>
      <c r="AL15" s="62">
        <f t="shared" si="7"/>
        <v>1</v>
      </c>
      <c r="AM15" s="62"/>
      <c r="AN15" s="63"/>
      <c r="AO15" s="44">
        <f t="shared" si="0"/>
        <v>9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IF(OR($A16="",E$10=""),"",IF(IFERROR(MATCH(BBC_9!E$10,Infor!$A$13:$A$30,0),0)&gt;0,"L",IF(WEEKDAY(E$10)=1,"","X")))</f>
        <v>X</v>
      </c>
      <c r="F16" s="61" t="str">
        <f>IF(OR($A16="",F$10=""),"",IF(IFERROR(MATCH(BBC_9!F$10,Infor!$A$13:$A$30,0),0)&gt;0,"L",IF(WEEKDAY(F$10)=1,"","X")))</f>
        <v>L</v>
      </c>
      <c r="G16" s="61" t="str">
        <f>IF(OR($A16="",G$10=""),"",IF(IFERROR(MATCH(BBC_9!G$10,Infor!$A$13:$A$30,0),0)&gt;0,"L",IF(WEEKDAY(G$10)=1,"","X")))</f>
        <v/>
      </c>
      <c r="H16" s="61" t="str">
        <f>IF(OR($A16="",H$10=""),"",IF(IFERROR(MATCH(BBC_9!H$10,Infor!$A$13:$A$30,0),0)&gt;0,"L",IF(WEEKDAY(H$10)=1,"","X")))</f>
        <v>X</v>
      </c>
      <c r="I16" s="61" t="str">
        <f>IF(OR($A16="",I$10=""),"",IF(IFERROR(MATCH(BBC_9!I$10,Infor!$A$13:$A$30,0),0)&gt;0,"L",IF(WEEKDAY(I$10)=1,"","X")))</f>
        <v>X</v>
      </c>
      <c r="J16" s="61" t="str">
        <f>IF(OR($A16="",J$10=""),"",IF(IFERROR(MATCH(BBC_9!J$10,Infor!$A$13:$A$30,0),0)&gt;0,"L",IF(WEEKDAY(J$10)=1,"","X")))</f>
        <v>X</v>
      </c>
      <c r="K16" s="61" t="str">
        <f>IF(OR($A16="",K$10=""),"",IF(IFERROR(MATCH(BBC_9!K$10,Infor!$A$13:$A$30,0),0)&gt;0,"L",IF(WEEKDAY(K$10)=1,"","X")))</f>
        <v>X</v>
      </c>
      <c r="L16" s="61" t="str">
        <f>IF(OR($A16="",L$10=""),"",IF(IFERROR(MATCH(BBC_9!L$10,Infor!$A$13:$A$30,0),0)&gt;0,"L",IF(WEEKDAY(L$10)=1,"","X")))</f>
        <v>X</v>
      </c>
      <c r="M16" s="61" t="str">
        <f>IF(OR($A16="",M$10=""),"",IF(IFERROR(MATCH(BBC_9!M$10,Infor!$A$13:$A$30,0),0)&gt;0,"L",IF(WEEKDAY(M$10)=1,"","X")))</f>
        <v>X</v>
      </c>
      <c r="N16" s="61" t="str">
        <f>IF(OR($A16="",N$10=""),"",IF(IFERROR(MATCH(BBC_9!N$10,Infor!$A$13:$A$30,0),0)&gt;0,"L",IF(WEEKDAY(N$10)=1,"","X")))</f>
        <v/>
      </c>
      <c r="O16" s="61" t="str">
        <f>IF(OR($A16="",O$10=""),"",IF(IFERROR(MATCH(BBC_9!O$10,Infor!$A$13:$A$30,0),0)&gt;0,"L",IF(WEEKDAY(O$10)=1,"","X")))</f>
        <v>X</v>
      </c>
      <c r="P16" s="61" t="str">
        <f>IF(OR($A16="",P$10=""),"",IF(IFERROR(MATCH(BBC_9!P$10,Infor!$A$13:$A$30,0),0)&gt;0,"L",IF(WEEKDAY(P$10)=1,"","X")))</f>
        <v>X</v>
      </c>
      <c r="Q16" s="61" t="str">
        <f>IF(OR($A16="",Q$10=""),"",IF(IFERROR(MATCH(BBC_9!Q$10,Infor!$A$13:$A$30,0),0)&gt;0,"L",IF(WEEKDAY(Q$10)=1,"","X")))</f>
        <v>X</v>
      </c>
      <c r="R16" s="61" t="str">
        <f>IF(OR($A16="",R$10=""),"",IF(IFERROR(MATCH(BBC_9!R$10,Infor!$A$13:$A$30,0),0)&gt;0,"L",IF(WEEKDAY(R$10)=1,"","X")))</f>
        <v>X</v>
      </c>
      <c r="S16" s="61" t="str">
        <f>IF(OR($A16="",S$10=""),"",IF(IFERROR(MATCH(BBC_9!S$10,Infor!$A$13:$A$30,0),0)&gt;0,"L",IF(WEEKDAY(S$10)=1,"","X")))</f>
        <v>X</v>
      </c>
      <c r="T16" s="61" t="str">
        <f>IF(OR($A16="",T$10=""),"",IF(IFERROR(MATCH(BBC_9!T$10,Infor!$A$13:$A$30,0),0)&gt;0,"L",IF(WEEKDAY(T$10)=1,"","X")))</f>
        <v>X</v>
      </c>
      <c r="U16" s="61" t="str">
        <f>IF(OR($A16="",U$10=""),"",IF(IFERROR(MATCH(BBC_9!U$10,Infor!$A$13:$A$30,0),0)&gt;0,"L",IF(WEEKDAY(U$10)=1,"","X")))</f>
        <v/>
      </c>
      <c r="V16" s="61" t="str">
        <f>IF(OR($A16="",V$10=""),"",IF(IFERROR(MATCH(BBC_9!V$10,Infor!$A$13:$A$30,0),0)&gt;0,"L",IF(WEEKDAY(V$10)=1,"","X")))</f>
        <v>X</v>
      </c>
      <c r="W16" s="61" t="str">
        <f>IF(OR($A16="",W$10=""),"",IF(IFERROR(MATCH(BBC_9!W$10,Infor!$A$13:$A$30,0),0)&gt;0,"L",IF(WEEKDAY(W$10)=1,"","X")))</f>
        <v>X</v>
      </c>
      <c r="X16" s="61" t="str">
        <f>IF(OR($A16="",X$10=""),"",IF(IFERROR(MATCH(BBC_9!X$10,Infor!$A$13:$A$30,0),0)&gt;0,"L",IF(WEEKDAY(X$10)=1,"","X")))</f>
        <v>X</v>
      </c>
      <c r="Y16" s="61" t="str">
        <f>IF(OR($A16="",Y$10=""),"",IF(IFERROR(MATCH(BBC_9!Y$10,Infor!$A$13:$A$30,0),0)&gt;0,"L",IF(WEEKDAY(Y$10)=1,"","X")))</f>
        <v>X</v>
      </c>
      <c r="Z16" s="61" t="str">
        <f>IF(OR($A16="",Z$10=""),"",IF(IFERROR(MATCH(BBC_9!Z$10,Infor!$A$13:$A$30,0),0)&gt;0,"L",IF(WEEKDAY(Z$10)=1,"","X")))</f>
        <v>X</v>
      </c>
      <c r="AA16" s="61" t="str">
        <f>IF(OR($A16="",AA$10=""),"",IF(IFERROR(MATCH(BBC_9!AA$10,Infor!$A$13:$A$30,0),0)&gt;0,"L",IF(WEEKDAY(AA$10)=1,"","X")))</f>
        <v>X</v>
      </c>
      <c r="AB16" s="61" t="str">
        <f>IF(OR($A16="",AB$10=""),"",IF(IFERROR(MATCH(BBC_9!AB$10,Infor!$A$13:$A$30,0),0)&gt;0,"L",IF(WEEKDAY(AB$10)=1,"","X")))</f>
        <v/>
      </c>
      <c r="AC16" s="61" t="str">
        <f>IF(OR($A16="",AC$10=""),"",IF(IFERROR(MATCH(BBC_9!AC$10,Infor!$A$13:$A$30,0),0)&gt;0,"L",IF(WEEKDAY(AC$10)=1,"","X")))</f>
        <v>X</v>
      </c>
      <c r="AD16" s="61" t="str">
        <f>IF(OR($A16="",AD$10=""),"",IF(IFERROR(MATCH(BBC_9!AD$10,Infor!$A$13:$A$30,0),0)&gt;0,"L",IF(WEEKDAY(AD$10)=1,"","X")))</f>
        <v>X</v>
      </c>
      <c r="AE16" s="61" t="str">
        <f>IF(OR($A16="",AE$10=""),"",IF(IFERROR(MATCH(BBC_9!AE$10,Infor!$A$13:$A$30,0),0)&gt;0,"L",IF(WEEKDAY(AE$10)=1,"","X")))</f>
        <v>X</v>
      </c>
      <c r="AF16" s="61" t="str">
        <f>IF(OR($A16="",AF$10=""),"",IF(IFERROR(MATCH(BBC_9!AF$10,Infor!$A$13:$A$30,0),0)&gt;0,"L",IF(WEEKDAY(AF$10)=1,"","X")))</f>
        <v>X</v>
      </c>
      <c r="AG16" s="61" t="str">
        <f>IF(OR($A16="",AG$10=""),"",IF(IFERROR(MATCH(BBC_9!AG$10,Infor!$A$13:$A$30,0),0)&gt;0,"L",IF(WEEKDAY(AG$10)=1,"","X")))</f>
        <v>X</v>
      </c>
      <c r="AH16" s="61" t="str">
        <f>IF(OR($A16="",AH$10=""),"",IF(IFERROR(MATCH(BBC_9!AH$10,Infor!$A$13:$A$30,0),0)&gt;0,"L",IF(WEEKDAY(AH$10)=1,"","X")))</f>
        <v>X</v>
      </c>
      <c r="AI16" s="61" t="str">
        <f>IF(OR($A16="",AI$10=""),"",IF(IFERROR(MATCH(BBC_9!AI$10,Infor!$A$13:$A$30,0),0)&gt;0,"L",IF(WEEKDAY(AI$10)=1,"","X")))</f>
        <v/>
      </c>
      <c r="AJ16" s="62"/>
      <c r="AK16" s="62">
        <f t="shared" si="6"/>
        <v>25</v>
      </c>
      <c r="AL16" s="62">
        <f t="shared" si="7"/>
        <v>1</v>
      </c>
      <c r="AM16" s="62"/>
      <c r="AN16" s="63"/>
      <c r="AO16" s="44">
        <f t="shared" si="0"/>
        <v>9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IF(OR($A17="",E$10=""),"",IF(IFERROR(MATCH(BBC_9!E$10,Infor!$A$13:$A$30,0),0)&gt;0,"L",IF(WEEKDAY(E$10)=1,"","X")))</f>
        <v>X</v>
      </c>
      <c r="F17" s="61" t="str">
        <f>IF(OR($A17="",F$10=""),"",IF(IFERROR(MATCH(BBC_9!F$10,Infor!$A$13:$A$30,0),0)&gt;0,"L",IF(WEEKDAY(F$10)=1,"","X")))</f>
        <v>L</v>
      </c>
      <c r="G17" s="61" t="str">
        <f>IF(OR($A17="",G$10=""),"",IF(IFERROR(MATCH(BBC_9!G$10,Infor!$A$13:$A$30,0),0)&gt;0,"L",IF(WEEKDAY(G$10)=1,"","X")))</f>
        <v/>
      </c>
      <c r="H17" s="61" t="str">
        <f>IF(OR($A17="",H$10=""),"",IF(IFERROR(MATCH(BBC_9!H$10,Infor!$A$13:$A$30,0),0)&gt;0,"L",IF(WEEKDAY(H$10)=1,"","X")))</f>
        <v>X</v>
      </c>
      <c r="I17" s="61" t="str">
        <f>IF(OR($A17="",I$10=""),"",IF(IFERROR(MATCH(BBC_9!I$10,Infor!$A$13:$A$30,0),0)&gt;0,"L",IF(WEEKDAY(I$10)=1,"","X")))</f>
        <v>X</v>
      </c>
      <c r="J17" s="61" t="str">
        <f>IF(OR($A17="",J$10=""),"",IF(IFERROR(MATCH(BBC_9!J$10,Infor!$A$13:$A$30,0),0)&gt;0,"L",IF(WEEKDAY(J$10)=1,"","X")))</f>
        <v>X</v>
      </c>
      <c r="K17" s="61" t="str">
        <f>IF(OR($A17="",K$10=""),"",IF(IFERROR(MATCH(BBC_9!K$10,Infor!$A$13:$A$30,0),0)&gt;0,"L",IF(WEEKDAY(K$10)=1,"","X")))</f>
        <v>X</v>
      </c>
      <c r="L17" s="61" t="str">
        <f>IF(OR($A17="",L$10=""),"",IF(IFERROR(MATCH(BBC_9!L$10,Infor!$A$13:$A$30,0),0)&gt;0,"L",IF(WEEKDAY(L$10)=1,"","X")))</f>
        <v>X</v>
      </c>
      <c r="M17" s="61" t="str">
        <f>IF(OR($A17="",M$10=""),"",IF(IFERROR(MATCH(BBC_9!M$10,Infor!$A$13:$A$30,0),0)&gt;0,"L",IF(WEEKDAY(M$10)=1,"","X")))</f>
        <v>X</v>
      </c>
      <c r="N17" s="61" t="str">
        <f>IF(OR($A17="",N$10=""),"",IF(IFERROR(MATCH(BBC_9!N$10,Infor!$A$13:$A$30,0),0)&gt;0,"L",IF(WEEKDAY(N$10)=1,"","X")))</f>
        <v/>
      </c>
      <c r="O17" s="61" t="str">
        <f>IF(OR($A17="",O$10=""),"",IF(IFERROR(MATCH(BBC_9!O$10,Infor!$A$13:$A$30,0),0)&gt;0,"L",IF(WEEKDAY(O$10)=1,"","X")))</f>
        <v>X</v>
      </c>
      <c r="P17" s="61" t="str">
        <f>IF(OR($A17="",P$10=""),"",IF(IFERROR(MATCH(BBC_9!P$10,Infor!$A$13:$A$30,0),0)&gt;0,"L",IF(WEEKDAY(P$10)=1,"","X")))</f>
        <v>X</v>
      </c>
      <c r="Q17" s="61" t="str">
        <f>IF(OR($A17="",Q$10=""),"",IF(IFERROR(MATCH(BBC_9!Q$10,Infor!$A$13:$A$30,0),0)&gt;0,"L",IF(WEEKDAY(Q$10)=1,"","X")))</f>
        <v>X</v>
      </c>
      <c r="R17" s="61" t="str">
        <f>IF(OR($A17="",R$10=""),"",IF(IFERROR(MATCH(BBC_9!R$10,Infor!$A$13:$A$30,0),0)&gt;0,"L",IF(WEEKDAY(R$10)=1,"","X")))</f>
        <v>X</v>
      </c>
      <c r="S17" s="61" t="str">
        <f>IF(OR($A17="",S$10=""),"",IF(IFERROR(MATCH(BBC_9!S$10,Infor!$A$13:$A$30,0),0)&gt;0,"L",IF(WEEKDAY(S$10)=1,"","X")))</f>
        <v>X</v>
      </c>
      <c r="T17" s="61" t="str">
        <f>IF(OR($A17="",T$10=""),"",IF(IFERROR(MATCH(BBC_9!T$10,Infor!$A$13:$A$30,0),0)&gt;0,"L",IF(WEEKDAY(T$10)=1,"","X")))</f>
        <v>X</v>
      </c>
      <c r="U17" s="61" t="str">
        <f>IF(OR($A17="",U$10=""),"",IF(IFERROR(MATCH(BBC_9!U$10,Infor!$A$13:$A$30,0),0)&gt;0,"L",IF(WEEKDAY(U$10)=1,"","X")))</f>
        <v/>
      </c>
      <c r="V17" s="61" t="str">
        <f>IF(OR($A17="",V$10=""),"",IF(IFERROR(MATCH(BBC_9!V$10,Infor!$A$13:$A$30,0),0)&gt;0,"L",IF(WEEKDAY(V$10)=1,"","X")))</f>
        <v>X</v>
      </c>
      <c r="W17" s="61" t="str">
        <f>IF(OR($A17="",W$10=""),"",IF(IFERROR(MATCH(BBC_9!W$10,Infor!$A$13:$A$30,0),0)&gt;0,"L",IF(WEEKDAY(W$10)=1,"","X")))</f>
        <v>X</v>
      </c>
      <c r="X17" s="61" t="str">
        <f>IF(OR($A17="",X$10=""),"",IF(IFERROR(MATCH(BBC_9!X$10,Infor!$A$13:$A$30,0),0)&gt;0,"L",IF(WEEKDAY(X$10)=1,"","X")))</f>
        <v>X</v>
      </c>
      <c r="Y17" s="61" t="str">
        <f>IF(OR($A17="",Y$10=""),"",IF(IFERROR(MATCH(BBC_9!Y$10,Infor!$A$13:$A$30,0),0)&gt;0,"L",IF(WEEKDAY(Y$10)=1,"","X")))</f>
        <v>X</v>
      </c>
      <c r="Z17" s="61" t="str">
        <f>IF(OR($A17="",Z$10=""),"",IF(IFERROR(MATCH(BBC_9!Z$10,Infor!$A$13:$A$30,0),0)&gt;0,"L",IF(WEEKDAY(Z$10)=1,"","X")))</f>
        <v>X</v>
      </c>
      <c r="AA17" s="61" t="str">
        <f>IF(OR($A17="",AA$10=""),"",IF(IFERROR(MATCH(BBC_9!AA$10,Infor!$A$13:$A$30,0),0)&gt;0,"L",IF(WEEKDAY(AA$10)=1,"","X")))</f>
        <v>X</v>
      </c>
      <c r="AB17" s="61" t="str">
        <f>IF(OR($A17="",AB$10=""),"",IF(IFERROR(MATCH(BBC_9!AB$10,Infor!$A$13:$A$30,0),0)&gt;0,"L",IF(WEEKDAY(AB$10)=1,"","X")))</f>
        <v/>
      </c>
      <c r="AC17" s="61" t="str">
        <f>IF(OR($A17="",AC$10=""),"",IF(IFERROR(MATCH(BBC_9!AC$10,Infor!$A$13:$A$30,0),0)&gt;0,"L",IF(WEEKDAY(AC$10)=1,"","X")))</f>
        <v>X</v>
      </c>
      <c r="AD17" s="61" t="str">
        <f>IF(OR($A17="",AD$10=""),"",IF(IFERROR(MATCH(BBC_9!AD$10,Infor!$A$13:$A$30,0),0)&gt;0,"L",IF(WEEKDAY(AD$10)=1,"","X")))</f>
        <v>X</v>
      </c>
      <c r="AE17" s="61" t="str">
        <f>IF(OR($A17="",AE$10=""),"",IF(IFERROR(MATCH(BBC_9!AE$10,Infor!$A$13:$A$30,0),0)&gt;0,"L",IF(WEEKDAY(AE$10)=1,"","X")))</f>
        <v>X</v>
      </c>
      <c r="AF17" s="61" t="str">
        <f>IF(OR($A17="",AF$10=""),"",IF(IFERROR(MATCH(BBC_9!AF$10,Infor!$A$13:$A$30,0),0)&gt;0,"L",IF(WEEKDAY(AF$10)=1,"","X")))</f>
        <v>X</v>
      </c>
      <c r="AG17" s="61" t="str">
        <f>IF(OR($A17="",AG$10=""),"",IF(IFERROR(MATCH(BBC_9!AG$10,Infor!$A$13:$A$30,0),0)&gt;0,"L",IF(WEEKDAY(AG$10)=1,"","X")))</f>
        <v>X</v>
      </c>
      <c r="AH17" s="61" t="str">
        <f>IF(OR($A17="",AH$10=""),"",IF(IFERROR(MATCH(BBC_9!AH$10,Infor!$A$13:$A$30,0),0)&gt;0,"L",IF(WEEKDAY(AH$10)=1,"","X")))</f>
        <v>X</v>
      </c>
      <c r="AI17" s="61" t="str">
        <f>IF(OR($A17="",AI$10=""),"",IF(IFERROR(MATCH(BBC_9!AI$10,Infor!$A$13:$A$30,0),0)&gt;0,"L",IF(WEEKDAY(AI$10)=1,"","X")))</f>
        <v/>
      </c>
      <c r="AJ17" s="62"/>
      <c r="AK17" s="62">
        <f t="shared" si="6"/>
        <v>25</v>
      </c>
      <c r="AL17" s="62">
        <f t="shared" si="7"/>
        <v>1</v>
      </c>
      <c r="AM17" s="62"/>
      <c r="AN17" s="63"/>
      <c r="AO17" s="44">
        <f t="shared" si="0"/>
        <v>9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IF(OR($A18="",E$10=""),"",IF(IFERROR(MATCH(BBC_9!E$10,Infor!$A$13:$A$30,0),0)&gt;0,"L",IF(WEEKDAY(E$10)=1,"","X")))</f>
        <v>X</v>
      </c>
      <c r="F18" s="61" t="str">
        <f>IF(OR($A18="",F$10=""),"",IF(IFERROR(MATCH(BBC_9!F$10,Infor!$A$13:$A$30,0),0)&gt;0,"L",IF(WEEKDAY(F$10)=1,"","X")))</f>
        <v>L</v>
      </c>
      <c r="G18" s="61" t="str">
        <f>IF(OR($A18="",G$10=""),"",IF(IFERROR(MATCH(BBC_9!G$10,Infor!$A$13:$A$30,0),0)&gt;0,"L",IF(WEEKDAY(G$10)=1,"","X")))</f>
        <v/>
      </c>
      <c r="H18" s="61" t="str">
        <f>IF(OR($A18="",H$10=""),"",IF(IFERROR(MATCH(BBC_9!H$10,Infor!$A$13:$A$30,0),0)&gt;0,"L",IF(WEEKDAY(H$10)=1,"","X")))</f>
        <v>X</v>
      </c>
      <c r="I18" s="61" t="str">
        <f>IF(OR($A18="",I$10=""),"",IF(IFERROR(MATCH(BBC_9!I$10,Infor!$A$13:$A$30,0),0)&gt;0,"L",IF(WEEKDAY(I$10)=1,"","X")))</f>
        <v>X</v>
      </c>
      <c r="J18" s="61" t="str">
        <f>IF(OR($A18="",J$10=""),"",IF(IFERROR(MATCH(BBC_9!J$10,Infor!$A$13:$A$30,0),0)&gt;0,"L",IF(WEEKDAY(J$10)=1,"","X")))</f>
        <v>X</v>
      </c>
      <c r="K18" s="61" t="str">
        <f>IF(OR($A18="",K$10=""),"",IF(IFERROR(MATCH(BBC_9!K$10,Infor!$A$13:$A$30,0),0)&gt;0,"L",IF(WEEKDAY(K$10)=1,"","X")))</f>
        <v>X</v>
      </c>
      <c r="L18" s="61" t="str">
        <f>IF(OR($A18="",L$10=""),"",IF(IFERROR(MATCH(BBC_9!L$10,Infor!$A$13:$A$30,0),0)&gt;0,"L",IF(WEEKDAY(L$10)=1,"","X")))</f>
        <v>X</v>
      </c>
      <c r="M18" s="61" t="str">
        <f>IF(OR($A18="",M$10=""),"",IF(IFERROR(MATCH(BBC_9!M$10,Infor!$A$13:$A$30,0),0)&gt;0,"L",IF(WEEKDAY(M$10)=1,"","X")))</f>
        <v>X</v>
      </c>
      <c r="N18" s="61" t="str">
        <f>IF(OR($A18="",N$10=""),"",IF(IFERROR(MATCH(BBC_9!N$10,Infor!$A$13:$A$30,0),0)&gt;0,"L",IF(WEEKDAY(N$10)=1,"","X")))</f>
        <v/>
      </c>
      <c r="O18" s="61" t="str">
        <f>IF(OR($A18="",O$10=""),"",IF(IFERROR(MATCH(BBC_9!O$10,Infor!$A$13:$A$30,0),0)&gt;0,"L",IF(WEEKDAY(O$10)=1,"","X")))</f>
        <v>X</v>
      </c>
      <c r="P18" s="61" t="str">
        <f>IF(OR($A18="",P$10=""),"",IF(IFERROR(MATCH(BBC_9!P$10,Infor!$A$13:$A$30,0),0)&gt;0,"L",IF(WEEKDAY(P$10)=1,"","X")))</f>
        <v>X</v>
      </c>
      <c r="Q18" s="61" t="str">
        <f>IF(OR($A18="",Q$10=""),"",IF(IFERROR(MATCH(BBC_9!Q$10,Infor!$A$13:$A$30,0),0)&gt;0,"L",IF(WEEKDAY(Q$10)=1,"","X")))</f>
        <v>X</v>
      </c>
      <c r="R18" s="61" t="str">
        <f>IF(OR($A18="",R$10=""),"",IF(IFERROR(MATCH(BBC_9!R$10,Infor!$A$13:$A$30,0),0)&gt;0,"L",IF(WEEKDAY(R$10)=1,"","X")))</f>
        <v>X</v>
      </c>
      <c r="S18" s="61" t="str">
        <f>IF(OR($A18="",S$10=""),"",IF(IFERROR(MATCH(BBC_9!S$10,Infor!$A$13:$A$30,0),0)&gt;0,"L",IF(WEEKDAY(S$10)=1,"","X")))</f>
        <v>X</v>
      </c>
      <c r="T18" s="61" t="str">
        <f>IF(OR($A18="",T$10=""),"",IF(IFERROR(MATCH(BBC_9!T$10,Infor!$A$13:$A$30,0),0)&gt;0,"L",IF(WEEKDAY(T$10)=1,"","X")))</f>
        <v>X</v>
      </c>
      <c r="U18" s="61" t="str">
        <f>IF(OR($A18="",U$10=""),"",IF(IFERROR(MATCH(BBC_9!U$10,Infor!$A$13:$A$30,0),0)&gt;0,"L",IF(WEEKDAY(U$10)=1,"","X")))</f>
        <v/>
      </c>
      <c r="V18" s="61" t="str">
        <f>IF(OR($A18="",V$10=""),"",IF(IFERROR(MATCH(BBC_9!V$10,Infor!$A$13:$A$30,0),0)&gt;0,"L",IF(WEEKDAY(V$10)=1,"","X")))</f>
        <v>X</v>
      </c>
      <c r="W18" s="61" t="str">
        <f>IF(OR($A18="",W$10=""),"",IF(IFERROR(MATCH(BBC_9!W$10,Infor!$A$13:$A$30,0),0)&gt;0,"L",IF(WEEKDAY(W$10)=1,"","X")))</f>
        <v>X</v>
      </c>
      <c r="X18" s="61" t="str">
        <f>IF(OR($A18="",X$10=""),"",IF(IFERROR(MATCH(BBC_9!X$10,Infor!$A$13:$A$30,0),0)&gt;0,"L",IF(WEEKDAY(X$10)=1,"","X")))</f>
        <v>X</v>
      </c>
      <c r="Y18" s="61" t="str">
        <f>IF(OR($A18="",Y$10=""),"",IF(IFERROR(MATCH(BBC_9!Y$10,Infor!$A$13:$A$30,0),0)&gt;0,"L",IF(WEEKDAY(Y$10)=1,"","X")))</f>
        <v>X</v>
      </c>
      <c r="Z18" s="61" t="str">
        <f>IF(OR($A18="",Z$10=""),"",IF(IFERROR(MATCH(BBC_9!Z$10,Infor!$A$13:$A$30,0),0)&gt;0,"L",IF(WEEKDAY(Z$10)=1,"","X")))</f>
        <v>X</v>
      </c>
      <c r="AA18" s="61" t="str">
        <f>IF(OR($A18="",AA$10=""),"",IF(IFERROR(MATCH(BBC_9!AA$10,Infor!$A$13:$A$30,0),0)&gt;0,"L",IF(WEEKDAY(AA$10)=1,"","X")))</f>
        <v>X</v>
      </c>
      <c r="AB18" s="61" t="str">
        <f>IF(OR($A18="",AB$10=""),"",IF(IFERROR(MATCH(BBC_9!AB$10,Infor!$A$13:$A$30,0),0)&gt;0,"L",IF(WEEKDAY(AB$10)=1,"","X")))</f>
        <v/>
      </c>
      <c r="AC18" s="61" t="str">
        <f>IF(OR($A18="",AC$10=""),"",IF(IFERROR(MATCH(BBC_9!AC$10,Infor!$A$13:$A$30,0),0)&gt;0,"L",IF(WEEKDAY(AC$10)=1,"","X")))</f>
        <v>X</v>
      </c>
      <c r="AD18" s="61" t="str">
        <f>IF(OR($A18="",AD$10=""),"",IF(IFERROR(MATCH(BBC_9!AD$10,Infor!$A$13:$A$30,0),0)&gt;0,"L",IF(WEEKDAY(AD$10)=1,"","X")))</f>
        <v>X</v>
      </c>
      <c r="AE18" s="61" t="str">
        <f>IF(OR($A18="",AE$10=""),"",IF(IFERROR(MATCH(BBC_9!AE$10,Infor!$A$13:$A$30,0),0)&gt;0,"L",IF(WEEKDAY(AE$10)=1,"","X")))</f>
        <v>X</v>
      </c>
      <c r="AF18" s="61" t="str">
        <f>IF(OR($A18="",AF$10=""),"",IF(IFERROR(MATCH(BBC_9!AF$10,Infor!$A$13:$A$30,0),0)&gt;0,"L",IF(WEEKDAY(AF$10)=1,"","X")))</f>
        <v>X</v>
      </c>
      <c r="AG18" s="61" t="str">
        <f>IF(OR($A18="",AG$10=""),"",IF(IFERROR(MATCH(BBC_9!AG$10,Infor!$A$13:$A$30,0),0)&gt;0,"L",IF(WEEKDAY(AG$10)=1,"","X")))</f>
        <v>X</v>
      </c>
      <c r="AH18" s="61" t="str">
        <f>IF(OR($A18="",AH$10=""),"",IF(IFERROR(MATCH(BBC_9!AH$10,Infor!$A$13:$A$30,0),0)&gt;0,"L",IF(WEEKDAY(AH$10)=1,"","X")))</f>
        <v>X</v>
      </c>
      <c r="AI18" s="61" t="str">
        <f>IF(OR($A18="",AI$10=""),"",IF(IFERROR(MATCH(BBC_9!AI$10,Infor!$A$13:$A$30,0),0)&gt;0,"L",IF(WEEKDAY(AI$10)=1,"","X")))</f>
        <v/>
      </c>
      <c r="AJ18" s="62"/>
      <c r="AK18" s="62">
        <f t="shared" si="6"/>
        <v>25</v>
      </c>
      <c r="AL18" s="62">
        <f t="shared" si="7"/>
        <v>1</v>
      </c>
      <c r="AM18" s="62"/>
      <c r="AN18" s="63"/>
      <c r="AO18" s="44">
        <f t="shared" si="0"/>
        <v>9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IF(OR($A19="",E$10=""),"",IF(IFERROR(MATCH(BBC_9!E$10,Infor!$A$13:$A$30,0),0)&gt;0,"L",IF(WEEKDAY(E$10)=1,"","X")))</f>
        <v>X</v>
      </c>
      <c r="F19" s="61" t="str">
        <f>IF(OR($A19="",F$10=""),"",IF(IFERROR(MATCH(BBC_9!F$10,Infor!$A$13:$A$30,0),0)&gt;0,"L",IF(WEEKDAY(F$10)=1,"","X")))</f>
        <v>L</v>
      </c>
      <c r="G19" s="61" t="str">
        <f>IF(OR($A19="",G$10=""),"",IF(IFERROR(MATCH(BBC_9!G$10,Infor!$A$13:$A$30,0),0)&gt;0,"L",IF(WEEKDAY(G$10)=1,"","X")))</f>
        <v/>
      </c>
      <c r="H19" s="61" t="str">
        <f>IF(OR($A19="",H$10=""),"",IF(IFERROR(MATCH(BBC_9!H$10,Infor!$A$13:$A$30,0),0)&gt;0,"L",IF(WEEKDAY(H$10)=1,"","X")))</f>
        <v>X</v>
      </c>
      <c r="I19" s="61" t="str">
        <f>IF(OR($A19="",I$10=""),"",IF(IFERROR(MATCH(BBC_9!I$10,Infor!$A$13:$A$30,0),0)&gt;0,"L",IF(WEEKDAY(I$10)=1,"","X")))</f>
        <v>X</v>
      </c>
      <c r="J19" s="61" t="str">
        <f>IF(OR($A19="",J$10=""),"",IF(IFERROR(MATCH(BBC_9!J$10,Infor!$A$13:$A$30,0),0)&gt;0,"L",IF(WEEKDAY(J$10)=1,"","X")))</f>
        <v>X</v>
      </c>
      <c r="K19" s="61" t="str">
        <f>IF(OR($A19="",K$10=""),"",IF(IFERROR(MATCH(BBC_9!K$10,Infor!$A$13:$A$30,0),0)&gt;0,"L",IF(WEEKDAY(K$10)=1,"","X")))</f>
        <v>X</v>
      </c>
      <c r="L19" s="61" t="str">
        <f>IF(OR($A19="",L$10=""),"",IF(IFERROR(MATCH(BBC_9!L$10,Infor!$A$13:$A$30,0),0)&gt;0,"L",IF(WEEKDAY(L$10)=1,"","X")))</f>
        <v>X</v>
      </c>
      <c r="M19" s="61" t="str">
        <f>IF(OR($A19="",M$10=""),"",IF(IFERROR(MATCH(BBC_9!M$10,Infor!$A$13:$A$30,0),0)&gt;0,"L",IF(WEEKDAY(M$10)=1,"","X")))</f>
        <v>X</v>
      </c>
      <c r="N19" s="61" t="str">
        <f>IF(OR($A19="",N$10=""),"",IF(IFERROR(MATCH(BBC_9!N$10,Infor!$A$13:$A$30,0),0)&gt;0,"L",IF(WEEKDAY(N$10)=1,"","X")))</f>
        <v/>
      </c>
      <c r="O19" s="61" t="str">
        <f>IF(OR($A19="",O$10=""),"",IF(IFERROR(MATCH(BBC_9!O$10,Infor!$A$13:$A$30,0),0)&gt;0,"L",IF(WEEKDAY(O$10)=1,"","X")))</f>
        <v>X</v>
      </c>
      <c r="P19" s="61" t="str">
        <f>IF(OR($A19="",P$10=""),"",IF(IFERROR(MATCH(BBC_9!P$10,Infor!$A$13:$A$30,0),0)&gt;0,"L",IF(WEEKDAY(P$10)=1,"","X")))</f>
        <v>X</v>
      </c>
      <c r="Q19" s="61" t="str">
        <f>IF(OR($A19="",Q$10=""),"",IF(IFERROR(MATCH(BBC_9!Q$10,Infor!$A$13:$A$30,0),0)&gt;0,"L",IF(WEEKDAY(Q$10)=1,"","X")))</f>
        <v>X</v>
      </c>
      <c r="R19" s="61" t="str">
        <f>IF(OR($A19="",R$10=""),"",IF(IFERROR(MATCH(BBC_9!R$10,Infor!$A$13:$A$30,0),0)&gt;0,"L",IF(WEEKDAY(R$10)=1,"","X")))</f>
        <v>X</v>
      </c>
      <c r="S19" s="61" t="str">
        <f>IF(OR($A19="",S$10=""),"",IF(IFERROR(MATCH(BBC_9!S$10,Infor!$A$13:$A$30,0),0)&gt;0,"L",IF(WEEKDAY(S$10)=1,"","X")))</f>
        <v>X</v>
      </c>
      <c r="T19" s="61" t="str">
        <f>IF(OR($A19="",T$10=""),"",IF(IFERROR(MATCH(BBC_9!T$10,Infor!$A$13:$A$30,0),0)&gt;0,"L",IF(WEEKDAY(T$10)=1,"","X")))</f>
        <v>X</v>
      </c>
      <c r="U19" s="61" t="str">
        <f>IF(OR($A19="",U$10=""),"",IF(IFERROR(MATCH(BBC_9!U$10,Infor!$A$13:$A$30,0),0)&gt;0,"L",IF(WEEKDAY(U$10)=1,"","X")))</f>
        <v/>
      </c>
      <c r="V19" s="61" t="str">
        <f>IF(OR($A19="",V$10=""),"",IF(IFERROR(MATCH(BBC_9!V$10,Infor!$A$13:$A$30,0),0)&gt;0,"L",IF(WEEKDAY(V$10)=1,"","X")))</f>
        <v>X</v>
      </c>
      <c r="W19" s="61" t="str">
        <f>IF(OR($A19="",W$10=""),"",IF(IFERROR(MATCH(BBC_9!W$10,Infor!$A$13:$A$30,0),0)&gt;0,"L",IF(WEEKDAY(W$10)=1,"","X")))</f>
        <v>X</v>
      </c>
      <c r="X19" s="61" t="str">
        <f>IF(OR($A19="",X$10=""),"",IF(IFERROR(MATCH(BBC_9!X$10,Infor!$A$13:$A$30,0),0)&gt;0,"L",IF(WEEKDAY(X$10)=1,"","X")))</f>
        <v>X</v>
      </c>
      <c r="Y19" s="61" t="str">
        <f>IF(OR($A19="",Y$10=""),"",IF(IFERROR(MATCH(BBC_9!Y$10,Infor!$A$13:$A$30,0),0)&gt;0,"L",IF(WEEKDAY(Y$10)=1,"","X")))</f>
        <v>X</v>
      </c>
      <c r="Z19" s="61" t="str">
        <f>IF(OR($A19="",Z$10=""),"",IF(IFERROR(MATCH(BBC_9!Z$10,Infor!$A$13:$A$30,0),0)&gt;0,"L",IF(WEEKDAY(Z$10)=1,"","X")))</f>
        <v>X</v>
      </c>
      <c r="AA19" s="61" t="str">
        <f>IF(OR($A19="",AA$10=""),"",IF(IFERROR(MATCH(BBC_9!AA$10,Infor!$A$13:$A$30,0),0)&gt;0,"L",IF(WEEKDAY(AA$10)=1,"","X")))</f>
        <v>X</v>
      </c>
      <c r="AB19" s="61" t="str">
        <f>IF(OR($A19="",AB$10=""),"",IF(IFERROR(MATCH(BBC_9!AB$10,Infor!$A$13:$A$30,0),0)&gt;0,"L",IF(WEEKDAY(AB$10)=1,"","X")))</f>
        <v/>
      </c>
      <c r="AC19" s="61" t="str">
        <f>IF(OR($A19="",AC$10=""),"",IF(IFERROR(MATCH(BBC_9!AC$10,Infor!$A$13:$A$30,0),0)&gt;0,"L",IF(WEEKDAY(AC$10)=1,"","X")))</f>
        <v>X</v>
      </c>
      <c r="AD19" s="61" t="str">
        <f>IF(OR($A19="",AD$10=""),"",IF(IFERROR(MATCH(BBC_9!AD$10,Infor!$A$13:$A$30,0),0)&gt;0,"L",IF(WEEKDAY(AD$10)=1,"","X")))</f>
        <v>X</v>
      </c>
      <c r="AE19" s="61" t="str">
        <f>IF(OR($A19="",AE$10=""),"",IF(IFERROR(MATCH(BBC_9!AE$10,Infor!$A$13:$A$30,0),0)&gt;0,"L",IF(WEEKDAY(AE$10)=1,"","X")))</f>
        <v>X</v>
      </c>
      <c r="AF19" s="61" t="str">
        <f>IF(OR($A19="",AF$10=""),"",IF(IFERROR(MATCH(BBC_9!AF$10,Infor!$A$13:$A$30,0),0)&gt;0,"L",IF(WEEKDAY(AF$10)=1,"","X")))</f>
        <v>X</v>
      </c>
      <c r="AG19" s="61" t="str">
        <f>IF(OR($A19="",AG$10=""),"",IF(IFERROR(MATCH(BBC_9!AG$10,Infor!$A$13:$A$30,0),0)&gt;0,"L",IF(WEEKDAY(AG$10)=1,"","X")))</f>
        <v>X</v>
      </c>
      <c r="AH19" s="61" t="str">
        <f>IF(OR($A19="",AH$10=""),"",IF(IFERROR(MATCH(BBC_9!AH$10,Infor!$A$13:$A$30,0),0)&gt;0,"L",IF(WEEKDAY(AH$10)=1,"","X")))</f>
        <v>X</v>
      </c>
      <c r="AI19" s="61" t="str">
        <f>IF(OR($A19="",AI$10=""),"",IF(IFERROR(MATCH(BBC_9!AI$10,Infor!$A$13:$A$30,0),0)&gt;0,"L",IF(WEEKDAY(AI$10)=1,"","X")))</f>
        <v/>
      </c>
      <c r="AJ19" s="62"/>
      <c r="AK19" s="62">
        <f t="shared" si="6"/>
        <v>25</v>
      </c>
      <c r="AL19" s="62">
        <f t="shared" si="7"/>
        <v>1</v>
      </c>
      <c r="AM19" s="62"/>
      <c r="AN19" s="63"/>
      <c r="AO19" s="44">
        <f t="shared" si="0"/>
        <v>9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IF(OR($A20="",E$10=""),"",IF(IFERROR(MATCH(BBC_9!E$10,Infor!$A$13:$A$30,0),0)&gt;0,"L",IF(WEEKDAY(E$10)=1,"","X")))</f>
        <v>X</v>
      </c>
      <c r="F20" s="61" t="str">
        <f>IF(OR($A20="",F$10=""),"",IF(IFERROR(MATCH(BBC_9!F$10,Infor!$A$13:$A$30,0),0)&gt;0,"L",IF(WEEKDAY(F$10)=1,"","X")))</f>
        <v>L</v>
      </c>
      <c r="G20" s="61" t="str">
        <f>IF(OR($A20="",G$10=""),"",IF(IFERROR(MATCH(BBC_9!G$10,Infor!$A$13:$A$30,0),0)&gt;0,"L",IF(WEEKDAY(G$10)=1,"","X")))</f>
        <v/>
      </c>
      <c r="H20" s="61" t="str">
        <f>IF(OR($A20="",H$10=""),"",IF(IFERROR(MATCH(BBC_9!H$10,Infor!$A$13:$A$30,0),0)&gt;0,"L",IF(WEEKDAY(H$10)=1,"","X")))</f>
        <v>X</v>
      </c>
      <c r="I20" s="61" t="str">
        <f>IF(OR($A20="",I$10=""),"",IF(IFERROR(MATCH(BBC_9!I$10,Infor!$A$13:$A$30,0),0)&gt;0,"L",IF(WEEKDAY(I$10)=1,"","X")))</f>
        <v>X</v>
      </c>
      <c r="J20" s="61" t="str">
        <f>IF(OR($A20="",J$10=""),"",IF(IFERROR(MATCH(BBC_9!J$10,Infor!$A$13:$A$30,0),0)&gt;0,"L",IF(WEEKDAY(J$10)=1,"","X")))</f>
        <v>X</v>
      </c>
      <c r="K20" s="61" t="str">
        <f>IF(OR($A20="",K$10=""),"",IF(IFERROR(MATCH(BBC_9!K$10,Infor!$A$13:$A$30,0),0)&gt;0,"L",IF(WEEKDAY(K$10)=1,"","X")))</f>
        <v>X</v>
      </c>
      <c r="L20" s="61" t="str">
        <f>IF(OR($A20="",L$10=""),"",IF(IFERROR(MATCH(BBC_9!L$10,Infor!$A$13:$A$30,0),0)&gt;0,"L",IF(WEEKDAY(L$10)=1,"","X")))</f>
        <v>X</v>
      </c>
      <c r="M20" s="61" t="str">
        <f>IF(OR($A20="",M$10=""),"",IF(IFERROR(MATCH(BBC_9!M$10,Infor!$A$13:$A$30,0),0)&gt;0,"L",IF(WEEKDAY(M$10)=1,"","X")))</f>
        <v>X</v>
      </c>
      <c r="N20" s="61" t="str">
        <f>IF(OR($A20="",N$10=""),"",IF(IFERROR(MATCH(BBC_9!N$10,Infor!$A$13:$A$30,0),0)&gt;0,"L",IF(WEEKDAY(N$10)=1,"","X")))</f>
        <v/>
      </c>
      <c r="O20" s="61" t="str">
        <f>IF(OR($A20="",O$10=""),"",IF(IFERROR(MATCH(BBC_9!O$10,Infor!$A$13:$A$30,0),0)&gt;0,"L",IF(WEEKDAY(O$10)=1,"","X")))</f>
        <v>X</v>
      </c>
      <c r="P20" s="61" t="str">
        <f>IF(OR($A20="",P$10=""),"",IF(IFERROR(MATCH(BBC_9!P$10,Infor!$A$13:$A$30,0),0)&gt;0,"L",IF(WEEKDAY(P$10)=1,"","X")))</f>
        <v>X</v>
      </c>
      <c r="Q20" s="61" t="str">
        <f>IF(OR($A20="",Q$10=""),"",IF(IFERROR(MATCH(BBC_9!Q$10,Infor!$A$13:$A$30,0),0)&gt;0,"L",IF(WEEKDAY(Q$10)=1,"","X")))</f>
        <v>X</v>
      </c>
      <c r="R20" s="61" t="str">
        <f>IF(OR($A20="",R$10=""),"",IF(IFERROR(MATCH(BBC_9!R$10,Infor!$A$13:$A$30,0),0)&gt;0,"L",IF(WEEKDAY(R$10)=1,"","X")))</f>
        <v>X</v>
      </c>
      <c r="S20" s="61" t="str">
        <f>IF(OR($A20="",S$10=""),"",IF(IFERROR(MATCH(BBC_9!S$10,Infor!$A$13:$A$30,0),0)&gt;0,"L",IF(WEEKDAY(S$10)=1,"","X")))</f>
        <v>X</v>
      </c>
      <c r="T20" s="61" t="str">
        <f>IF(OR($A20="",T$10=""),"",IF(IFERROR(MATCH(BBC_9!T$10,Infor!$A$13:$A$30,0),0)&gt;0,"L",IF(WEEKDAY(T$10)=1,"","X")))</f>
        <v>X</v>
      </c>
      <c r="U20" s="61" t="str">
        <f>IF(OR($A20="",U$10=""),"",IF(IFERROR(MATCH(BBC_9!U$10,Infor!$A$13:$A$30,0),0)&gt;0,"L",IF(WEEKDAY(U$10)=1,"","X")))</f>
        <v/>
      </c>
      <c r="V20" s="61" t="str">
        <f>IF(OR($A20="",V$10=""),"",IF(IFERROR(MATCH(BBC_9!V$10,Infor!$A$13:$A$30,0),0)&gt;0,"L",IF(WEEKDAY(V$10)=1,"","X")))</f>
        <v>X</v>
      </c>
      <c r="W20" s="61" t="str">
        <f>IF(OR($A20="",W$10=""),"",IF(IFERROR(MATCH(BBC_9!W$10,Infor!$A$13:$A$30,0),0)&gt;0,"L",IF(WEEKDAY(W$10)=1,"","X")))</f>
        <v>X</v>
      </c>
      <c r="X20" s="61" t="str">
        <f>IF(OR($A20="",X$10=""),"",IF(IFERROR(MATCH(BBC_9!X$10,Infor!$A$13:$A$30,0),0)&gt;0,"L",IF(WEEKDAY(X$10)=1,"","X")))</f>
        <v>X</v>
      </c>
      <c r="Y20" s="61" t="str">
        <f>IF(OR($A20="",Y$10=""),"",IF(IFERROR(MATCH(BBC_9!Y$10,Infor!$A$13:$A$30,0),0)&gt;0,"L",IF(WEEKDAY(Y$10)=1,"","X")))</f>
        <v>X</v>
      </c>
      <c r="Z20" s="61" t="str">
        <f>IF(OR($A20="",Z$10=""),"",IF(IFERROR(MATCH(BBC_9!Z$10,Infor!$A$13:$A$30,0),0)&gt;0,"L",IF(WEEKDAY(Z$10)=1,"","X")))</f>
        <v>X</v>
      </c>
      <c r="AA20" s="61" t="str">
        <f>IF(OR($A20="",AA$10=""),"",IF(IFERROR(MATCH(BBC_9!AA$10,Infor!$A$13:$A$30,0),0)&gt;0,"L",IF(WEEKDAY(AA$10)=1,"","X")))</f>
        <v>X</v>
      </c>
      <c r="AB20" s="61" t="str">
        <f>IF(OR($A20="",AB$10=""),"",IF(IFERROR(MATCH(BBC_9!AB$10,Infor!$A$13:$A$30,0),0)&gt;0,"L",IF(WEEKDAY(AB$10)=1,"","X")))</f>
        <v/>
      </c>
      <c r="AC20" s="61" t="str">
        <f>IF(OR($A20="",AC$10=""),"",IF(IFERROR(MATCH(BBC_9!AC$10,Infor!$A$13:$A$30,0),0)&gt;0,"L",IF(WEEKDAY(AC$10)=1,"","X")))</f>
        <v>X</v>
      </c>
      <c r="AD20" s="61" t="str">
        <f>IF(OR($A20="",AD$10=""),"",IF(IFERROR(MATCH(BBC_9!AD$10,Infor!$A$13:$A$30,0),0)&gt;0,"L",IF(WEEKDAY(AD$10)=1,"","X")))</f>
        <v>X</v>
      </c>
      <c r="AE20" s="61" t="str">
        <f>IF(OR($A20="",AE$10=""),"",IF(IFERROR(MATCH(BBC_9!AE$10,Infor!$A$13:$A$30,0),0)&gt;0,"L",IF(WEEKDAY(AE$10)=1,"","X")))</f>
        <v>X</v>
      </c>
      <c r="AF20" s="61" t="str">
        <f>IF(OR($A20="",AF$10=""),"",IF(IFERROR(MATCH(BBC_9!AF$10,Infor!$A$13:$A$30,0),0)&gt;0,"L",IF(WEEKDAY(AF$10)=1,"","X")))</f>
        <v>X</v>
      </c>
      <c r="AG20" s="61" t="str">
        <f>IF(OR($A20="",AG$10=""),"",IF(IFERROR(MATCH(BBC_9!AG$10,Infor!$A$13:$A$30,0),0)&gt;0,"L",IF(WEEKDAY(AG$10)=1,"","X")))</f>
        <v>X</v>
      </c>
      <c r="AH20" s="61" t="str">
        <f>IF(OR($A20="",AH$10=""),"",IF(IFERROR(MATCH(BBC_9!AH$10,Infor!$A$13:$A$30,0),0)&gt;0,"L",IF(WEEKDAY(AH$10)=1,"","X")))</f>
        <v>X</v>
      </c>
      <c r="AI20" s="61" t="str">
        <f>IF(OR($A20="",AI$10=""),"",IF(IFERROR(MATCH(BBC_9!AI$10,Infor!$A$13:$A$30,0),0)&gt;0,"L",IF(WEEKDAY(AI$10)=1,"","X")))</f>
        <v/>
      </c>
      <c r="AJ20" s="62"/>
      <c r="AK20" s="62">
        <f t="shared" si="6"/>
        <v>25</v>
      </c>
      <c r="AL20" s="62">
        <f t="shared" si="7"/>
        <v>1</v>
      </c>
      <c r="AM20" s="62"/>
      <c r="AN20" s="63"/>
      <c r="AO20" s="44">
        <f t="shared" si="0"/>
        <v>9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IF(OR($A21="",E$10=""),"",IF(IFERROR(MATCH(BBC_9!E$10,Infor!$A$13:$A$30,0),0)&gt;0,"L",IF(WEEKDAY(E$10)=1,"","X")))</f>
        <v>X</v>
      </c>
      <c r="F21" s="61" t="str">
        <f>IF(OR($A21="",F$10=""),"",IF(IFERROR(MATCH(BBC_9!F$10,Infor!$A$13:$A$30,0),0)&gt;0,"L",IF(WEEKDAY(F$10)=1,"","X")))</f>
        <v>L</v>
      </c>
      <c r="G21" s="61" t="str">
        <f>IF(OR($A21="",G$10=""),"",IF(IFERROR(MATCH(BBC_9!G$10,Infor!$A$13:$A$30,0),0)&gt;0,"L",IF(WEEKDAY(G$10)=1,"","X")))</f>
        <v/>
      </c>
      <c r="H21" s="61" t="str">
        <f>IF(OR($A21="",H$10=""),"",IF(IFERROR(MATCH(BBC_9!H$10,Infor!$A$13:$A$30,0),0)&gt;0,"L",IF(WEEKDAY(H$10)=1,"","X")))</f>
        <v>X</v>
      </c>
      <c r="I21" s="61" t="str">
        <f>IF(OR($A21="",I$10=""),"",IF(IFERROR(MATCH(BBC_9!I$10,Infor!$A$13:$A$30,0),0)&gt;0,"L",IF(WEEKDAY(I$10)=1,"","X")))</f>
        <v>X</v>
      </c>
      <c r="J21" s="61" t="str">
        <f>IF(OR($A21="",J$10=""),"",IF(IFERROR(MATCH(BBC_9!J$10,Infor!$A$13:$A$30,0),0)&gt;0,"L",IF(WEEKDAY(J$10)=1,"","X")))</f>
        <v>X</v>
      </c>
      <c r="K21" s="61" t="str">
        <f>IF(OR($A21="",K$10=""),"",IF(IFERROR(MATCH(BBC_9!K$10,Infor!$A$13:$A$30,0),0)&gt;0,"L",IF(WEEKDAY(K$10)=1,"","X")))</f>
        <v>X</v>
      </c>
      <c r="L21" s="61" t="str">
        <f>IF(OR($A21="",L$10=""),"",IF(IFERROR(MATCH(BBC_9!L$10,Infor!$A$13:$A$30,0),0)&gt;0,"L",IF(WEEKDAY(L$10)=1,"","X")))</f>
        <v>X</v>
      </c>
      <c r="M21" s="61" t="str">
        <f>IF(OR($A21="",M$10=""),"",IF(IFERROR(MATCH(BBC_9!M$10,Infor!$A$13:$A$30,0),0)&gt;0,"L",IF(WEEKDAY(M$10)=1,"","X")))</f>
        <v>X</v>
      </c>
      <c r="N21" s="61" t="str">
        <f>IF(OR($A21="",N$10=""),"",IF(IFERROR(MATCH(BBC_9!N$10,Infor!$A$13:$A$30,0),0)&gt;0,"L",IF(WEEKDAY(N$10)=1,"","X")))</f>
        <v/>
      </c>
      <c r="O21" s="61" t="str">
        <f>IF(OR($A21="",O$10=""),"",IF(IFERROR(MATCH(BBC_9!O$10,Infor!$A$13:$A$30,0),0)&gt;0,"L",IF(WEEKDAY(O$10)=1,"","X")))</f>
        <v>X</v>
      </c>
      <c r="P21" s="61" t="str">
        <f>IF(OR($A21="",P$10=""),"",IF(IFERROR(MATCH(BBC_9!P$10,Infor!$A$13:$A$30,0),0)&gt;0,"L",IF(WEEKDAY(P$10)=1,"","X")))</f>
        <v>X</v>
      </c>
      <c r="Q21" s="61" t="str">
        <f>IF(OR($A21="",Q$10=""),"",IF(IFERROR(MATCH(BBC_9!Q$10,Infor!$A$13:$A$30,0),0)&gt;0,"L",IF(WEEKDAY(Q$10)=1,"","X")))</f>
        <v>X</v>
      </c>
      <c r="R21" s="61" t="str">
        <f>IF(OR($A21="",R$10=""),"",IF(IFERROR(MATCH(BBC_9!R$10,Infor!$A$13:$A$30,0),0)&gt;0,"L",IF(WEEKDAY(R$10)=1,"","X")))</f>
        <v>X</v>
      </c>
      <c r="S21" s="61" t="str">
        <f>IF(OR($A21="",S$10=""),"",IF(IFERROR(MATCH(BBC_9!S$10,Infor!$A$13:$A$30,0),0)&gt;0,"L",IF(WEEKDAY(S$10)=1,"","X")))</f>
        <v>X</v>
      </c>
      <c r="T21" s="61" t="str">
        <f>IF(OR($A21="",T$10=""),"",IF(IFERROR(MATCH(BBC_9!T$10,Infor!$A$13:$A$30,0),0)&gt;0,"L",IF(WEEKDAY(T$10)=1,"","X")))</f>
        <v>X</v>
      </c>
      <c r="U21" s="61" t="str">
        <f>IF(OR($A21="",U$10=""),"",IF(IFERROR(MATCH(BBC_9!U$10,Infor!$A$13:$A$30,0),0)&gt;0,"L",IF(WEEKDAY(U$10)=1,"","X")))</f>
        <v/>
      </c>
      <c r="V21" s="61" t="str">
        <f>IF(OR($A21="",V$10=""),"",IF(IFERROR(MATCH(BBC_9!V$10,Infor!$A$13:$A$30,0),0)&gt;0,"L",IF(WEEKDAY(V$10)=1,"","X")))</f>
        <v>X</v>
      </c>
      <c r="W21" s="61" t="str">
        <f>IF(OR($A21="",W$10=""),"",IF(IFERROR(MATCH(BBC_9!W$10,Infor!$A$13:$A$30,0),0)&gt;0,"L",IF(WEEKDAY(W$10)=1,"","X")))</f>
        <v>X</v>
      </c>
      <c r="X21" s="61" t="str">
        <f>IF(OR($A21="",X$10=""),"",IF(IFERROR(MATCH(BBC_9!X$10,Infor!$A$13:$A$30,0),0)&gt;0,"L",IF(WEEKDAY(X$10)=1,"","X")))</f>
        <v>X</v>
      </c>
      <c r="Y21" s="61" t="str">
        <f>IF(OR($A21="",Y$10=""),"",IF(IFERROR(MATCH(BBC_9!Y$10,Infor!$A$13:$A$30,0),0)&gt;0,"L",IF(WEEKDAY(Y$10)=1,"","X")))</f>
        <v>X</v>
      </c>
      <c r="Z21" s="61" t="str">
        <f>IF(OR($A21="",Z$10=""),"",IF(IFERROR(MATCH(BBC_9!Z$10,Infor!$A$13:$A$30,0),0)&gt;0,"L",IF(WEEKDAY(Z$10)=1,"","X")))</f>
        <v>X</v>
      </c>
      <c r="AA21" s="61" t="str">
        <f>IF(OR($A21="",AA$10=""),"",IF(IFERROR(MATCH(BBC_9!AA$10,Infor!$A$13:$A$30,0),0)&gt;0,"L",IF(WEEKDAY(AA$10)=1,"","X")))</f>
        <v>X</v>
      </c>
      <c r="AB21" s="61" t="str">
        <f>IF(OR($A21="",AB$10=""),"",IF(IFERROR(MATCH(BBC_9!AB$10,Infor!$A$13:$A$30,0),0)&gt;0,"L",IF(WEEKDAY(AB$10)=1,"","X")))</f>
        <v/>
      </c>
      <c r="AC21" s="61" t="str">
        <f>IF(OR($A21="",AC$10=""),"",IF(IFERROR(MATCH(BBC_9!AC$10,Infor!$A$13:$A$30,0),0)&gt;0,"L",IF(WEEKDAY(AC$10)=1,"","X")))</f>
        <v>X</v>
      </c>
      <c r="AD21" s="61" t="str">
        <f>IF(OR($A21="",AD$10=""),"",IF(IFERROR(MATCH(BBC_9!AD$10,Infor!$A$13:$A$30,0),0)&gt;0,"L",IF(WEEKDAY(AD$10)=1,"","X")))</f>
        <v>X</v>
      </c>
      <c r="AE21" s="61" t="str">
        <f>IF(OR($A21="",AE$10=""),"",IF(IFERROR(MATCH(BBC_9!AE$10,Infor!$A$13:$A$30,0),0)&gt;0,"L",IF(WEEKDAY(AE$10)=1,"","X")))</f>
        <v>X</v>
      </c>
      <c r="AF21" s="61" t="str">
        <f>IF(OR($A21="",AF$10=""),"",IF(IFERROR(MATCH(BBC_9!AF$10,Infor!$A$13:$A$30,0),0)&gt;0,"L",IF(WEEKDAY(AF$10)=1,"","X")))</f>
        <v>X</v>
      </c>
      <c r="AG21" s="61" t="str">
        <f>IF(OR($A21="",AG$10=""),"",IF(IFERROR(MATCH(BBC_9!AG$10,Infor!$A$13:$A$30,0),0)&gt;0,"L",IF(WEEKDAY(AG$10)=1,"","X")))</f>
        <v>X</v>
      </c>
      <c r="AH21" s="61" t="str">
        <f>IF(OR($A21="",AH$10=""),"",IF(IFERROR(MATCH(BBC_9!AH$10,Infor!$A$13:$A$30,0),0)&gt;0,"L",IF(WEEKDAY(AH$10)=1,"","X")))</f>
        <v>X</v>
      </c>
      <c r="AI21" s="61" t="str">
        <f>IF(OR($A21="",AI$10=""),"",IF(IFERROR(MATCH(BBC_9!AI$10,Infor!$A$13:$A$30,0),0)&gt;0,"L",IF(WEEKDAY(AI$10)=1,"","X")))</f>
        <v/>
      </c>
      <c r="AJ21" s="62"/>
      <c r="AK21" s="62">
        <f t="shared" si="6"/>
        <v>25</v>
      </c>
      <c r="AL21" s="62">
        <f t="shared" si="7"/>
        <v>1</v>
      </c>
      <c r="AM21" s="62"/>
      <c r="AN21" s="63"/>
      <c r="AO21" s="44">
        <f t="shared" si="0"/>
        <v>9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IF(OR($A22="",E$10=""),"",IF(IFERROR(MATCH(BBC_9!E$10,Infor!$A$13:$A$30,0),0)&gt;0,"L",IF(WEEKDAY(E$10)=1,"","X")))</f>
        <v>X</v>
      </c>
      <c r="F22" s="61" t="str">
        <f>IF(OR($A22="",F$10=""),"",IF(IFERROR(MATCH(BBC_9!F$10,Infor!$A$13:$A$30,0),0)&gt;0,"L",IF(WEEKDAY(F$10)=1,"","X")))</f>
        <v>L</v>
      </c>
      <c r="G22" s="61" t="str">
        <f>IF(OR($A22="",G$10=""),"",IF(IFERROR(MATCH(BBC_9!G$10,Infor!$A$13:$A$30,0),0)&gt;0,"L",IF(WEEKDAY(G$10)=1,"","X")))</f>
        <v/>
      </c>
      <c r="H22" s="61" t="str">
        <f>IF(OR($A22="",H$10=""),"",IF(IFERROR(MATCH(BBC_9!H$10,Infor!$A$13:$A$30,0),0)&gt;0,"L",IF(WEEKDAY(H$10)=1,"","X")))</f>
        <v>X</v>
      </c>
      <c r="I22" s="61" t="str">
        <f>IF(OR($A22="",I$10=""),"",IF(IFERROR(MATCH(BBC_9!I$10,Infor!$A$13:$A$30,0),0)&gt;0,"L",IF(WEEKDAY(I$10)=1,"","X")))</f>
        <v>X</v>
      </c>
      <c r="J22" s="61" t="str">
        <f>IF(OR($A22="",J$10=""),"",IF(IFERROR(MATCH(BBC_9!J$10,Infor!$A$13:$A$30,0),0)&gt;0,"L",IF(WEEKDAY(J$10)=1,"","X")))</f>
        <v>X</v>
      </c>
      <c r="K22" s="61" t="str">
        <f>IF(OR($A22="",K$10=""),"",IF(IFERROR(MATCH(BBC_9!K$10,Infor!$A$13:$A$30,0),0)&gt;0,"L",IF(WEEKDAY(K$10)=1,"","X")))</f>
        <v>X</v>
      </c>
      <c r="L22" s="61" t="str">
        <f>IF(OR($A22="",L$10=""),"",IF(IFERROR(MATCH(BBC_9!L$10,Infor!$A$13:$A$30,0),0)&gt;0,"L",IF(WEEKDAY(L$10)=1,"","X")))</f>
        <v>X</v>
      </c>
      <c r="M22" s="61" t="str">
        <f>IF(OR($A22="",M$10=""),"",IF(IFERROR(MATCH(BBC_9!M$10,Infor!$A$13:$A$30,0),0)&gt;0,"L",IF(WEEKDAY(M$10)=1,"","X")))</f>
        <v>X</v>
      </c>
      <c r="N22" s="61" t="str">
        <f>IF(OR($A22="",N$10=""),"",IF(IFERROR(MATCH(BBC_9!N$10,Infor!$A$13:$A$30,0),0)&gt;0,"L",IF(WEEKDAY(N$10)=1,"","X")))</f>
        <v/>
      </c>
      <c r="O22" s="61" t="str">
        <f>IF(OR($A22="",O$10=""),"",IF(IFERROR(MATCH(BBC_9!O$10,Infor!$A$13:$A$30,0),0)&gt;0,"L",IF(WEEKDAY(O$10)=1,"","X")))</f>
        <v>X</v>
      </c>
      <c r="P22" s="61" t="str">
        <f>IF(OR($A22="",P$10=""),"",IF(IFERROR(MATCH(BBC_9!P$10,Infor!$A$13:$A$30,0),0)&gt;0,"L",IF(WEEKDAY(P$10)=1,"","X")))</f>
        <v>X</v>
      </c>
      <c r="Q22" s="61" t="str">
        <f>IF(OR($A22="",Q$10=""),"",IF(IFERROR(MATCH(BBC_9!Q$10,Infor!$A$13:$A$30,0),0)&gt;0,"L",IF(WEEKDAY(Q$10)=1,"","X")))</f>
        <v>X</v>
      </c>
      <c r="R22" s="61" t="str">
        <f>IF(OR($A22="",R$10=""),"",IF(IFERROR(MATCH(BBC_9!R$10,Infor!$A$13:$A$30,0),0)&gt;0,"L",IF(WEEKDAY(R$10)=1,"","X")))</f>
        <v>X</v>
      </c>
      <c r="S22" s="61" t="str">
        <f>IF(OR($A22="",S$10=""),"",IF(IFERROR(MATCH(BBC_9!S$10,Infor!$A$13:$A$30,0),0)&gt;0,"L",IF(WEEKDAY(S$10)=1,"","X")))</f>
        <v>X</v>
      </c>
      <c r="T22" s="61" t="str">
        <f>IF(OR($A22="",T$10=""),"",IF(IFERROR(MATCH(BBC_9!T$10,Infor!$A$13:$A$30,0),0)&gt;0,"L",IF(WEEKDAY(T$10)=1,"","X")))</f>
        <v>X</v>
      </c>
      <c r="U22" s="61" t="str">
        <f>IF(OR($A22="",U$10=""),"",IF(IFERROR(MATCH(BBC_9!U$10,Infor!$A$13:$A$30,0),0)&gt;0,"L",IF(WEEKDAY(U$10)=1,"","X")))</f>
        <v/>
      </c>
      <c r="V22" s="61" t="str">
        <f>IF(OR($A22="",V$10=""),"",IF(IFERROR(MATCH(BBC_9!V$10,Infor!$A$13:$A$30,0),0)&gt;0,"L",IF(WEEKDAY(V$10)=1,"","X")))</f>
        <v>X</v>
      </c>
      <c r="W22" s="61" t="str">
        <f>IF(OR($A22="",W$10=""),"",IF(IFERROR(MATCH(BBC_9!W$10,Infor!$A$13:$A$30,0),0)&gt;0,"L",IF(WEEKDAY(W$10)=1,"","X")))</f>
        <v>X</v>
      </c>
      <c r="X22" s="61" t="str">
        <f>IF(OR($A22="",X$10=""),"",IF(IFERROR(MATCH(BBC_9!X$10,Infor!$A$13:$A$30,0),0)&gt;0,"L",IF(WEEKDAY(X$10)=1,"","X")))</f>
        <v>X</v>
      </c>
      <c r="Y22" s="61" t="str">
        <f>IF(OR($A22="",Y$10=""),"",IF(IFERROR(MATCH(BBC_9!Y$10,Infor!$A$13:$A$30,0),0)&gt;0,"L",IF(WEEKDAY(Y$10)=1,"","X")))</f>
        <v>X</v>
      </c>
      <c r="Z22" s="61" t="str">
        <f>IF(OR($A22="",Z$10=""),"",IF(IFERROR(MATCH(BBC_9!Z$10,Infor!$A$13:$A$30,0),0)&gt;0,"L",IF(WEEKDAY(Z$10)=1,"","X")))</f>
        <v>X</v>
      </c>
      <c r="AA22" s="61" t="str">
        <f>IF(OR($A22="",AA$10=""),"",IF(IFERROR(MATCH(BBC_9!AA$10,Infor!$A$13:$A$30,0),0)&gt;0,"L",IF(WEEKDAY(AA$10)=1,"","X")))</f>
        <v>X</v>
      </c>
      <c r="AB22" s="61" t="str">
        <f>IF(OR($A22="",AB$10=""),"",IF(IFERROR(MATCH(BBC_9!AB$10,Infor!$A$13:$A$30,0),0)&gt;0,"L",IF(WEEKDAY(AB$10)=1,"","X")))</f>
        <v/>
      </c>
      <c r="AC22" s="61" t="str">
        <f>IF(OR($A22="",AC$10=""),"",IF(IFERROR(MATCH(BBC_9!AC$10,Infor!$A$13:$A$30,0),0)&gt;0,"L",IF(WEEKDAY(AC$10)=1,"","X")))</f>
        <v>X</v>
      </c>
      <c r="AD22" s="61" t="str">
        <f>IF(OR($A22="",AD$10=""),"",IF(IFERROR(MATCH(BBC_9!AD$10,Infor!$A$13:$A$30,0),0)&gt;0,"L",IF(WEEKDAY(AD$10)=1,"","X")))</f>
        <v>X</v>
      </c>
      <c r="AE22" s="61" t="str">
        <f>IF(OR($A22="",AE$10=""),"",IF(IFERROR(MATCH(BBC_9!AE$10,Infor!$A$13:$A$30,0),0)&gt;0,"L",IF(WEEKDAY(AE$10)=1,"","X")))</f>
        <v>X</v>
      </c>
      <c r="AF22" s="61" t="str">
        <f>IF(OR($A22="",AF$10=""),"",IF(IFERROR(MATCH(BBC_9!AF$10,Infor!$A$13:$A$30,0),0)&gt;0,"L",IF(WEEKDAY(AF$10)=1,"","X")))</f>
        <v>X</v>
      </c>
      <c r="AG22" s="61" t="str">
        <f>IF(OR($A22="",AG$10=""),"",IF(IFERROR(MATCH(BBC_9!AG$10,Infor!$A$13:$A$30,0),0)&gt;0,"L",IF(WEEKDAY(AG$10)=1,"","X")))</f>
        <v>X</v>
      </c>
      <c r="AH22" s="61" t="str">
        <f>IF(OR($A22="",AH$10=""),"",IF(IFERROR(MATCH(BBC_9!AH$10,Infor!$A$13:$A$30,0),0)&gt;0,"L",IF(WEEKDAY(AH$10)=1,"","X")))</f>
        <v>X</v>
      </c>
      <c r="AI22" s="61" t="str">
        <f>IF(OR($A22="",AI$10=""),"",IF(IFERROR(MATCH(BBC_9!AI$10,Infor!$A$13:$A$30,0),0)&gt;0,"L",IF(WEEKDAY(AI$10)=1,"","X")))</f>
        <v/>
      </c>
      <c r="AJ22" s="62"/>
      <c r="AK22" s="62">
        <f t="shared" si="6"/>
        <v>25</v>
      </c>
      <c r="AL22" s="62">
        <f t="shared" si="7"/>
        <v>1</v>
      </c>
      <c r="AM22" s="62"/>
      <c r="AN22" s="63"/>
      <c r="AO22" s="44">
        <f t="shared" si="0"/>
        <v>9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IF(OR($A23="",E$10=""),"",IF(IFERROR(MATCH(BBC_9!E$10,Infor!$A$13:$A$30,0),0)&gt;0,"L",IF(WEEKDAY(E$10)=1,"","X")))</f>
        <v>X</v>
      </c>
      <c r="F23" s="61" t="str">
        <f>IF(OR($A23="",F$10=""),"",IF(IFERROR(MATCH(BBC_9!F$10,Infor!$A$13:$A$30,0),0)&gt;0,"L",IF(WEEKDAY(F$10)=1,"","X")))</f>
        <v>L</v>
      </c>
      <c r="G23" s="61" t="str">
        <f>IF(OR($A23="",G$10=""),"",IF(IFERROR(MATCH(BBC_9!G$10,Infor!$A$13:$A$30,0),0)&gt;0,"L",IF(WEEKDAY(G$10)=1,"","X")))</f>
        <v/>
      </c>
      <c r="H23" s="61" t="str">
        <f>IF(OR($A23="",H$10=""),"",IF(IFERROR(MATCH(BBC_9!H$10,Infor!$A$13:$A$30,0),0)&gt;0,"L",IF(WEEKDAY(H$10)=1,"","X")))</f>
        <v>X</v>
      </c>
      <c r="I23" s="61" t="str">
        <f>IF(OR($A23="",I$10=""),"",IF(IFERROR(MATCH(BBC_9!I$10,Infor!$A$13:$A$30,0),0)&gt;0,"L",IF(WEEKDAY(I$10)=1,"","X")))</f>
        <v>X</v>
      </c>
      <c r="J23" s="61" t="str">
        <f>IF(OR($A23="",J$10=""),"",IF(IFERROR(MATCH(BBC_9!J$10,Infor!$A$13:$A$30,0),0)&gt;0,"L",IF(WEEKDAY(J$10)=1,"","X")))</f>
        <v>X</v>
      </c>
      <c r="K23" s="61" t="str">
        <f>IF(OR($A23="",K$10=""),"",IF(IFERROR(MATCH(BBC_9!K$10,Infor!$A$13:$A$30,0),0)&gt;0,"L",IF(WEEKDAY(K$10)=1,"","X")))</f>
        <v>X</v>
      </c>
      <c r="L23" s="61" t="str">
        <f>IF(OR($A23="",L$10=""),"",IF(IFERROR(MATCH(BBC_9!L$10,Infor!$A$13:$A$30,0),0)&gt;0,"L",IF(WEEKDAY(L$10)=1,"","X")))</f>
        <v>X</v>
      </c>
      <c r="M23" s="61" t="str">
        <f>IF(OR($A23="",M$10=""),"",IF(IFERROR(MATCH(BBC_9!M$10,Infor!$A$13:$A$30,0),0)&gt;0,"L",IF(WEEKDAY(M$10)=1,"","X")))</f>
        <v>X</v>
      </c>
      <c r="N23" s="61" t="str">
        <f>IF(OR($A23="",N$10=""),"",IF(IFERROR(MATCH(BBC_9!N$10,Infor!$A$13:$A$30,0),0)&gt;0,"L",IF(WEEKDAY(N$10)=1,"","X")))</f>
        <v/>
      </c>
      <c r="O23" s="61" t="str">
        <f>IF(OR($A23="",O$10=""),"",IF(IFERROR(MATCH(BBC_9!O$10,Infor!$A$13:$A$30,0),0)&gt;0,"L",IF(WEEKDAY(O$10)=1,"","X")))</f>
        <v>X</v>
      </c>
      <c r="P23" s="61" t="str">
        <f>IF(OR($A23="",P$10=""),"",IF(IFERROR(MATCH(BBC_9!P$10,Infor!$A$13:$A$30,0),0)&gt;0,"L",IF(WEEKDAY(P$10)=1,"","X")))</f>
        <v>X</v>
      </c>
      <c r="Q23" s="61" t="str">
        <f>IF(OR($A23="",Q$10=""),"",IF(IFERROR(MATCH(BBC_9!Q$10,Infor!$A$13:$A$30,0),0)&gt;0,"L",IF(WEEKDAY(Q$10)=1,"","X")))</f>
        <v>X</v>
      </c>
      <c r="R23" s="61" t="str">
        <f>IF(OR($A23="",R$10=""),"",IF(IFERROR(MATCH(BBC_9!R$10,Infor!$A$13:$A$30,0),0)&gt;0,"L",IF(WEEKDAY(R$10)=1,"","X")))</f>
        <v>X</v>
      </c>
      <c r="S23" s="61" t="str">
        <f>IF(OR($A23="",S$10=""),"",IF(IFERROR(MATCH(BBC_9!S$10,Infor!$A$13:$A$30,0),0)&gt;0,"L",IF(WEEKDAY(S$10)=1,"","X")))</f>
        <v>X</v>
      </c>
      <c r="T23" s="61" t="str">
        <f>IF(OR($A23="",T$10=""),"",IF(IFERROR(MATCH(BBC_9!T$10,Infor!$A$13:$A$30,0),0)&gt;0,"L",IF(WEEKDAY(T$10)=1,"","X")))</f>
        <v>X</v>
      </c>
      <c r="U23" s="61" t="str">
        <f>IF(OR($A23="",U$10=""),"",IF(IFERROR(MATCH(BBC_9!U$10,Infor!$A$13:$A$30,0),0)&gt;0,"L",IF(WEEKDAY(U$10)=1,"","X")))</f>
        <v/>
      </c>
      <c r="V23" s="61" t="str">
        <f>IF(OR($A23="",V$10=""),"",IF(IFERROR(MATCH(BBC_9!V$10,Infor!$A$13:$A$30,0),0)&gt;0,"L",IF(WEEKDAY(V$10)=1,"","X")))</f>
        <v>X</v>
      </c>
      <c r="W23" s="61" t="str">
        <f>IF(OR($A23="",W$10=""),"",IF(IFERROR(MATCH(BBC_9!W$10,Infor!$A$13:$A$30,0),0)&gt;0,"L",IF(WEEKDAY(W$10)=1,"","X")))</f>
        <v>X</v>
      </c>
      <c r="X23" s="61" t="str">
        <f>IF(OR($A23="",X$10=""),"",IF(IFERROR(MATCH(BBC_9!X$10,Infor!$A$13:$A$30,0),0)&gt;0,"L",IF(WEEKDAY(X$10)=1,"","X")))</f>
        <v>X</v>
      </c>
      <c r="Y23" s="61" t="str">
        <f>IF(OR($A23="",Y$10=""),"",IF(IFERROR(MATCH(BBC_9!Y$10,Infor!$A$13:$A$30,0),0)&gt;0,"L",IF(WEEKDAY(Y$10)=1,"","X")))</f>
        <v>X</v>
      </c>
      <c r="Z23" s="61" t="str">
        <f>IF(OR($A23="",Z$10=""),"",IF(IFERROR(MATCH(BBC_9!Z$10,Infor!$A$13:$A$30,0),0)&gt;0,"L",IF(WEEKDAY(Z$10)=1,"","X")))</f>
        <v>X</v>
      </c>
      <c r="AA23" s="61" t="str">
        <f>IF(OR($A23="",AA$10=""),"",IF(IFERROR(MATCH(BBC_9!AA$10,Infor!$A$13:$A$30,0),0)&gt;0,"L",IF(WEEKDAY(AA$10)=1,"","X")))</f>
        <v>X</v>
      </c>
      <c r="AB23" s="61" t="str">
        <f>IF(OR($A23="",AB$10=""),"",IF(IFERROR(MATCH(BBC_9!AB$10,Infor!$A$13:$A$30,0),0)&gt;0,"L",IF(WEEKDAY(AB$10)=1,"","X")))</f>
        <v/>
      </c>
      <c r="AC23" s="61" t="str">
        <f>IF(OR($A23="",AC$10=""),"",IF(IFERROR(MATCH(BBC_9!AC$10,Infor!$A$13:$A$30,0),0)&gt;0,"L",IF(WEEKDAY(AC$10)=1,"","X")))</f>
        <v>X</v>
      </c>
      <c r="AD23" s="61" t="str">
        <f>IF(OR($A23="",AD$10=""),"",IF(IFERROR(MATCH(BBC_9!AD$10,Infor!$A$13:$A$30,0),0)&gt;0,"L",IF(WEEKDAY(AD$10)=1,"","X")))</f>
        <v>X</v>
      </c>
      <c r="AE23" s="61" t="str">
        <f>IF(OR($A23="",AE$10=""),"",IF(IFERROR(MATCH(BBC_9!AE$10,Infor!$A$13:$A$30,0),0)&gt;0,"L",IF(WEEKDAY(AE$10)=1,"","X")))</f>
        <v>X</v>
      </c>
      <c r="AF23" s="61" t="str">
        <f>IF(OR($A23="",AF$10=""),"",IF(IFERROR(MATCH(BBC_9!AF$10,Infor!$A$13:$A$30,0),0)&gt;0,"L",IF(WEEKDAY(AF$10)=1,"","X")))</f>
        <v>X</v>
      </c>
      <c r="AG23" s="61" t="str">
        <f>IF(OR($A23="",AG$10=""),"",IF(IFERROR(MATCH(BBC_9!AG$10,Infor!$A$13:$A$30,0),0)&gt;0,"L",IF(WEEKDAY(AG$10)=1,"","X")))</f>
        <v>X</v>
      </c>
      <c r="AH23" s="61" t="str">
        <f>IF(OR($A23="",AH$10=""),"",IF(IFERROR(MATCH(BBC_9!AH$10,Infor!$A$13:$A$30,0),0)&gt;0,"L",IF(WEEKDAY(AH$10)=1,"","X")))</f>
        <v>X</v>
      </c>
      <c r="AI23" s="61" t="str">
        <f>IF(OR($A23="",AI$10=""),"",IF(IFERROR(MATCH(BBC_9!AI$10,Infor!$A$13:$A$30,0),0)&gt;0,"L",IF(WEEKDAY(AI$10)=1,"","X")))</f>
        <v/>
      </c>
      <c r="AJ23" s="62"/>
      <c r="AK23" s="62">
        <f t="shared" si="6"/>
        <v>25</v>
      </c>
      <c r="AL23" s="62">
        <f t="shared" si="7"/>
        <v>1</v>
      </c>
      <c r="AM23" s="62"/>
      <c r="AN23" s="63"/>
      <c r="AO23" s="44">
        <f t="shared" si="0"/>
        <v>9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IF(OR($A24="",E$10=""),"",IF(IFERROR(MATCH(BBC_9!E$10,Infor!$A$13:$A$30,0),0)&gt;0,"L",IF(WEEKDAY(E$10)=1,"","X")))</f>
        <v>X</v>
      </c>
      <c r="F24" s="61" t="str">
        <f>IF(OR($A24="",F$10=""),"",IF(IFERROR(MATCH(BBC_9!F$10,Infor!$A$13:$A$30,0),0)&gt;0,"L",IF(WEEKDAY(F$10)=1,"","X")))</f>
        <v>L</v>
      </c>
      <c r="G24" s="61" t="str">
        <f>IF(OR($A24="",G$10=""),"",IF(IFERROR(MATCH(BBC_9!G$10,Infor!$A$13:$A$30,0),0)&gt;0,"L",IF(WEEKDAY(G$10)=1,"","X")))</f>
        <v/>
      </c>
      <c r="H24" s="61" t="str">
        <f>IF(OR($A24="",H$10=""),"",IF(IFERROR(MATCH(BBC_9!H$10,Infor!$A$13:$A$30,0),0)&gt;0,"L",IF(WEEKDAY(H$10)=1,"","X")))</f>
        <v>X</v>
      </c>
      <c r="I24" s="61" t="str">
        <f>IF(OR($A24="",I$10=""),"",IF(IFERROR(MATCH(BBC_9!I$10,Infor!$A$13:$A$30,0),0)&gt;0,"L",IF(WEEKDAY(I$10)=1,"","X")))</f>
        <v>X</v>
      </c>
      <c r="J24" s="61" t="str">
        <f>IF(OR($A24="",J$10=""),"",IF(IFERROR(MATCH(BBC_9!J$10,Infor!$A$13:$A$30,0),0)&gt;0,"L",IF(WEEKDAY(J$10)=1,"","X")))</f>
        <v>X</v>
      </c>
      <c r="K24" s="61" t="str">
        <f>IF(OR($A24="",K$10=""),"",IF(IFERROR(MATCH(BBC_9!K$10,Infor!$A$13:$A$30,0),0)&gt;0,"L",IF(WEEKDAY(K$10)=1,"","X")))</f>
        <v>X</v>
      </c>
      <c r="L24" s="61" t="str">
        <f>IF(OR($A24="",L$10=""),"",IF(IFERROR(MATCH(BBC_9!L$10,Infor!$A$13:$A$30,0),0)&gt;0,"L",IF(WEEKDAY(L$10)=1,"","X")))</f>
        <v>X</v>
      </c>
      <c r="M24" s="61" t="str">
        <f>IF(OR($A24="",M$10=""),"",IF(IFERROR(MATCH(BBC_9!M$10,Infor!$A$13:$A$30,0),0)&gt;0,"L",IF(WEEKDAY(M$10)=1,"","X")))</f>
        <v>X</v>
      </c>
      <c r="N24" s="61" t="str">
        <f>IF(OR($A24="",N$10=""),"",IF(IFERROR(MATCH(BBC_9!N$10,Infor!$A$13:$A$30,0),0)&gt;0,"L",IF(WEEKDAY(N$10)=1,"","X")))</f>
        <v/>
      </c>
      <c r="O24" s="61" t="str">
        <f>IF(OR($A24="",O$10=""),"",IF(IFERROR(MATCH(BBC_9!O$10,Infor!$A$13:$A$30,0),0)&gt;0,"L",IF(WEEKDAY(O$10)=1,"","X")))</f>
        <v>X</v>
      </c>
      <c r="P24" s="61" t="str">
        <f>IF(OR($A24="",P$10=""),"",IF(IFERROR(MATCH(BBC_9!P$10,Infor!$A$13:$A$30,0),0)&gt;0,"L",IF(WEEKDAY(P$10)=1,"","X")))</f>
        <v>X</v>
      </c>
      <c r="Q24" s="61" t="str">
        <f>IF(OR($A24="",Q$10=""),"",IF(IFERROR(MATCH(BBC_9!Q$10,Infor!$A$13:$A$30,0),0)&gt;0,"L",IF(WEEKDAY(Q$10)=1,"","X")))</f>
        <v>X</v>
      </c>
      <c r="R24" s="61" t="str">
        <f>IF(OR($A24="",R$10=""),"",IF(IFERROR(MATCH(BBC_9!R$10,Infor!$A$13:$A$30,0),0)&gt;0,"L",IF(WEEKDAY(R$10)=1,"","X")))</f>
        <v>X</v>
      </c>
      <c r="S24" s="61" t="str">
        <f>IF(OR($A24="",S$10=""),"",IF(IFERROR(MATCH(BBC_9!S$10,Infor!$A$13:$A$30,0),0)&gt;0,"L",IF(WEEKDAY(S$10)=1,"","X")))</f>
        <v>X</v>
      </c>
      <c r="T24" s="61" t="str">
        <f>IF(OR($A24="",T$10=""),"",IF(IFERROR(MATCH(BBC_9!T$10,Infor!$A$13:$A$30,0),0)&gt;0,"L",IF(WEEKDAY(T$10)=1,"","X")))</f>
        <v>X</v>
      </c>
      <c r="U24" s="61" t="str">
        <f>IF(OR($A24="",U$10=""),"",IF(IFERROR(MATCH(BBC_9!U$10,Infor!$A$13:$A$30,0),0)&gt;0,"L",IF(WEEKDAY(U$10)=1,"","X")))</f>
        <v/>
      </c>
      <c r="V24" s="61" t="str">
        <f>IF(OR($A24="",V$10=""),"",IF(IFERROR(MATCH(BBC_9!V$10,Infor!$A$13:$A$30,0),0)&gt;0,"L",IF(WEEKDAY(V$10)=1,"","X")))</f>
        <v>X</v>
      </c>
      <c r="W24" s="61" t="str">
        <f>IF(OR($A24="",W$10=""),"",IF(IFERROR(MATCH(BBC_9!W$10,Infor!$A$13:$A$30,0),0)&gt;0,"L",IF(WEEKDAY(W$10)=1,"","X")))</f>
        <v>X</v>
      </c>
      <c r="X24" s="61" t="str">
        <f>IF(OR($A24="",X$10=""),"",IF(IFERROR(MATCH(BBC_9!X$10,Infor!$A$13:$A$30,0),0)&gt;0,"L",IF(WEEKDAY(X$10)=1,"","X")))</f>
        <v>X</v>
      </c>
      <c r="Y24" s="61" t="str">
        <f>IF(OR($A24="",Y$10=""),"",IF(IFERROR(MATCH(BBC_9!Y$10,Infor!$A$13:$A$30,0),0)&gt;0,"L",IF(WEEKDAY(Y$10)=1,"","X")))</f>
        <v>X</v>
      </c>
      <c r="Z24" s="61" t="str">
        <f>IF(OR($A24="",Z$10=""),"",IF(IFERROR(MATCH(BBC_9!Z$10,Infor!$A$13:$A$30,0),0)&gt;0,"L",IF(WEEKDAY(Z$10)=1,"","X")))</f>
        <v>X</v>
      </c>
      <c r="AA24" s="61" t="str">
        <f>IF(OR($A24="",AA$10=""),"",IF(IFERROR(MATCH(BBC_9!AA$10,Infor!$A$13:$A$30,0),0)&gt;0,"L",IF(WEEKDAY(AA$10)=1,"","X")))</f>
        <v>X</v>
      </c>
      <c r="AB24" s="61" t="str">
        <f>IF(OR($A24="",AB$10=""),"",IF(IFERROR(MATCH(BBC_9!AB$10,Infor!$A$13:$A$30,0),0)&gt;0,"L",IF(WEEKDAY(AB$10)=1,"","X")))</f>
        <v/>
      </c>
      <c r="AC24" s="61" t="str">
        <f>IF(OR($A24="",AC$10=""),"",IF(IFERROR(MATCH(BBC_9!AC$10,Infor!$A$13:$A$30,0),0)&gt;0,"L",IF(WEEKDAY(AC$10)=1,"","X")))</f>
        <v>X</v>
      </c>
      <c r="AD24" s="61" t="str">
        <f>IF(OR($A24="",AD$10=""),"",IF(IFERROR(MATCH(BBC_9!AD$10,Infor!$A$13:$A$30,0),0)&gt;0,"L",IF(WEEKDAY(AD$10)=1,"","X")))</f>
        <v>X</v>
      </c>
      <c r="AE24" s="61" t="str">
        <f>IF(OR($A24="",AE$10=""),"",IF(IFERROR(MATCH(BBC_9!AE$10,Infor!$A$13:$A$30,0),0)&gt;0,"L",IF(WEEKDAY(AE$10)=1,"","X")))</f>
        <v>X</v>
      </c>
      <c r="AF24" s="61" t="str">
        <f>IF(OR($A24="",AF$10=""),"",IF(IFERROR(MATCH(BBC_9!AF$10,Infor!$A$13:$A$30,0),0)&gt;0,"L",IF(WEEKDAY(AF$10)=1,"","X")))</f>
        <v>X</v>
      </c>
      <c r="AG24" s="61" t="str">
        <f>IF(OR($A24="",AG$10=""),"",IF(IFERROR(MATCH(BBC_9!AG$10,Infor!$A$13:$A$30,0),0)&gt;0,"L",IF(WEEKDAY(AG$10)=1,"","X")))</f>
        <v>X</v>
      </c>
      <c r="AH24" s="61" t="str">
        <f>IF(OR($A24="",AH$10=""),"",IF(IFERROR(MATCH(BBC_9!AH$10,Infor!$A$13:$A$30,0),0)&gt;0,"L",IF(WEEKDAY(AH$10)=1,"","X")))</f>
        <v>X</v>
      </c>
      <c r="AI24" s="61" t="str">
        <f>IF(OR($A24="",AI$10=""),"",IF(IFERROR(MATCH(BBC_9!AI$10,Infor!$A$13:$A$30,0),0)&gt;0,"L",IF(WEEKDAY(AI$10)=1,"","X")))</f>
        <v/>
      </c>
      <c r="AJ24" s="62"/>
      <c r="AK24" s="62">
        <f t="shared" si="6"/>
        <v>25</v>
      </c>
      <c r="AL24" s="62">
        <f t="shared" si="7"/>
        <v>1</v>
      </c>
      <c r="AM24" s="62"/>
      <c r="AN24" s="63"/>
      <c r="AO24" s="44">
        <f t="shared" si="0"/>
        <v>9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IF(OR($A25="",E$10=""),"",IF(IFERROR(MATCH(BBC_9!E$10,Infor!$A$13:$A$30,0),0)&gt;0,"L",IF(WEEKDAY(E$10)=1,"","X")))</f>
        <v>X</v>
      </c>
      <c r="F25" s="61" t="str">
        <f>IF(OR($A25="",F$10=""),"",IF(IFERROR(MATCH(BBC_9!F$10,Infor!$A$13:$A$30,0),0)&gt;0,"L",IF(WEEKDAY(F$10)=1,"","X")))</f>
        <v>L</v>
      </c>
      <c r="G25" s="61" t="str">
        <f>IF(OR($A25="",G$10=""),"",IF(IFERROR(MATCH(BBC_9!G$10,Infor!$A$13:$A$30,0),0)&gt;0,"L",IF(WEEKDAY(G$10)=1,"","X")))</f>
        <v/>
      </c>
      <c r="H25" s="61" t="str">
        <f>IF(OR($A25="",H$10=""),"",IF(IFERROR(MATCH(BBC_9!H$10,Infor!$A$13:$A$30,0),0)&gt;0,"L",IF(WEEKDAY(H$10)=1,"","X")))</f>
        <v>X</v>
      </c>
      <c r="I25" s="61" t="str">
        <f>IF(OR($A25="",I$10=""),"",IF(IFERROR(MATCH(BBC_9!I$10,Infor!$A$13:$A$30,0),0)&gt;0,"L",IF(WEEKDAY(I$10)=1,"","X")))</f>
        <v>X</v>
      </c>
      <c r="J25" s="61" t="str">
        <f>IF(OR($A25="",J$10=""),"",IF(IFERROR(MATCH(BBC_9!J$10,Infor!$A$13:$A$30,0),0)&gt;0,"L",IF(WEEKDAY(J$10)=1,"","X")))</f>
        <v>X</v>
      </c>
      <c r="K25" s="61" t="str">
        <f>IF(OR($A25="",K$10=""),"",IF(IFERROR(MATCH(BBC_9!K$10,Infor!$A$13:$A$30,0),0)&gt;0,"L",IF(WEEKDAY(K$10)=1,"","X")))</f>
        <v>X</v>
      </c>
      <c r="L25" s="61" t="str">
        <f>IF(OR($A25="",L$10=""),"",IF(IFERROR(MATCH(BBC_9!L$10,Infor!$A$13:$A$30,0),0)&gt;0,"L",IF(WEEKDAY(L$10)=1,"","X")))</f>
        <v>X</v>
      </c>
      <c r="M25" s="61" t="str">
        <f>IF(OR($A25="",M$10=""),"",IF(IFERROR(MATCH(BBC_9!M$10,Infor!$A$13:$A$30,0),0)&gt;0,"L",IF(WEEKDAY(M$10)=1,"","X")))</f>
        <v>X</v>
      </c>
      <c r="N25" s="61" t="str">
        <f>IF(OR($A25="",N$10=""),"",IF(IFERROR(MATCH(BBC_9!N$10,Infor!$A$13:$A$30,0),0)&gt;0,"L",IF(WEEKDAY(N$10)=1,"","X")))</f>
        <v/>
      </c>
      <c r="O25" s="61" t="str">
        <f>IF(OR($A25="",O$10=""),"",IF(IFERROR(MATCH(BBC_9!O$10,Infor!$A$13:$A$30,0),0)&gt;0,"L",IF(WEEKDAY(O$10)=1,"","X")))</f>
        <v>X</v>
      </c>
      <c r="P25" s="61" t="str">
        <f>IF(OR($A25="",P$10=""),"",IF(IFERROR(MATCH(BBC_9!P$10,Infor!$A$13:$A$30,0),0)&gt;0,"L",IF(WEEKDAY(P$10)=1,"","X")))</f>
        <v>X</v>
      </c>
      <c r="Q25" s="61" t="str">
        <f>IF(OR($A25="",Q$10=""),"",IF(IFERROR(MATCH(BBC_9!Q$10,Infor!$A$13:$A$30,0),0)&gt;0,"L",IF(WEEKDAY(Q$10)=1,"","X")))</f>
        <v>X</v>
      </c>
      <c r="R25" s="61" t="str">
        <f>IF(OR($A25="",R$10=""),"",IF(IFERROR(MATCH(BBC_9!R$10,Infor!$A$13:$A$30,0),0)&gt;0,"L",IF(WEEKDAY(R$10)=1,"","X")))</f>
        <v>X</v>
      </c>
      <c r="S25" s="61" t="str">
        <f>IF(OR($A25="",S$10=""),"",IF(IFERROR(MATCH(BBC_9!S$10,Infor!$A$13:$A$30,0),0)&gt;0,"L",IF(WEEKDAY(S$10)=1,"","X")))</f>
        <v>X</v>
      </c>
      <c r="T25" s="61" t="str">
        <f>IF(OR($A25="",T$10=""),"",IF(IFERROR(MATCH(BBC_9!T$10,Infor!$A$13:$A$30,0),0)&gt;0,"L",IF(WEEKDAY(T$10)=1,"","X")))</f>
        <v>X</v>
      </c>
      <c r="U25" s="61" t="str">
        <f>IF(OR($A25="",U$10=""),"",IF(IFERROR(MATCH(BBC_9!U$10,Infor!$A$13:$A$30,0),0)&gt;0,"L",IF(WEEKDAY(U$10)=1,"","X")))</f>
        <v/>
      </c>
      <c r="V25" s="61" t="str">
        <f>IF(OR($A25="",V$10=""),"",IF(IFERROR(MATCH(BBC_9!V$10,Infor!$A$13:$A$30,0),0)&gt;0,"L",IF(WEEKDAY(V$10)=1,"","X")))</f>
        <v>X</v>
      </c>
      <c r="W25" s="61" t="str">
        <f>IF(OR($A25="",W$10=""),"",IF(IFERROR(MATCH(BBC_9!W$10,Infor!$A$13:$A$30,0),0)&gt;0,"L",IF(WEEKDAY(W$10)=1,"","X")))</f>
        <v>X</v>
      </c>
      <c r="X25" s="61" t="str">
        <f>IF(OR($A25="",X$10=""),"",IF(IFERROR(MATCH(BBC_9!X$10,Infor!$A$13:$A$30,0),0)&gt;0,"L",IF(WEEKDAY(X$10)=1,"","X")))</f>
        <v>X</v>
      </c>
      <c r="Y25" s="61" t="str">
        <f>IF(OR($A25="",Y$10=""),"",IF(IFERROR(MATCH(BBC_9!Y$10,Infor!$A$13:$A$30,0),0)&gt;0,"L",IF(WEEKDAY(Y$10)=1,"","X")))</f>
        <v>X</v>
      </c>
      <c r="Z25" s="61" t="str">
        <f>IF(OR($A25="",Z$10=""),"",IF(IFERROR(MATCH(BBC_9!Z$10,Infor!$A$13:$A$30,0),0)&gt;0,"L",IF(WEEKDAY(Z$10)=1,"","X")))</f>
        <v>X</v>
      </c>
      <c r="AA25" s="61" t="str">
        <f>IF(OR($A25="",AA$10=""),"",IF(IFERROR(MATCH(BBC_9!AA$10,Infor!$A$13:$A$30,0),0)&gt;0,"L",IF(WEEKDAY(AA$10)=1,"","X")))</f>
        <v>X</v>
      </c>
      <c r="AB25" s="61" t="str">
        <f>IF(OR($A25="",AB$10=""),"",IF(IFERROR(MATCH(BBC_9!AB$10,Infor!$A$13:$A$30,0),0)&gt;0,"L",IF(WEEKDAY(AB$10)=1,"","X")))</f>
        <v/>
      </c>
      <c r="AC25" s="61" t="str">
        <f>IF(OR($A25="",AC$10=""),"",IF(IFERROR(MATCH(BBC_9!AC$10,Infor!$A$13:$A$30,0),0)&gt;0,"L",IF(WEEKDAY(AC$10)=1,"","X")))</f>
        <v>X</v>
      </c>
      <c r="AD25" s="61" t="str">
        <f>IF(OR($A25="",AD$10=""),"",IF(IFERROR(MATCH(BBC_9!AD$10,Infor!$A$13:$A$30,0),0)&gt;0,"L",IF(WEEKDAY(AD$10)=1,"","X")))</f>
        <v>X</v>
      </c>
      <c r="AE25" s="61" t="str">
        <f>IF(OR($A25="",AE$10=""),"",IF(IFERROR(MATCH(BBC_9!AE$10,Infor!$A$13:$A$30,0),0)&gt;0,"L",IF(WEEKDAY(AE$10)=1,"","X")))</f>
        <v>X</v>
      </c>
      <c r="AF25" s="61" t="str">
        <f>IF(OR($A25="",AF$10=""),"",IF(IFERROR(MATCH(BBC_9!AF$10,Infor!$A$13:$A$30,0),0)&gt;0,"L",IF(WEEKDAY(AF$10)=1,"","X")))</f>
        <v>X</v>
      </c>
      <c r="AG25" s="61" t="str">
        <f>IF(OR($A25="",AG$10=""),"",IF(IFERROR(MATCH(BBC_9!AG$10,Infor!$A$13:$A$30,0),0)&gt;0,"L",IF(WEEKDAY(AG$10)=1,"","X")))</f>
        <v>X</v>
      </c>
      <c r="AH25" s="61" t="str">
        <f>IF(OR($A25="",AH$10=""),"",IF(IFERROR(MATCH(BBC_9!AH$10,Infor!$A$13:$A$30,0),0)&gt;0,"L",IF(WEEKDAY(AH$10)=1,"","X")))</f>
        <v>X</v>
      </c>
      <c r="AI25" s="61" t="str">
        <f>IF(OR($A25="",AI$10=""),"",IF(IFERROR(MATCH(BBC_9!AI$10,Infor!$A$13:$A$30,0),0)&gt;0,"L",IF(WEEKDAY(AI$10)=1,"","X")))</f>
        <v/>
      </c>
      <c r="AJ25" s="62"/>
      <c r="AK25" s="62">
        <f t="shared" si="6"/>
        <v>25</v>
      </c>
      <c r="AL25" s="62">
        <f t="shared" si="7"/>
        <v>1</v>
      </c>
      <c r="AM25" s="62"/>
      <c r="AN25" s="63"/>
      <c r="AO25" s="44">
        <f t="shared" si="0"/>
        <v>9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IF(OR($A26="",E$10=""),"",IF(IFERROR(MATCH(BBC_9!E$10,Infor!$A$13:$A$30,0),0)&gt;0,"L",IF(WEEKDAY(E$10)=1,"","X")))</f>
        <v>X</v>
      </c>
      <c r="F26" s="61" t="str">
        <f>IF(OR($A26="",F$10=""),"",IF(IFERROR(MATCH(BBC_9!F$10,Infor!$A$13:$A$30,0),0)&gt;0,"L",IF(WEEKDAY(F$10)=1,"","X")))</f>
        <v>L</v>
      </c>
      <c r="G26" s="61" t="str">
        <f>IF(OR($A26="",G$10=""),"",IF(IFERROR(MATCH(BBC_9!G$10,Infor!$A$13:$A$30,0),0)&gt;0,"L",IF(WEEKDAY(G$10)=1,"","X")))</f>
        <v/>
      </c>
      <c r="H26" s="61" t="str">
        <f>IF(OR($A26="",H$10=""),"",IF(IFERROR(MATCH(BBC_9!H$10,Infor!$A$13:$A$30,0),0)&gt;0,"L",IF(WEEKDAY(H$10)=1,"","X")))</f>
        <v>X</v>
      </c>
      <c r="I26" s="61" t="str">
        <f>IF(OR($A26="",I$10=""),"",IF(IFERROR(MATCH(BBC_9!I$10,Infor!$A$13:$A$30,0),0)&gt;0,"L",IF(WEEKDAY(I$10)=1,"","X")))</f>
        <v>X</v>
      </c>
      <c r="J26" s="61" t="str">
        <f>IF(OR($A26="",J$10=""),"",IF(IFERROR(MATCH(BBC_9!J$10,Infor!$A$13:$A$30,0),0)&gt;0,"L",IF(WEEKDAY(J$10)=1,"","X")))</f>
        <v>X</v>
      </c>
      <c r="K26" s="61" t="str">
        <f>IF(OR($A26="",K$10=""),"",IF(IFERROR(MATCH(BBC_9!K$10,Infor!$A$13:$A$30,0),0)&gt;0,"L",IF(WEEKDAY(K$10)=1,"","X")))</f>
        <v>X</v>
      </c>
      <c r="L26" s="61" t="str">
        <f>IF(OR($A26="",L$10=""),"",IF(IFERROR(MATCH(BBC_9!L$10,Infor!$A$13:$A$30,0),0)&gt;0,"L",IF(WEEKDAY(L$10)=1,"","X")))</f>
        <v>X</v>
      </c>
      <c r="M26" s="61" t="str">
        <f>IF(OR($A26="",M$10=""),"",IF(IFERROR(MATCH(BBC_9!M$10,Infor!$A$13:$A$30,0),0)&gt;0,"L",IF(WEEKDAY(M$10)=1,"","X")))</f>
        <v>X</v>
      </c>
      <c r="N26" s="61" t="str">
        <f>IF(OR($A26="",N$10=""),"",IF(IFERROR(MATCH(BBC_9!N$10,Infor!$A$13:$A$30,0),0)&gt;0,"L",IF(WEEKDAY(N$10)=1,"","X")))</f>
        <v/>
      </c>
      <c r="O26" s="61" t="str">
        <f>IF(OR($A26="",O$10=""),"",IF(IFERROR(MATCH(BBC_9!O$10,Infor!$A$13:$A$30,0),0)&gt;0,"L",IF(WEEKDAY(O$10)=1,"","X")))</f>
        <v>X</v>
      </c>
      <c r="P26" s="61" t="str">
        <f>IF(OR($A26="",P$10=""),"",IF(IFERROR(MATCH(BBC_9!P$10,Infor!$A$13:$A$30,0),0)&gt;0,"L",IF(WEEKDAY(P$10)=1,"","X")))</f>
        <v>X</v>
      </c>
      <c r="Q26" s="61" t="str">
        <f>IF(OR($A26="",Q$10=""),"",IF(IFERROR(MATCH(BBC_9!Q$10,Infor!$A$13:$A$30,0),0)&gt;0,"L",IF(WEEKDAY(Q$10)=1,"","X")))</f>
        <v>X</v>
      </c>
      <c r="R26" s="61" t="str">
        <f>IF(OR($A26="",R$10=""),"",IF(IFERROR(MATCH(BBC_9!R$10,Infor!$A$13:$A$30,0),0)&gt;0,"L",IF(WEEKDAY(R$10)=1,"","X")))</f>
        <v>X</v>
      </c>
      <c r="S26" s="61" t="str">
        <f>IF(OR($A26="",S$10=""),"",IF(IFERROR(MATCH(BBC_9!S$10,Infor!$A$13:$A$30,0),0)&gt;0,"L",IF(WEEKDAY(S$10)=1,"","X")))</f>
        <v>X</v>
      </c>
      <c r="T26" s="61" t="str">
        <f>IF(OR($A26="",T$10=""),"",IF(IFERROR(MATCH(BBC_9!T$10,Infor!$A$13:$A$30,0),0)&gt;0,"L",IF(WEEKDAY(T$10)=1,"","X")))</f>
        <v>X</v>
      </c>
      <c r="U26" s="61" t="str">
        <f>IF(OR($A26="",U$10=""),"",IF(IFERROR(MATCH(BBC_9!U$10,Infor!$A$13:$A$30,0),0)&gt;0,"L",IF(WEEKDAY(U$10)=1,"","X")))</f>
        <v/>
      </c>
      <c r="V26" s="61" t="str">
        <f>IF(OR($A26="",V$10=""),"",IF(IFERROR(MATCH(BBC_9!V$10,Infor!$A$13:$A$30,0),0)&gt;0,"L",IF(WEEKDAY(V$10)=1,"","X")))</f>
        <v>X</v>
      </c>
      <c r="W26" s="61" t="str">
        <f>IF(OR($A26="",W$10=""),"",IF(IFERROR(MATCH(BBC_9!W$10,Infor!$A$13:$A$30,0),0)&gt;0,"L",IF(WEEKDAY(W$10)=1,"","X")))</f>
        <v>X</v>
      </c>
      <c r="X26" s="61" t="str">
        <f>IF(OR($A26="",X$10=""),"",IF(IFERROR(MATCH(BBC_9!X$10,Infor!$A$13:$A$30,0),0)&gt;0,"L",IF(WEEKDAY(X$10)=1,"","X")))</f>
        <v>X</v>
      </c>
      <c r="Y26" s="61" t="str">
        <f>IF(OR($A26="",Y$10=""),"",IF(IFERROR(MATCH(BBC_9!Y$10,Infor!$A$13:$A$30,0),0)&gt;0,"L",IF(WEEKDAY(Y$10)=1,"","X")))</f>
        <v>X</v>
      </c>
      <c r="Z26" s="61" t="str">
        <f>IF(OR($A26="",Z$10=""),"",IF(IFERROR(MATCH(BBC_9!Z$10,Infor!$A$13:$A$30,0),0)&gt;0,"L",IF(WEEKDAY(Z$10)=1,"","X")))</f>
        <v>X</v>
      </c>
      <c r="AA26" s="61" t="str">
        <f>IF(OR($A26="",AA$10=""),"",IF(IFERROR(MATCH(BBC_9!AA$10,Infor!$A$13:$A$30,0),0)&gt;0,"L",IF(WEEKDAY(AA$10)=1,"","X")))</f>
        <v>X</v>
      </c>
      <c r="AB26" s="61" t="str">
        <f>IF(OR($A26="",AB$10=""),"",IF(IFERROR(MATCH(BBC_9!AB$10,Infor!$A$13:$A$30,0),0)&gt;0,"L",IF(WEEKDAY(AB$10)=1,"","X")))</f>
        <v/>
      </c>
      <c r="AC26" s="61" t="str">
        <f>IF(OR($A26="",AC$10=""),"",IF(IFERROR(MATCH(BBC_9!AC$10,Infor!$A$13:$A$30,0),0)&gt;0,"L",IF(WEEKDAY(AC$10)=1,"","X")))</f>
        <v>X</v>
      </c>
      <c r="AD26" s="61" t="str">
        <f>IF(OR($A26="",AD$10=""),"",IF(IFERROR(MATCH(BBC_9!AD$10,Infor!$A$13:$A$30,0),0)&gt;0,"L",IF(WEEKDAY(AD$10)=1,"","X")))</f>
        <v>X</v>
      </c>
      <c r="AE26" s="61" t="str">
        <f>IF(OR($A26="",AE$10=""),"",IF(IFERROR(MATCH(BBC_9!AE$10,Infor!$A$13:$A$30,0),0)&gt;0,"L",IF(WEEKDAY(AE$10)=1,"","X")))</f>
        <v>X</v>
      </c>
      <c r="AF26" s="61" t="str">
        <f>IF(OR($A26="",AF$10=""),"",IF(IFERROR(MATCH(BBC_9!AF$10,Infor!$A$13:$A$30,0),0)&gt;0,"L",IF(WEEKDAY(AF$10)=1,"","X")))</f>
        <v>X</v>
      </c>
      <c r="AG26" s="61" t="str">
        <f>IF(OR($A26="",AG$10=""),"",IF(IFERROR(MATCH(BBC_9!AG$10,Infor!$A$13:$A$30,0),0)&gt;0,"L",IF(WEEKDAY(AG$10)=1,"","X")))</f>
        <v>X</v>
      </c>
      <c r="AH26" s="61" t="str">
        <f>IF(OR($A26="",AH$10=""),"",IF(IFERROR(MATCH(BBC_9!AH$10,Infor!$A$13:$A$30,0),0)&gt;0,"L",IF(WEEKDAY(AH$10)=1,"","X")))</f>
        <v>X</v>
      </c>
      <c r="AI26" s="61" t="str">
        <f>IF(OR($A26="",AI$10=""),"",IF(IFERROR(MATCH(BBC_9!AI$10,Infor!$A$13:$A$30,0),0)&gt;0,"L",IF(WEEKDAY(AI$10)=1,"","X")))</f>
        <v/>
      </c>
      <c r="AJ26" s="62"/>
      <c r="AK26" s="62">
        <f t="shared" si="6"/>
        <v>25</v>
      </c>
      <c r="AL26" s="62">
        <f t="shared" si="7"/>
        <v>1</v>
      </c>
      <c r="AM26" s="62"/>
      <c r="AN26" s="63"/>
      <c r="AO26" s="44">
        <f t="shared" si="0"/>
        <v>9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IF(OR($A27="",E$10=""),"",IF(IFERROR(MATCH(BBC_9!E$10,Infor!$A$13:$A$30,0),0)&gt;0,"L",IF(WEEKDAY(E$10)=1,"","X")))</f>
        <v>X</v>
      </c>
      <c r="F27" s="61" t="str">
        <f>IF(OR($A27="",F$10=""),"",IF(IFERROR(MATCH(BBC_9!F$10,Infor!$A$13:$A$30,0),0)&gt;0,"L",IF(WEEKDAY(F$10)=1,"","X")))</f>
        <v>L</v>
      </c>
      <c r="G27" s="61" t="str">
        <f>IF(OR($A27="",G$10=""),"",IF(IFERROR(MATCH(BBC_9!G$10,Infor!$A$13:$A$30,0),0)&gt;0,"L",IF(WEEKDAY(G$10)=1,"","X")))</f>
        <v/>
      </c>
      <c r="H27" s="61" t="str">
        <f>IF(OR($A27="",H$10=""),"",IF(IFERROR(MATCH(BBC_9!H$10,Infor!$A$13:$A$30,0),0)&gt;0,"L",IF(WEEKDAY(H$10)=1,"","X")))</f>
        <v>X</v>
      </c>
      <c r="I27" s="61" t="str">
        <f>IF(OR($A27="",I$10=""),"",IF(IFERROR(MATCH(BBC_9!I$10,Infor!$A$13:$A$30,0),0)&gt;0,"L",IF(WEEKDAY(I$10)=1,"","X")))</f>
        <v>X</v>
      </c>
      <c r="J27" s="61" t="str">
        <f>IF(OR($A27="",J$10=""),"",IF(IFERROR(MATCH(BBC_9!J$10,Infor!$A$13:$A$30,0),0)&gt;0,"L",IF(WEEKDAY(J$10)=1,"","X")))</f>
        <v>X</v>
      </c>
      <c r="K27" s="61" t="str">
        <f>IF(OR($A27="",K$10=""),"",IF(IFERROR(MATCH(BBC_9!K$10,Infor!$A$13:$A$30,0),0)&gt;0,"L",IF(WEEKDAY(K$10)=1,"","X")))</f>
        <v>X</v>
      </c>
      <c r="L27" s="61" t="str">
        <f>IF(OR($A27="",L$10=""),"",IF(IFERROR(MATCH(BBC_9!L$10,Infor!$A$13:$A$30,0),0)&gt;0,"L",IF(WEEKDAY(L$10)=1,"","X")))</f>
        <v>X</v>
      </c>
      <c r="M27" s="61" t="str">
        <f>IF(OR($A27="",M$10=""),"",IF(IFERROR(MATCH(BBC_9!M$10,Infor!$A$13:$A$30,0),0)&gt;0,"L",IF(WEEKDAY(M$10)=1,"","X")))</f>
        <v>X</v>
      </c>
      <c r="N27" s="61" t="str">
        <f>IF(OR($A27="",N$10=""),"",IF(IFERROR(MATCH(BBC_9!N$10,Infor!$A$13:$A$30,0),0)&gt;0,"L",IF(WEEKDAY(N$10)=1,"","X")))</f>
        <v/>
      </c>
      <c r="O27" s="61" t="str">
        <f>IF(OR($A27="",O$10=""),"",IF(IFERROR(MATCH(BBC_9!O$10,Infor!$A$13:$A$30,0),0)&gt;0,"L",IF(WEEKDAY(O$10)=1,"","X")))</f>
        <v>X</v>
      </c>
      <c r="P27" s="61" t="str">
        <f>IF(OR($A27="",P$10=""),"",IF(IFERROR(MATCH(BBC_9!P$10,Infor!$A$13:$A$30,0),0)&gt;0,"L",IF(WEEKDAY(P$10)=1,"","X")))</f>
        <v>X</v>
      </c>
      <c r="Q27" s="61" t="str">
        <f>IF(OR($A27="",Q$10=""),"",IF(IFERROR(MATCH(BBC_9!Q$10,Infor!$A$13:$A$30,0),0)&gt;0,"L",IF(WEEKDAY(Q$10)=1,"","X")))</f>
        <v>X</v>
      </c>
      <c r="R27" s="61" t="str">
        <f>IF(OR($A27="",R$10=""),"",IF(IFERROR(MATCH(BBC_9!R$10,Infor!$A$13:$A$30,0),0)&gt;0,"L",IF(WEEKDAY(R$10)=1,"","X")))</f>
        <v>X</v>
      </c>
      <c r="S27" s="61" t="str">
        <f>IF(OR($A27="",S$10=""),"",IF(IFERROR(MATCH(BBC_9!S$10,Infor!$A$13:$A$30,0),0)&gt;0,"L",IF(WEEKDAY(S$10)=1,"","X")))</f>
        <v>X</v>
      </c>
      <c r="T27" s="61" t="str">
        <f>IF(OR($A27="",T$10=""),"",IF(IFERROR(MATCH(BBC_9!T$10,Infor!$A$13:$A$30,0),0)&gt;0,"L",IF(WEEKDAY(T$10)=1,"","X")))</f>
        <v>X</v>
      </c>
      <c r="U27" s="61" t="str">
        <f>IF(OR($A27="",U$10=""),"",IF(IFERROR(MATCH(BBC_9!U$10,Infor!$A$13:$A$30,0),0)&gt;0,"L",IF(WEEKDAY(U$10)=1,"","X")))</f>
        <v/>
      </c>
      <c r="V27" s="61" t="str">
        <f>IF(OR($A27="",V$10=""),"",IF(IFERROR(MATCH(BBC_9!V$10,Infor!$A$13:$A$30,0),0)&gt;0,"L",IF(WEEKDAY(V$10)=1,"","X")))</f>
        <v>X</v>
      </c>
      <c r="W27" s="61" t="str">
        <f>IF(OR($A27="",W$10=""),"",IF(IFERROR(MATCH(BBC_9!W$10,Infor!$A$13:$A$30,0),0)&gt;0,"L",IF(WEEKDAY(W$10)=1,"","X")))</f>
        <v>X</v>
      </c>
      <c r="X27" s="61" t="str">
        <f>IF(OR($A27="",X$10=""),"",IF(IFERROR(MATCH(BBC_9!X$10,Infor!$A$13:$A$30,0),0)&gt;0,"L",IF(WEEKDAY(X$10)=1,"","X")))</f>
        <v>X</v>
      </c>
      <c r="Y27" s="61" t="str">
        <f>IF(OR($A27="",Y$10=""),"",IF(IFERROR(MATCH(BBC_9!Y$10,Infor!$A$13:$A$30,0),0)&gt;0,"L",IF(WEEKDAY(Y$10)=1,"","X")))</f>
        <v>X</v>
      </c>
      <c r="Z27" s="61" t="str">
        <f>IF(OR($A27="",Z$10=""),"",IF(IFERROR(MATCH(BBC_9!Z$10,Infor!$A$13:$A$30,0),0)&gt;0,"L",IF(WEEKDAY(Z$10)=1,"","X")))</f>
        <v>X</v>
      </c>
      <c r="AA27" s="61" t="str">
        <f>IF(OR($A27="",AA$10=""),"",IF(IFERROR(MATCH(BBC_9!AA$10,Infor!$A$13:$A$30,0),0)&gt;0,"L",IF(WEEKDAY(AA$10)=1,"","X")))</f>
        <v>X</v>
      </c>
      <c r="AB27" s="61" t="str">
        <f>IF(OR($A27="",AB$10=""),"",IF(IFERROR(MATCH(BBC_9!AB$10,Infor!$A$13:$A$30,0),0)&gt;0,"L",IF(WEEKDAY(AB$10)=1,"","X")))</f>
        <v/>
      </c>
      <c r="AC27" s="61" t="str">
        <f>IF(OR($A27="",AC$10=""),"",IF(IFERROR(MATCH(BBC_9!AC$10,Infor!$A$13:$A$30,0),0)&gt;0,"L",IF(WEEKDAY(AC$10)=1,"","X")))</f>
        <v>X</v>
      </c>
      <c r="AD27" s="61" t="str">
        <f>IF(OR($A27="",AD$10=""),"",IF(IFERROR(MATCH(BBC_9!AD$10,Infor!$A$13:$A$30,0),0)&gt;0,"L",IF(WEEKDAY(AD$10)=1,"","X")))</f>
        <v>X</v>
      </c>
      <c r="AE27" s="61" t="str">
        <f>IF(OR($A27="",AE$10=""),"",IF(IFERROR(MATCH(BBC_9!AE$10,Infor!$A$13:$A$30,0),0)&gt;0,"L",IF(WEEKDAY(AE$10)=1,"","X")))</f>
        <v>X</v>
      </c>
      <c r="AF27" s="61" t="str">
        <f>IF(OR($A27="",AF$10=""),"",IF(IFERROR(MATCH(BBC_9!AF$10,Infor!$A$13:$A$30,0),0)&gt;0,"L",IF(WEEKDAY(AF$10)=1,"","X")))</f>
        <v>X</v>
      </c>
      <c r="AG27" s="61" t="str">
        <f>IF(OR($A27="",AG$10=""),"",IF(IFERROR(MATCH(BBC_9!AG$10,Infor!$A$13:$A$30,0),0)&gt;0,"L",IF(WEEKDAY(AG$10)=1,"","X")))</f>
        <v>X</v>
      </c>
      <c r="AH27" s="61" t="str">
        <f>IF(OR($A27="",AH$10=""),"",IF(IFERROR(MATCH(BBC_9!AH$10,Infor!$A$13:$A$30,0),0)&gt;0,"L",IF(WEEKDAY(AH$10)=1,"","X")))</f>
        <v>X</v>
      </c>
      <c r="AI27" s="61" t="str">
        <f>IF(OR($A27="",AI$10=""),"",IF(IFERROR(MATCH(BBC_9!AI$10,Infor!$A$13:$A$30,0),0)&gt;0,"L",IF(WEEKDAY(AI$10)=1,"","X")))</f>
        <v/>
      </c>
      <c r="AJ27" s="62"/>
      <c r="AK27" s="62">
        <f t="shared" si="6"/>
        <v>25</v>
      </c>
      <c r="AL27" s="62">
        <f t="shared" si="7"/>
        <v>1</v>
      </c>
      <c r="AM27" s="62"/>
      <c r="AN27" s="63"/>
      <c r="AO27" s="44">
        <f t="shared" si="0"/>
        <v>9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IF(OR($A28="",E$10=""),"",IF(IFERROR(MATCH(BBC_9!E$10,Infor!$A$13:$A$30,0),0)&gt;0,"L",IF(WEEKDAY(E$10)=1,"","X")))</f>
        <v>X</v>
      </c>
      <c r="F28" s="61" t="str">
        <f>IF(OR($A28="",F$10=""),"",IF(IFERROR(MATCH(BBC_9!F$10,Infor!$A$13:$A$30,0),0)&gt;0,"L",IF(WEEKDAY(F$10)=1,"","X")))</f>
        <v>L</v>
      </c>
      <c r="G28" s="61" t="str">
        <f>IF(OR($A28="",G$10=""),"",IF(IFERROR(MATCH(BBC_9!G$10,Infor!$A$13:$A$30,0),0)&gt;0,"L",IF(WEEKDAY(G$10)=1,"","X")))</f>
        <v/>
      </c>
      <c r="H28" s="61" t="str">
        <f>IF(OR($A28="",H$10=""),"",IF(IFERROR(MATCH(BBC_9!H$10,Infor!$A$13:$A$30,0),0)&gt;0,"L",IF(WEEKDAY(H$10)=1,"","X")))</f>
        <v>X</v>
      </c>
      <c r="I28" s="61" t="str">
        <f>IF(OR($A28="",I$10=""),"",IF(IFERROR(MATCH(BBC_9!I$10,Infor!$A$13:$A$30,0),0)&gt;0,"L",IF(WEEKDAY(I$10)=1,"","X")))</f>
        <v>X</v>
      </c>
      <c r="J28" s="61" t="str">
        <f>IF(OR($A28="",J$10=""),"",IF(IFERROR(MATCH(BBC_9!J$10,Infor!$A$13:$A$30,0),0)&gt;0,"L",IF(WEEKDAY(J$10)=1,"","X")))</f>
        <v>X</v>
      </c>
      <c r="K28" s="61" t="str">
        <f>IF(OR($A28="",K$10=""),"",IF(IFERROR(MATCH(BBC_9!K$10,Infor!$A$13:$A$30,0),0)&gt;0,"L",IF(WEEKDAY(K$10)=1,"","X")))</f>
        <v>X</v>
      </c>
      <c r="L28" s="61" t="str">
        <f>IF(OR($A28="",L$10=""),"",IF(IFERROR(MATCH(BBC_9!L$10,Infor!$A$13:$A$30,0),0)&gt;0,"L",IF(WEEKDAY(L$10)=1,"","X")))</f>
        <v>X</v>
      </c>
      <c r="M28" s="61" t="str">
        <f>IF(OR($A28="",M$10=""),"",IF(IFERROR(MATCH(BBC_9!M$10,Infor!$A$13:$A$30,0),0)&gt;0,"L",IF(WEEKDAY(M$10)=1,"","X")))</f>
        <v>X</v>
      </c>
      <c r="N28" s="61" t="str">
        <f>IF(OR($A28="",N$10=""),"",IF(IFERROR(MATCH(BBC_9!N$10,Infor!$A$13:$A$30,0),0)&gt;0,"L",IF(WEEKDAY(N$10)=1,"","X")))</f>
        <v/>
      </c>
      <c r="O28" s="61" t="str">
        <f>IF(OR($A28="",O$10=""),"",IF(IFERROR(MATCH(BBC_9!O$10,Infor!$A$13:$A$30,0),0)&gt;0,"L",IF(WEEKDAY(O$10)=1,"","X")))</f>
        <v>X</v>
      </c>
      <c r="P28" s="61" t="str">
        <f>IF(OR($A28="",P$10=""),"",IF(IFERROR(MATCH(BBC_9!P$10,Infor!$A$13:$A$30,0),0)&gt;0,"L",IF(WEEKDAY(P$10)=1,"","X")))</f>
        <v>X</v>
      </c>
      <c r="Q28" s="61" t="str">
        <f>IF(OR($A28="",Q$10=""),"",IF(IFERROR(MATCH(BBC_9!Q$10,Infor!$A$13:$A$30,0),0)&gt;0,"L",IF(WEEKDAY(Q$10)=1,"","X")))</f>
        <v>X</v>
      </c>
      <c r="R28" s="61" t="str">
        <f>IF(OR($A28="",R$10=""),"",IF(IFERROR(MATCH(BBC_9!R$10,Infor!$A$13:$A$30,0),0)&gt;0,"L",IF(WEEKDAY(R$10)=1,"","X")))</f>
        <v>X</v>
      </c>
      <c r="S28" s="61" t="str">
        <f>IF(OR($A28="",S$10=""),"",IF(IFERROR(MATCH(BBC_9!S$10,Infor!$A$13:$A$30,0),0)&gt;0,"L",IF(WEEKDAY(S$10)=1,"","X")))</f>
        <v>X</v>
      </c>
      <c r="T28" s="61" t="str">
        <f>IF(OR($A28="",T$10=""),"",IF(IFERROR(MATCH(BBC_9!T$10,Infor!$A$13:$A$30,0),0)&gt;0,"L",IF(WEEKDAY(T$10)=1,"","X")))</f>
        <v>X</v>
      </c>
      <c r="U28" s="61" t="str">
        <f>IF(OR($A28="",U$10=""),"",IF(IFERROR(MATCH(BBC_9!U$10,Infor!$A$13:$A$30,0),0)&gt;0,"L",IF(WEEKDAY(U$10)=1,"","X")))</f>
        <v/>
      </c>
      <c r="V28" s="61" t="str">
        <f>IF(OR($A28="",V$10=""),"",IF(IFERROR(MATCH(BBC_9!V$10,Infor!$A$13:$A$30,0),0)&gt;0,"L",IF(WEEKDAY(V$10)=1,"","X")))</f>
        <v>X</v>
      </c>
      <c r="W28" s="61" t="str">
        <f>IF(OR($A28="",W$10=""),"",IF(IFERROR(MATCH(BBC_9!W$10,Infor!$A$13:$A$30,0),0)&gt;0,"L",IF(WEEKDAY(W$10)=1,"","X")))</f>
        <v>X</v>
      </c>
      <c r="X28" s="61" t="str">
        <f>IF(OR($A28="",X$10=""),"",IF(IFERROR(MATCH(BBC_9!X$10,Infor!$A$13:$A$30,0),0)&gt;0,"L",IF(WEEKDAY(X$10)=1,"","X")))</f>
        <v>X</v>
      </c>
      <c r="Y28" s="61" t="str">
        <f>IF(OR($A28="",Y$10=""),"",IF(IFERROR(MATCH(BBC_9!Y$10,Infor!$A$13:$A$30,0),0)&gt;0,"L",IF(WEEKDAY(Y$10)=1,"","X")))</f>
        <v>X</v>
      </c>
      <c r="Z28" s="61" t="str">
        <f>IF(OR($A28="",Z$10=""),"",IF(IFERROR(MATCH(BBC_9!Z$10,Infor!$A$13:$A$30,0),0)&gt;0,"L",IF(WEEKDAY(Z$10)=1,"","X")))</f>
        <v>X</v>
      </c>
      <c r="AA28" s="61" t="str">
        <f>IF(OR($A28="",AA$10=""),"",IF(IFERROR(MATCH(BBC_9!AA$10,Infor!$A$13:$A$30,0),0)&gt;0,"L",IF(WEEKDAY(AA$10)=1,"","X")))</f>
        <v>X</v>
      </c>
      <c r="AB28" s="61" t="str">
        <f>IF(OR($A28="",AB$10=""),"",IF(IFERROR(MATCH(BBC_9!AB$10,Infor!$A$13:$A$30,0),0)&gt;0,"L",IF(WEEKDAY(AB$10)=1,"","X")))</f>
        <v/>
      </c>
      <c r="AC28" s="61" t="str">
        <f>IF(OR($A28="",AC$10=""),"",IF(IFERROR(MATCH(BBC_9!AC$10,Infor!$A$13:$A$30,0),0)&gt;0,"L",IF(WEEKDAY(AC$10)=1,"","X")))</f>
        <v>X</v>
      </c>
      <c r="AD28" s="61" t="str">
        <f>IF(OR($A28="",AD$10=""),"",IF(IFERROR(MATCH(BBC_9!AD$10,Infor!$A$13:$A$30,0),0)&gt;0,"L",IF(WEEKDAY(AD$10)=1,"","X")))</f>
        <v>X</v>
      </c>
      <c r="AE28" s="61" t="str">
        <f>IF(OR($A28="",AE$10=""),"",IF(IFERROR(MATCH(BBC_9!AE$10,Infor!$A$13:$A$30,0),0)&gt;0,"L",IF(WEEKDAY(AE$10)=1,"","X")))</f>
        <v>X</v>
      </c>
      <c r="AF28" s="61" t="str">
        <f>IF(OR($A28="",AF$10=""),"",IF(IFERROR(MATCH(BBC_9!AF$10,Infor!$A$13:$A$30,0),0)&gt;0,"L",IF(WEEKDAY(AF$10)=1,"","X")))</f>
        <v>X</v>
      </c>
      <c r="AG28" s="61" t="str">
        <f>IF(OR($A28="",AG$10=""),"",IF(IFERROR(MATCH(BBC_9!AG$10,Infor!$A$13:$A$30,0),0)&gt;0,"L",IF(WEEKDAY(AG$10)=1,"","X")))</f>
        <v>X</v>
      </c>
      <c r="AH28" s="61" t="str">
        <f>IF(OR($A28="",AH$10=""),"",IF(IFERROR(MATCH(BBC_9!AH$10,Infor!$A$13:$A$30,0),0)&gt;0,"L",IF(WEEKDAY(AH$10)=1,"","X")))</f>
        <v>X</v>
      </c>
      <c r="AI28" s="61" t="str">
        <f>IF(OR($A28="",AI$10=""),"",IF(IFERROR(MATCH(BBC_9!AI$10,Infor!$A$13:$A$30,0),0)&gt;0,"L",IF(WEEKDAY(AI$10)=1,"","X")))</f>
        <v/>
      </c>
      <c r="AJ28" s="62"/>
      <c r="AK28" s="62">
        <f t="shared" si="6"/>
        <v>25</v>
      </c>
      <c r="AL28" s="62">
        <f t="shared" si="7"/>
        <v>1</v>
      </c>
      <c r="AM28" s="62"/>
      <c r="AN28" s="63"/>
      <c r="AO28" s="44">
        <f t="shared" si="0"/>
        <v>9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IF(OR($A29="",E$10=""),"",IF(IFERROR(MATCH(BBC_9!E$10,Infor!$A$13:$A$30,0),0)&gt;0,"L",IF(WEEKDAY(E$10)=1,"","X")))</f>
        <v>X</v>
      </c>
      <c r="F29" s="61" t="str">
        <f>IF(OR($A29="",F$10=""),"",IF(IFERROR(MATCH(BBC_9!F$10,Infor!$A$13:$A$30,0),0)&gt;0,"L",IF(WEEKDAY(F$10)=1,"","X")))</f>
        <v>L</v>
      </c>
      <c r="G29" s="61" t="str">
        <f>IF(OR($A29="",G$10=""),"",IF(IFERROR(MATCH(BBC_9!G$10,Infor!$A$13:$A$30,0),0)&gt;0,"L",IF(WEEKDAY(G$10)=1,"","X")))</f>
        <v/>
      </c>
      <c r="H29" s="61" t="str">
        <f>IF(OR($A29="",H$10=""),"",IF(IFERROR(MATCH(BBC_9!H$10,Infor!$A$13:$A$30,0),0)&gt;0,"L",IF(WEEKDAY(H$10)=1,"","X")))</f>
        <v>X</v>
      </c>
      <c r="I29" s="61" t="str">
        <f>IF(OR($A29="",I$10=""),"",IF(IFERROR(MATCH(BBC_9!I$10,Infor!$A$13:$A$30,0),0)&gt;0,"L",IF(WEEKDAY(I$10)=1,"","X")))</f>
        <v>X</v>
      </c>
      <c r="J29" s="61" t="str">
        <f>IF(OR($A29="",J$10=""),"",IF(IFERROR(MATCH(BBC_9!J$10,Infor!$A$13:$A$30,0),0)&gt;0,"L",IF(WEEKDAY(J$10)=1,"","X")))</f>
        <v>X</v>
      </c>
      <c r="K29" s="61" t="str">
        <f>IF(OR($A29="",K$10=""),"",IF(IFERROR(MATCH(BBC_9!K$10,Infor!$A$13:$A$30,0),0)&gt;0,"L",IF(WEEKDAY(K$10)=1,"","X")))</f>
        <v>X</v>
      </c>
      <c r="L29" s="61" t="str">
        <f>IF(OR($A29="",L$10=""),"",IF(IFERROR(MATCH(BBC_9!L$10,Infor!$A$13:$A$30,0),0)&gt;0,"L",IF(WEEKDAY(L$10)=1,"","X")))</f>
        <v>X</v>
      </c>
      <c r="M29" s="61" t="str">
        <f>IF(OR($A29="",M$10=""),"",IF(IFERROR(MATCH(BBC_9!M$10,Infor!$A$13:$A$30,0),0)&gt;0,"L",IF(WEEKDAY(M$10)=1,"","X")))</f>
        <v>X</v>
      </c>
      <c r="N29" s="61" t="str">
        <f>IF(OR($A29="",N$10=""),"",IF(IFERROR(MATCH(BBC_9!N$10,Infor!$A$13:$A$30,0),0)&gt;0,"L",IF(WEEKDAY(N$10)=1,"","X")))</f>
        <v/>
      </c>
      <c r="O29" s="61" t="str">
        <f>IF(OR($A29="",O$10=""),"",IF(IFERROR(MATCH(BBC_9!O$10,Infor!$A$13:$A$30,0),0)&gt;0,"L",IF(WEEKDAY(O$10)=1,"","X")))</f>
        <v>X</v>
      </c>
      <c r="P29" s="61" t="str">
        <f>IF(OR($A29="",P$10=""),"",IF(IFERROR(MATCH(BBC_9!P$10,Infor!$A$13:$A$30,0),0)&gt;0,"L",IF(WEEKDAY(P$10)=1,"","X")))</f>
        <v>X</v>
      </c>
      <c r="Q29" s="61" t="str">
        <f>IF(OR($A29="",Q$10=""),"",IF(IFERROR(MATCH(BBC_9!Q$10,Infor!$A$13:$A$30,0),0)&gt;0,"L",IF(WEEKDAY(Q$10)=1,"","X")))</f>
        <v>X</v>
      </c>
      <c r="R29" s="61" t="str">
        <f>IF(OR($A29="",R$10=""),"",IF(IFERROR(MATCH(BBC_9!R$10,Infor!$A$13:$A$30,0),0)&gt;0,"L",IF(WEEKDAY(R$10)=1,"","X")))</f>
        <v>X</v>
      </c>
      <c r="S29" s="61" t="str">
        <f>IF(OR($A29="",S$10=""),"",IF(IFERROR(MATCH(BBC_9!S$10,Infor!$A$13:$A$30,0),0)&gt;0,"L",IF(WEEKDAY(S$10)=1,"","X")))</f>
        <v>X</v>
      </c>
      <c r="T29" s="61" t="str">
        <f>IF(OR($A29="",T$10=""),"",IF(IFERROR(MATCH(BBC_9!T$10,Infor!$A$13:$A$30,0),0)&gt;0,"L",IF(WEEKDAY(T$10)=1,"","X")))</f>
        <v>X</v>
      </c>
      <c r="U29" s="61" t="str">
        <f>IF(OR($A29="",U$10=""),"",IF(IFERROR(MATCH(BBC_9!U$10,Infor!$A$13:$A$30,0),0)&gt;0,"L",IF(WEEKDAY(U$10)=1,"","X")))</f>
        <v/>
      </c>
      <c r="V29" s="61" t="str">
        <f>IF(OR($A29="",V$10=""),"",IF(IFERROR(MATCH(BBC_9!V$10,Infor!$A$13:$A$30,0),0)&gt;0,"L",IF(WEEKDAY(V$10)=1,"","X")))</f>
        <v>X</v>
      </c>
      <c r="W29" s="61" t="str">
        <f>IF(OR($A29="",W$10=""),"",IF(IFERROR(MATCH(BBC_9!W$10,Infor!$A$13:$A$30,0),0)&gt;0,"L",IF(WEEKDAY(W$10)=1,"","X")))</f>
        <v>X</v>
      </c>
      <c r="X29" s="61" t="str">
        <f>IF(OR($A29="",X$10=""),"",IF(IFERROR(MATCH(BBC_9!X$10,Infor!$A$13:$A$30,0),0)&gt;0,"L",IF(WEEKDAY(X$10)=1,"","X")))</f>
        <v>X</v>
      </c>
      <c r="Y29" s="61" t="str">
        <f>IF(OR($A29="",Y$10=""),"",IF(IFERROR(MATCH(BBC_9!Y$10,Infor!$A$13:$A$30,0),0)&gt;0,"L",IF(WEEKDAY(Y$10)=1,"","X")))</f>
        <v>X</v>
      </c>
      <c r="Z29" s="61" t="str">
        <f>IF(OR($A29="",Z$10=""),"",IF(IFERROR(MATCH(BBC_9!Z$10,Infor!$A$13:$A$30,0),0)&gt;0,"L",IF(WEEKDAY(Z$10)=1,"","X")))</f>
        <v>X</v>
      </c>
      <c r="AA29" s="61" t="str">
        <f>IF(OR($A29="",AA$10=""),"",IF(IFERROR(MATCH(BBC_9!AA$10,Infor!$A$13:$A$30,0),0)&gt;0,"L",IF(WEEKDAY(AA$10)=1,"","X")))</f>
        <v>X</v>
      </c>
      <c r="AB29" s="61" t="str">
        <f>IF(OR($A29="",AB$10=""),"",IF(IFERROR(MATCH(BBC_9!AB$10,Infor!$A$13:$A$30,0),0)&gt;0,"L",IF(WEEKDAY(AB$10)=1,"","X")))</f>
        <v/>
      </c>
      <c r="AC29" s="61" t="str">
        <f>IF(OR($A29="",AC$10=""),"",IF(IFERROR(MATCH(BBC_9!AC$10,Infor!$A$13:$A$30,0),0)&gt;0,"L",IF(WEEKDAY(AC$10)=1,"","X")))</f>
        <v>X</v>
      </c>
      <c r="AD29" s="61" t="str">
        <f>IF(OR($A29="",AD$10=""),"",IF(IFERROR(MATCH(BBC_9!AD$10,Infor!$A$13:$A$30,0),0)&gt;0,"L",IF(WEEKDAY(AD$10)=1,"","X")))</f>
        <v>X</v>
      </c>
      <c r="AE29" s="61" t="str">
        <f>IF(OR($A29="",AE$10=""),"",IF(IFERROR(MATCH(BBC_9!AE$10,Infor!$A$13:$A$30,0),0)&gt;0,"L",IF(WEEKDAY(AE$10)=1,"","X")))</f>
        <v>X</v>
      </c>
      <c r="AF29" s="61" t="str">
        <f>IF(OR($A29="",AF$10=""),"",IF(IFERROR(MATCH(BBC_9!AF$10,Infor!$A$13:$A$30,0),0)&gt;0,"L",IF(WEEKDAY(AF$10)=1,"","X")))</f>
        <v>X</v>
      </c>
      <c r="AG29" s="61" t="str">
        <f>IF(OR($A29="",AG$10=""),"",IF(IFERROR(MATCH(BBC_9!AG$10,Infor!$A$13:$A$30,0),0)&gt;0,"L",IF(WEEKDAY(AG$10)=1,"","X")))</f>
        <v>X</v>
      </c>
      <c r="AH29" s="61" t="str">
        <f>IF(OR($A29="",AH$10=""),"",IF(IFERROR(MATCH(BBC_9!AH$10,Infor!$A$13:$A$30,0),0)&gt;0,"L",IF(WEEKDAY(AH$10)=1,"","X")))</f>
        <v>X</v>
      </c>
      <c r="AI29" s="61" t="str">
        <f>IF(OR($A29="",AI$10=""),"",IF(IFERROR(MATCH(BBC_9!AI$10,Infor!$A$13:$A$30,0),0)&gt;0,"L",IF(WEEKDAY(AI$10)=1,"","X")))</f>
        <v/>
      </c>
      <c r="AJ29" s="62"/>
      <c r="AK29" s="62">
        <f t="shared" si="6"/>
        <v>25</v>
      </c>
      <c r="AL29" s="62">
        <f t="shared" si="7"/>
        <v>1</v>
      </c>
      <c r="AM29" s="62"/>
      <c r="AN29" s="63"/>
      <c r="AO29" s="44">
        <f t="shared" si="0"/>
        <v>9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IF(OR($A30="",E$10=""),"",IF(IFERROR(MATCH(BBC_9!E$10,Infor!$A$13:$A$30,0),0)&gt;0,"L",IF(WEEKDAY(E$10)=1,"","X")))</f>
        <v>X</v>
      </c>
      <c r="F30" s="61" t="str">
        <f>IF(OR($A30="",F$10=""),"",IF(IFERROR(MATCH(BBC_9!F$10,Infor!$A$13:$A$30,0),0)&gt;0,"L",IF(WEEKDAY(F$10)=1,"","X")))</f>
        <v>L</v>
      </c>
      <c r="G30" s="61" t="str">
        <f>IF(OR($A30="",G$10=""),"",IF(IFERROR(MATCH(BBC_9!G$10,Infor!$A$13:$A$30,0),0)&gt;0,"L",IF(WEEKDAY(G$10)=1,"","X")))</f>
        <v/>
      </c>
      <c r="H30" s="61" t="str">
        <f>IF(OR($A30="",H$10=""),"",IF(IFERROR(MATCH(BBC_9!H$10,Infor!$A$13:$A$30,0),0)&gt;0,"L",IF(WEEKDAY(H$10)=1,"","X")))</f>
        <v>X</v>
      </c>
      <c r="I30" s="61" t="str">
        <f>IF(OR($A30="",I$10=""),"",IF(IFERROR(MATCH(BBC_9!I$10,Infor!$A$13:$A$30,0),0)&gt;0,"L",IF(WEEKDAY(I$10)=1,"","X")))</f>
        <v>X</v>
      </c>
      <c r="J30" s="61" t="str">
        <f>IF(OR($A30="",J$10=""),"",IF(IFERROR(MATCH(BBC_9!J$10,Infor!$A$13:$A$30,0),0)&gt;0,"L",IF(WEEKDAY(J$10)=1,"","X")))</f>
        <v>X</v>
      </c>
      <c r="K30" s="61" t="str">
        <f>IF(OR($A30="",K$10=""),"",IF(IFERROR(MATCH(BBC_9!K$10,Infor!$A$13:$A$30,0),0)&gt;0,"L",IF(WEEKDAY(K$10)=1,"","X")))</f>
        <v>X</v>
      </c>
      <c r="L30" s="61" t="str">
        <f>IF(OR($A30="",L$10=""),"",IF(IFERROR(MATCH(BBC_9!L$10,Infor!$A$13:$A$30,0),0)&gt;0,"L",IF(WEEKDAY(L$10)=1,"","X")))</f>
        <v>X</v>
      </c>
      <c r="M30" s="61" t="str">
        <f>IF(OR($A30="",M$10=""),"",IF(IFERROR(MATCH(BBC_9!M$10,Infor!$A$13:$A$30,0),0)&gt;0,"L",IF(WEEKDAY(M$10)=1,"","X")))</f>
        <v>X</v>
      </c>
      <c r="N30" s="61" t="str">
        <f>IF(OR($A30="",N$10=""),"",IF(IFERROR(MATCH(BBC_9!N$10,Infor!$A$13:$A$30,0),0)&gt;0,"L",IF(WEEKDAY(N$10)=1,"","X")))</f>
        <v/>
      </c>
      <c r="O30" s="61" t="str">
        <f>IF(OR($A30="",O$10=""),"",IF(IFERROR(MATCH(BBC_9!O$10,Infor!$A$13:$A$30,0),0)&gt;0,"L",IF(WEEKDAY(O$10)=1,"","X")))</f>
        <v>X</v>
      </c>
      <c r="P30" s="61" t="str">
        <f>IF(OR($A30="",P$10=""),"",IF(IFERROR(MATCH(BBC_9!P$10,Infor!$A$13:$A$30,0),0)&gt;0,"L",IF(WEEKDAY(P$10)=1,"","X")))</f>
        <v>X</v>
      </c>
      <c r="Q30" s="61" t="str">
        <f>IF(OR($A30="",Q$10=""),"",IF(IFERROR(MATCH(BBC_9!Q$10,Infor!$A$13:$A$30,0),0)&gt;0,"L",IF(WEEKDAY(Q$10)=1,"","X")))</f>
        <v>X</v>
      </c>
      <c r="R30" s="61" t="str">
        <f>IF(OR($A30="",R$10=""),"",IF(IFERROR(MATCH(BBC_9!R$10,Infor!$A$13:$A$30,0),0)&gt;0,"L",IF(WEEKDAY(R$10)=1,"","X")))</f>
        <v>X</v>
      </c>
      <c r="S30" s="61" t="str">
        <f>IF(OR($A30="",S$10=""),"",IF(IFERROR(MATCH(BBC_9!S$10,Infor!$A$13:$A$30,0),0)&gt;0,"L",IF(WEEKDAY(S$10)=1,"","X")))</f>
        <v>X</v>
      </c>
      <c r="T30" s="61" t="str">
        <f>IF(OR($A30="",T$10=""),"",IF(IFERROR(MATCH(BBC_9!T$10,Infor!$A$13:$A$30,0),0)&gt;0,"L",IF(WEEKDAY(T$10)=1,"","X")))</f>
        <v>X</v>
      </c>
      <c r="U30" s="61" t="str">
        <f>IF(OR($A30="",U$10=""),"",IF(IFERROR(MATCH(BBC_9!U$10,Infor!$A$13:$A$30,0),0)&gt;0,"L",IF(WEEKDAY(U$10)=1,"","X")))</f>
        <v/>
      </c>
      <c r="V30" s="61" t="str">
        <f>IF(OR($A30="",V$10=""),"",IF(IFERROR(MATCH(BBC_9!V$10,Infor!$A$13:$A$30,0),0)&gt;0,"L",IF(WEEKDAY(V$10)=1,"","X")))</f>
        <v>X</v>
      </c>
      <c r="W30" s="61" t="str">
        <f>IF(OR($A30="",W$10=""),"",IF(IFERROR(MATCH(BBC_9!W$10,Infor!$A$13:$A$30,0),0)&gt;0,"L",IF(WEEKDAY(W$10)=1,"","X")))</f>
        <v>X</v>
      </c>
      <c r="X30" s="61" t="str">
        <f>IF(OR($A30="",X$10=""),"",IF(IFERROR(MATCH(BBC_9!X$10,Infor!$A$13:$A$30,0),0)&gt;0,"L",IF(WEEKDAY(X$10)=1,"","X")))</f>
        <v>X</v>
      </c>
      <c r="Y30" s="61" t="str">
        <f>IF(OR($A30="",Y$10=""),"",IF(IFERROR(MATCH(BBC_9!Y$10,Infor!$A$13:$A$30,0),0)&gt;0,"L",IF(WEEKDAY(Y$10)=1,"","X")))</f>
        <v>X</v>
      </c>
      <c r="Z30" s="61" t="str">
        <f>IF(OR($A30="",Z$10=""),"",IF(IFERROR(MATCH(BBC_9!Z$10,Infor!$A$13:$A$30,0),0)&gt;0,"L",IF(WEEKDAY(Z$10)=1,"","X")))</f>
        <v>X</v>
      </c>
      <c r="AA30" s="61" t="str">
        <f>IF(OR($A30="",AA$10=""),"",IF(IFERROR(MATCH(BBC_9!AA$10,Infor!$A$13:$A$30,0),0)&gt;0,"L",IF(WEEKDAY(AA$10)=1,"","X")))</f>
        <v>X</v>
      </c>
      <c r="AB30" s="61" t="str">
        <f>IF(OR($A30="",AB$10=""),"",IF(IFERROR(MATCH(BBC_9!AB$10,Infor!$A$13:$A$30,0),0)&gt;0,"L",IF(WEEKDAY(AB$10)=1,"","X")))</f>
        <v/>
      </c>
      <c r="AC30" s="61" t="str">
        <f>IF(OR($A30="",AC$10=""),"",IF(IFERROR(MATCH(BBC_9!AC$10,Infor!$A$13:$A$30,0),0)&gt;0,"L",IF(WEEKDAY(AC$10)=1,"","X")))</f>
        <v>X</v>
      </c>
      <c r="AD30" s="61" t="str">
        <f>IF(OR($A30="",AD$10=""),"",IF(IFERROR(MATCH(BBC_9!AD$10,Infor!$A$13:$A$30,0),0)&gt;0,"L",IF(WEEKDAY(AD$10)=1,"","X")))</f>
        <v>X</v>
      </c>
      <c r="AE30" s="61" t="str">
        <f>IF(OR($A30="",AE$10=""),"",IF(IFERROR(MATCH(BBC_9!AE$10,Infor!$A$13:$A$30,0),0)&gt;0,"L",IF(WEEKDAY(AE$10)=1,"","X")))</f>
        <v>X</v>
      </c>
      <c r="AF30" s="61" t="str">
        <f>IF(OR($A30="",AF$10=""),"",IF(IFERROR(MATCH(BBC_9!AF$10,Infor!$A$13:$A$30,0),0)&gt;0,"L",IF(WEEKDAY(AF$10)=1,"","X")))</f>
        <v>X</v>
      </c>
      <c r="AG30" s="61" t="str">
        <f>IF(OR($A30="",AG$10=""),"",IF(IFERROR(MATCH(BBC_9!AG$10,Infor!$A$13:$A$30,0),0)&gt;0,"L",IF(WEEKDAY(AG$10)=1,"","X")))</f>
        <v>X</v>
      </c>
      <c r="AH30" s="61" t="str">
        <f>IF(OR($A30="",AH$10=""),"",IF(IFERROR(MATCH(BBC_9!AH$10,Infor!$A$13:$A$30,0),0)&gt;0,"L",IF(WEEKDAY(AH$10)=1,"","X")))</f>
        <v>X</v>
      </c>
      <c r="AI30" s="61" t="str">
        <f>IF(OR($A30="",AI$10=""),"",IF(IFERROR(MATCH(BBC_9!AI$10,Infor!$A$13:$A$30,0),0)&gt;0,"L",IF(WEEKDAY(AI$10)=1,"","X")))</f>
        <v/>
      </c>
      <c r="AJ30" s="62"/>
      <c r="AK30" s="62">
        <f t="shared" si="6"/>
        <v>25</v>
      </c>
      <c r="AL30" s="62">
        <f t="shared" si="7"/>
        <v>1</v>
      </c>
      <c r="AM30" s="62"/>
      <c r="AN30" s="63"/>
      <c r="AO30" s="44">
        <f t="shared" si="0"/>
        <v>9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IF(OR($A31="",E$10=""),"",IF(IFERROR(MATCH(BBC_9!E$10,Infor!$A$13:$A$30,0),0)&gt;0,"L",IF(WEEKDAY(E$10)=1,"","X")))</f>
        <v>X</v>
      </c>
      <c r="F31" s="61" t="str">
        <f>IF(OR($A31="",F$10=""),"",IF(IFERROR(MATCH(BBC_9!F$10,Infor!$A$13:$A$30,0),0)&gt;0,"L",IF(WEEKDAY(F$10)=1,"","X")))</f>
        <v>L</v>
      </c>
      <c r="G31" s="61" t="str">
        <f>IF(OR($A31="",G$10=""),"",IF(IFERROR(MATCH(BBC_9!G$10,Infor!$A$13:$A$30,0),0)&gt;0,"L",IF(WEEKDAY(G$10)=1,"","X")))</f>
        <v/>
      </c>
      <c r="H31" s="61" t="str">
        <f>IF(OR($A31="",H$10=""),"",IF(IFERROR(MATCH(BBC_9!H$10,Infor!$A$13:$A$30,0),0)&gt;0,"L",IF(WEEKDAY(H$10)=1,"","X")))</f>
        <v>X</v>
      </c>
      <c r="I31" s="61" t="str">
        <f>IF(OR($A31="",I$10=""),"",IF(IFERROR(MATCH(BBC_9!I$10,Infor!$A$13:$A$30,0),0)&gt;0,"L",IF(WEEKDAY(I$10)=1,"","X")))</f>
        <v>X</v>
      </c>
      <c r="J31" s="61" t="str">
        <f>IF(OR($A31="",J$10=""),"",IF(IFERROR(MATCH(BBC_9!J$10,Infor!$A$13:$A$30,0),0)&gt;0,"L",IF(WEEKDAY(J$10)=1,"","X")))</f>
        <v>X</v>
      </c>
      <c r="K31" s="61" t="str">
        <f>IF(OR($A31="",K$10=""),"",IF(IFERROR(MATCH(BBC_9!K$10,Infor!$A$13:$A$30,0),0)&gt;0,"L",IF(WEEKDAY(K$10)=1,"","X")))</f>
        <v>X</v>
      </c>
      <c r="L31" s="61" t="str">
        <f>IF(OR($A31="",L$10=""),"",IF(IFERROR(MATCH(BBC_9!L$10,Infor!$A$13:$A$30,0),0)&gt;0,"L",IF(WEEKDAY(L$10)=1,"","X")))</f>
        <v>X</v>
      </c>
      <c r="M31" s="61" t="str">
        <f>IF(OR($A31="",M$10=""),"",IF(IFERROR(MATCH(BBC_9!M$10,Infor!$A$13:$A$30,0),0)&gt;0,"L",IF(WEEKDAY(M$10)=1,"","X")))</f>
        <v>X</v>
      </c>
      <c r="N31" s="61" t="str">
        <f>IF(OR($A31="",N$10=""),"",IF(IFERROR(MATCH(BBC_9!N$10,Infor!$A$13:$A$30,0),0)&gt;0,"L",IF(WEEKDAY(N$10)=1,"","X")))</f>
        <v/>
      </c>
      <c r="O31" s="61" t="str">
        <f>IF(OR($A31="",O$10=""),"",IF(IFERROR(MATCH(BBC_9!O$10,Infor!$A$13:$A$30,0),0)&gt;0,"L",IF(WEEKDAY(O$10)=1,"","X")))</f>
        <v>X</v>
      </c>
      <c r="P31" s="61" t="str">
        <f>IF(OR($A31="",P$10=""),"",IF(IFERROR(MATCH(BBC_9!P$10,Infor!$A$13:$A$30,0),0)&gt;0,"L",IF(WEEKDAY(P$10)=1,"","X")))</f>
        <v>X</v>
      </c>
      <c r="Q31" s="61" t="str">
        <f>IF(OR($A31="",Q$10=""),"",IF(IFERROR(MATCH(BBC_9!Q$10,Infor!$A$13:$A$30,0),0)&gt;0,"L",IF(WEEKDAY(Q$10)=1,"","X")))</f>
        <v>X</v>
      </c>
      <c r="R31" s="61" t="str">
        <f>IF(OR($A31="",R$10=""),"",IF(IFERROR(MATCH(BBC_9!R$10,Infor!$A$13:$A$30,0),0)&gt;0,"L",IF(WEEKDAY(R$10)=1,"","X")))</f>
        <v>X</v>
      </c>
      <c r="S31" s="61" t="str">
        <f>IF(OR($A31="",S$10=""),"",IF(IFERROR(MATCH(BBC_9!S$10,Infor!$A$13:$A$30,0),0)&gt;0,"L",IF(WEEKDAY(S$10)=1,"","X")))</f>
        <v>X</v>
      </c>
      <c r="T31" s="61" t="str">
        <f>IF(OR($A31="",T$10=""),"",IF(IFERROR(MATCH(BBC_9!T$10,Infor!$A$13:$A$30,0),0)&gt;0,"L",IF(WEEKDAY(T$10)=1,"","X")))</f>
        <v>X</v>
      </c>
      <c r="U31" s="61" t="str">
        <f>IF(OR($A31="",U$10=""),"",IF(IFERROR(MATCH(BBC_9!U$10,Infor!$A$13:$A$30,0),0)&gt;0,"L",IF(WEEKDAY(U$10)=1,"","X")))</f>
        <v/>
      </c>
      <c r="V31" s="61" t="str">
        <f>IF(OR($A31="",V$10=""),"",IF(IFERROR(MATCH(BBC_9!V$10,Infor!$A$13:$A$30,0),0)&gt;0,"L",IF(WEEKDAY(V$10)=1,"","X")))</f>
        <v>X</v>
      </c>
      <c r="W31" s="61" t="str">
        <f>IF(OR($A31="",W$10=""),"",IF(IFERROR(MATCH(BBC_9!W$10,Infor!$A$13:$A$30,0),0)&gt;0,"L",IF(WEEKDAY(W$10)=1,"","X")))</f>
        <v>X</v>
      </c>
      <c r="X31" s="61" t="str">
        <f>IF(OR($A31="",X$10=""),"",IF(IFERROR(MATCH(BBC_9!X$10,Infor!$A$13:$A$30,0),0)&gt;0,"L",IF(WEEKDAY(X$10)=1,"","X")))</f>
        <v>X</v>
      </c>
      <c r="Y31" s="61" t="str">
        <f>IF(OR($A31="",Y$10=""),"",IF(IFERROR(MATCH(BBC_9!Y$10,Infor!$A$13:$A$30,0),0)&gt;0,"L",IF(WEEKDAY(Y$10)=1,"","X")))</f>
        <v>X</v>
      </c>
      <c r="Z31" s="61" t="str">
        <f>IF(OR($A31="",Z$10=""),"",IF(IFERROR(MATCH(BBC_9!Z$10,Infor!$A$13:$A$30,0),0)&gt;0,"L",IF(WEEKDAY(Z$10)=1,"","X")))</f>
        <v>X</v>
      </c>
      <c r="AA31" s="61" t="str">
        <f>IF(OR($A31="",AA$10=""),"",IF(IFERROR(MATCH(BBC_9!AA$10,Infor!$A$13:$A$30,0),0)&gt;0,"L",IF(WEEKDAY(AA$10)=1,"","X")))</f>
        <v>X</v>
      </c>
      <c r="AB31" s="61" t="str">
        <f>IF(OR($A31="",AB$10=""),"",IF(IFERROR(MATCH(BBC_9!AB$10,Infor!$A$13:$A$30,0),0)&gt;0,"L",IF(WEEKDAY(AB$10)=1,"","X")))</f>
        <v/>
      </c>
      <c r="AC31" s="61" t="str">
        <f>IF(OR($A31="",AC$10=""),"",IF(IFERROR(MATCH(BBC_9!AC$10,Infor!$A$13:$A$30,0),0)&gt;0,"L",IF(WEEKDAY(AC$10)=1,"","X")))</f>
        <v>X</v>
      </c>
      <c r="AD31" s="61" t="str">
        <f>IF(OR($A31="",AD$10=""),"",IF(IFERROR(MATCH(BBC_9!AD$10,Infor!$A$13:$A$30,0),0)&gt;0,"L",IF(WEEKDAY(AD$10)=1,"","X")))</f>
        <v>X</v>
      </c>
      <c r="AE31" s="61" t="str">
        <f>IF(OR($A31="",AE$10=""),"",IF(IFERROR(MATCH(BBC_9!AE$10,Infor!$A$13:$A$30,0),0)&gt;0,"L",IF(WEEKDAY(AE$10)=1,"","X")))</f>
        <v>X</v>
      </c>
      <c r="AF31" s="61" t="str">
        <f>IF(OR($A31="",AF$10=""),"",IF(IFERROR(MATCH(BBC_9!AF$10,Infor!$A$13:$A$30,0),0)&gt;0,"L",IF(WEEKDAY(AF$10)=1,"","X")))</f>
        <v>X</v>
      </c>
      <c r="AG31" s="61" t="str">
        <f>IF(OR($A31="",AG$10=""),"",IF(IFERROR(MATCH(BBC_9!AG$10,Infor!$A$13:$A$30,0),0)&gt;0,"L",IF(WEEKDAY(AG$10)=1,"","X")))</f>
        <v>X</v>
      </c>
      <c r="AH31" s="61" t="str">
        <f>IF(OR($A31="",AH$10=""),"",IF(IFERROR(MATCH(BBC_9!AH$10,Infor!$A$13:$A$30,0),0)&gt;0,"L",IF(WEEKDAY(AH$10)=1,"","X")))</f>
        <v>X</v>
      </c>
      <c r="AI31" s="61" t="str">
        <f>IF(OR($A31="",AI$10=""),"",IF(IFERROR(MATCH(BBC_9!AI$10,Infor!$A$13:$A$30,0),0)&gt;0,"L",IF(WEEKDAY(AI$10)=1,"","X")))</f>
        <v/>
      </c>
      <c r="AJ31" s="62"/>
      <c r="AK31" s="62">
        <f t="shared" si="6"/>
        <v>25</v>
      </c>
      <c r="AL31" s="62">
        <f t="shared" si="7"/>
        <v>1</v>
      </c>
      <c r="AM31" s="62"/>
      <c r="AN31" s="63"/>
      <c r="AO31" s="44">
        <f t="shared" si="0"/>
        <v>9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IF(OR($A32="",E$10=""),"",IF(IFERROR(MATCH(BBC_9!E$10,Infor!$A$13:$A$30,0),0)&gt;0,"L",IF(WEEKDAY(E$10)=1,"","X")))</f>
        <v>X</v>
      </c>
      <c r="F32" s="61" t="str">
        <f>IF(OR($A32="",F$10=""),"",IF(IFERROR(MATCH(BBC_9!F$10,Infor!$A$13:$A$30,0),0)&gt;0,"L",IF(WEEKDAY(F$10)=1,"","X")))</f>
        <v>L</v>
      </c>
      <c r="G32" s="61" t="str">
        <f>IF(OR($A32="",G$10=""),"",IF(IFERROR(MATCH(BBC_9!G$10,Infor!$A$13:$A$30,0),0)&gt;0,"L",IF(WEEKDAY(G$10)=1,"","X")))</f>
        <v/>
      </c>
      <c r="H32" s="61" t="str">
        <f>IF(OR($A32="",H$10=""),"",IF(IFERROR(MATCH(BBC_9!H$10,Infor!$A$13:$A$30,0),0)&gt;0,"L",IF(WEEKDAY(H$10)=1,"","X")))</f>
        <v>X</v>
      </c>
      <c r="I32" s="61" t="str">
        <f>IF(OR($A32="",I$10=""),"",IF(IFERROR(MATCH(BBC_9!I$10,Infor!$A$13:$A$30,0),0)&gt;0,"L",IF(WEEKDAY(I$10)=1,"","X")))</f>
        <v>X</v>
      </c>
      <c r="J32" s="61" t="str">
        <f>IF(OR($A32="",J$10=""),"",IF(IFERROR(MATCH(BBC_9!J$10,Infor!$A$13:$A$30,0),0)&gt;0,"L",IF(WEEKDAY(J$10)=1,"","X")))</f>
        <v>X</v>
      </c>
      <c r="K32" s="61" t="str">
        <f>IF(OR($A32="",K$10=""),"",IF(IFERROR(MATCH(BBC_9!K$10,Infor!$A$13:$A$30,0),0)&gt;0,"L",IF(WEEKDAY(K$10)=1,"","X")))</f>
        <v>X</v>
      </c>
      <c r="L32" s="61" t="str">
        <f>IF(OR($A32="",L$10=""),"",IF(IFERROR(MATCH(BBC_9!L$10,Infor!$A$13:$A$30,0),0)&gt;0,"L",IF(WEEKDAY(L$10)=1,"","X")))</f>
        <v>X</v>
      </c>
      <c r="M32" s="61" t="str">
        <f>IF(OR($A32="",M$10=""),"",IF(IFERROR(MATCH(BBC_9!M$10,Infor!$A$13:$A$30,0),0)&gt;0,"L",IF(WEEKDAY(M$10)=1,"","X")))</f>
        <v>X</v>
      </c>
      <c r="N32" s="61" t="str">
        <f>IF(OR($A32="",N$10=""),"",IF(IFERROR(MATCH(BBC_9!N$10,Infor!$A$13:$A$30,0),0)&gt;0,"L",IF(WEEKDAY(N$10)=1,"","X")))</f>
        <v/>
      </c>
      <c r="O32" s="61" t="str">
        <f>IF(OR($A32="",O$10=""),"",IF(IFERROR(MATCH(BBC_9!O$10,Infor!$A$13:$A$30,0),0)&gt;0,"L",IF(WEEKDAY(O$10)=1,"","X")))</f>
        <v>X</v>
      </c>
      <c r="P32" s="61" t="str">
        <f>IF(OR($A32="",P$10=""),"",IF(IFERROR(MATCH(BBC_9!P$10,Infor!$A$13:$A$30,0),0)&gt;0,"L",IF(WEEKDAY(P$10)=1,"","X")))</f>
        <v>X</v>
      </c>
      <c r="Q32" s="61" t="str">
        <f>IF(OR($A32="",Q$10=""),"",IF(IFERROR(MATCH(BBC_9!Q$10,Infor!$A$13:$A$30,0),0)&gt;0,"L",IF(WEEKDAY(Q$10)=1,"","X")))</f>
        <v>X</v>
      </c>
      <c r="R32" s="61" t="str">
        <f>IF(OR($A32="",R$10=""),"",IF(IFERROR(MATCH(BBC_9!R$10,Infor!$A$13:$A$30,0),0)&gt;0,"L",IF(WEEKDAY(R$10)=1,"","X")))</f>
        <v>X</v>
      </c>
      <c r="S32" s="61" t="str">
        <f>IF(OR($A32="",S$10=""),"",IF(IFERROR(MATCH(BBC_9!S$10,Infor!$A$13:$A$30,0),0)&gt;0,"L",IF(WEEKDAY(S$10)=1,"","X")))</f>
        <v>X</v>
      </c>
      <c r="T32" s="61" t="str">
        <f>IF(OR($A32="",T$10=""),"",IF(IFERROR(MATCH(BBC_9!T$10,Infor!$A$13:$A$30,0),0)&gt;0,"L",IF(WEEKDAY(T$10)=1,"","X")))</f>
        <v>X</v>
      </c>
      <c r="U32" s="61" t="str">
        <f>IF(OR($A32="",U$10=""),"",IF(IFERROR(MATCH(BBC_9!U$10,Infor!$A$13:$A$30,0),0)&gt;0,"L",IF(WEEKDAY(U$10)=1,"","X")))</f>
        <v/>
      </c>
      <c r="V32" s="61" t="str">
        <f>IF(OR($A32="",V$10=""),"",IF(IFERROR(MATCH(BBC_9!V$10,Infor!$A$13:$A$30,0),0)&gt;0,"L",IF(WEEKDAY(V$10)=1,"","X")))</f>
        <v>X</v>
      </c>
      <c r="W32" s="61" t="str">
        <f>IF(OR($A32="",W$10=""),"",IF(IFERROR(MATCH(BBC_9!W$10,Infor!$A$13:$A$30,0),0)&gt;0,"L",IF(WEEKDAY(W$10)=1,"","X")))</f>
        <v>X</v>
      </c>
      <c r="X32" s="61" t="str">
        <f>IF(OR($A32="",X$10=""),"",IF(IFERROR(MATCH(BBC_9!X$10,Infor!$A$13:$A$30,0),0)&gt;0,"L",IF(WEEKDAY(X$10)=1,"","X")))</f>
        <v>X</v>
      </c>
      <c r="Y32" s="61" t="str">
        <f>IF(OR($A32="",Y$10=""),"",IF(IFERROR(MATCH(BBC_9!Y$10,Infor!$A$13:$A$30,0),0)&gt;0,"L",IF(WEEKDAY(Y$10)=1,"","X")))</f>
        <v>X</v>
      </c>
      <c r="Z32" s="61" t="str">
        <f>IF(OR($A32="",Z$10=""),"",IF(IFERROR(MATCH(BBC_9!Z$10,Infor!$A$13:$A$30,0),0)&gt;0,"L",IF(WEEKDAY(Z$10)=1,"","X")))</f>
        <v>X</v>
      </c>
      <c r="AA32" s="61" t="str">
        <f>IF(OR($A32="",AA$10=""),"",IF(IFERROR(MATCH(BBC_9!AA$10,Infor!$A$13:$A$30,0),0)&gt;0,"L",IF(WEEKDAY(AA$10)=1,"","X")))</f>
        <v>X</v>
      </c>
      <c r="AB32" s="61" t="str">
        <f>IF(OR($A32="",AB$10=""),"",IF(IFERROR(MATCH(BBC_9!AB$10,Infor!$A$13:$A$30,0),0)&gt;0,"L",IF(WEEKDAY(AB$10)=1,"","X")))</f>
        <v/>
      </c>
      <c r="AC32" s="61" t="str">
        <f>IF(OR($A32="",AC$10=""),"",IF(IFERROR(MATCH(BBC_9!AC$10,Infor!$A$13:$A$30,0),0)&gt;0,"L",IF(WEEKDAY(AC$10)=1,"","X")))</f>
        <v>X</v>
      </c>
      <c r="AD32" s="61" t="str">
        <f>IF(OR($A32="",AD$10=""),"",IF(IFERROR(MATCH(BBC_9!AD$10,Infor!$A$13:$A$30,0),0)&gt;0,"L",IF(WEEKDAY(AD$10)=1,"","X")))</f>
        <v>X</v>
      </c>
      <c r="AE32" s="61" t="str">
        <f>IF(OR($A32="",AE$10=""),"",IF(IFERROR(MATCH(BBC_9!AE$10,Infor!$A$13:$A$30,0),0)&gt;0,"L",IF(WEEKDAY(AE$10)=1,"","X")))</f>
        <v>X</v>
      </c>
      <c r="AF32" s="61" t="str">
        <f>IF(OR($A32="",AF$10=""),"",IF(IFERROR(MATCH(BBC_9!AF$10,Infor!$A$13:$A$30,0),0)&gt;0,"L",IF(WEEKDAY(AF$10)=1,"","X")))</f>
        <v>X</v>
      </c>
      <c r="AG32" s="61" t="str">
        <f>IF(OR($A32="",AG$10=""),"",IF(IFERROR(MATCH(BBC_9!AG$10,Infor!$A$13:$A$30,0),0)&gt;0,"L",IF(WEEKDAY(AG$10)=1,"","X")))</f>
        <v>X</v>
      </c>
      <c r="AH32" s="61" t="str">
        <f>IF(OR($A32="",AH$10=""),"",IF(IFERROR(MATCH(BBC_9!AH$10,Infor!$A$13:$A$30,0),0)&gt;0,"L",IF(WEEKDAY(AH$10)=1,"","X")))</f>
        <v>X</v>
      </c>
      <c r="AI32" s="61" t="str">
        <f>IF(OR($A32="",AI$10=""),"",IF(IFERROR(MATCH(BBC_9!AI$10,Infor!$A$13:$A$30,0),0)&gt;0,"L",IF(WEEKDAY(AI$10)=1,"","X")))</f>
        <v/>
      </c>
      <c r="AJ32" s="62"/>
      <c r="AK32" s="62">
        <f t="shared" si="6"/>
        <v>25</v>
      </c>
      <c r="AL32" s="62">
        <f t="shared" si="7"/>
        <v>1</v>
      </c>
      <c r="AM32" s="62"/>
      <c r="AN32" s="63"/>
      <c r="AO32" s="44">
        <f t="shared" si="0"/>
        <v>9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IF(OR($A33="",E$10=""),"",IF(IFERROR(MATCH(BBC_9!E$10,Infor!$A$13:$A$30,0),0)&gt;0,"L",IF(WEEKDAY(E$10)=1,"","X")))</f>
        <v>X</v>
      </c>
      <c r="F33" s="61" t="str">
        <f>IF(OR($A33="",F$10=""),"",IF(IFERROR(MATCH(BBC_9!F$10,Infor!$A$13:$A$30,0),0)&gt;0,"L",IF(WEEKDAY(F$10)=1,"","X")))</f>
        <v>L</v>
      </c>
      <c r="G33" s="61" t="str">
        <f>IF(OR($A33="",G$10=""),"",IF(IFERROR(MATCH(BBC_9!G$10,Infor!$A$13:$A$30,0),0)&gt;0,"L",IF(WEEKDAY(G$10)=1,"","X")))</f>
        <v/>
      </c>
      <c r="H33" s="61" t="str">
        <f>IF(OR($A33="",H$10=""),"",IF(IFERROR(MATCH(BBC_9!H$10,Infor!$A$13:$A$30,0),0)&gt;0,"L",IF(WEEKDAY(H$10)=1,"","X")))</f>
        <v>X</v>
      </c>
      <c r="I33" s="61" t="str">
        <f>IF(OR($A33="",I$10=""),"",IF(IFERROR(MATCH(BBC_9!I$10,Infor!$A$13:$A$30,0),0)&gt;0,"L",IF(WEEKDAY(I$10)=1,"","X")))</f>
        <v>X</v>
      </c>
      <c r="J33" s="61" t="str">
        <f>IF(OR($A33="",J$10=""),"",IF(IFERROR(MATCH(BBC_9!J$10,Infor!$A$13:$A$30,0),0)&gt;0,"L",IF(WEEKDAY(J$10)=1,"","X")))</f>
        <v>X</v>
      </c>
      <c r="K33" s="61" t="str">
        <f>IF(OR($A33="",K$10=""),"",IF(IFERROR(MATCH(BBC_9!K$10,Infor!$A$13:$A$30,0),0)&gt;0,"L",IF(WEEKDAY(K$10)=1,"","X")))</f>
        <v>X</v>
      </c>
      <c r="L33" s="61" t="str">
        <f>IF(OR($A33="",L$10=""),"",IF(IFERROR(MATCH(BBC_9!L$10,Infor!$A$13:$A$30,0),0)&gt;0,"L",IF(WEEKDAY(L$10)=1,"","X")))</f>
        <v>X</v>
      </c>
      <c r="M33" s="61" t="str">
        <f>IF(OR($A33="",M$10=""),"",IF(IFERROR(MATCH(BBC_9!M$10,Infor!$A$13:$A$30,0),0)&gt;0,"L",IF(WEEKDAY(M$10)=1,"","X")))</f>
        <v>X</v>
      </c>
      <c r="N33" s="61" t="str">
        <f>IF(OR($A33="",N$10=""),"",IF(IFERROR(MATCH(BBC_9!N$10,Infor!$A$13:$A$30,0),0)&gt;0,"L",IF(WEEKDAY(N$10)=1,"","X")))</f>
        <v/>
      </c>
      <c r="O33" s="61" t="str">
        <f>IF(OR($A33="",O$10=""),"",IF(IFERROR(MATCH(BBC_9!O$10,Infor!$A$13:$A$30,0),0)&gt;0,"L",IF(WEEKDAY(O$10)=1,"","X")))</f>
        <v>X</v>
      </c>
      <c r="P33" s="61" t="str">
        <f>IF(OR($A33="",P$10=""),"",IF(IFERROR(MATCH(BBC_9!P$10,Infor!$A$13:$A$30,0),0)&gt;0,"L",IF(WEEKDAY(P$10)=1,"","X")))</f>
        <v>X</v>
      </c>
      <c r="Q33" s="61" t="str">
        <f>IF(OR($A33="",Q$10=""),"",IF(IFERROR(MATCH(BBC_9!Q$10,Infor!$A$13:$A$30,0),0)&gt;0,"L",IF(WEEKDAY(Q$10)=1,"","X")))</f>
        <v>X</v>
      </c>
      <c r="R33" s="61" t="str">
        <f>IF(OR($A33="",R$10=""),"",IF(IFERROR(MATCH(BBC_9!R$10,Infor!$A$13:$A$30,0),0)&gt;0,"L",IF(WEEKDAY(R$10)=1,"","X")))</f>
        <v>X</v>
      </c>
      <c r="S33" s="61" t="str">
        <f>IF(OR($A33="",S$10=""),"",IF(IFERROR(MATCH(BBC_9!S$10,Infor!$A$13:$A$30,0),0)&gt;0,"L",IF(WEEKDAY(S$10)=1,"","X")))</f>
        <v>X</v>
      </c>
      <c r="T33" s="61" t="str">
        <f>IF(OR($A33="",T$10=""),"",IF(IFERROR(MATCH(BBC_9!T$10,Infor!$A$13:$A$30,0),0)&gt;0,"L",IF(WEEKDAY(T$10)=1,"","X")))</f>
        <v>X</v>
      </c>
      <c r="U33" s="61" t="str">
        <f>IF(OR($A33="",U$10=""),"",IF(IFERROR(MATCH(BBC_9!U$10,Infor!$A$13:$A$30,0),0)&gt;0,"L",IF(WEEKDAY(U$10)=1,"","X")))</f>
        <v/>
      </c>
      <c r="V33" s="61" t="str">
        <f>IF(OR($A33="",V$10=""),"",IF(IFERROR(MATCH(BBC_9!V$10,Infor!$A$13:$A$30,0),0)&gt;0,"L",IF(WEEKDAY(V$10)=1,"","X")))</f>
        <v>X</v>
      </c>
      <c r="W33" s="61" t="str">
        <f>IF(OR($A33="",W$10=""),"",IF(IFERROR(MATCH(BBC_9!W$10,Infor!$A$13:$A$30,0),0)&gt;0,"L",IF(WEEKDAY(W$10)=1,"","X")))</f>
        <v>X</v>
      </c>
      <c r="X33" s="61" t="str">
        <f>IF(OR($A33="",X$10=""),"",IF(IFERROR(MATCH(BBC_9!X$10,Infor!$A$13:$A$30,0),0)&gt;0,"L",IF(WEEKDAY(X$10)=1,"","X")))</f>
        <v>X</v>
      </c>
      <c r="Y33" s="61" t="str">
        <f>IF(OR($A33="",Y$10=""),"",IF(IFERROR(MATCH(BBC_9!Y$10,Infor!$A$13:$A$30,0),0)&gt;0,"L",IF(WEEKDAY(Y$10)=1,"","X")))</f>
        <v>X</v>
      </c>
      <c r="Z33" s="61" t="str">
        <f>IF(OR($A33="",Z$10=""),"",IF(IFERROR(MATCH(BBC_9!Z$10,Infor!$A$13:$A$30,0),0)&gt;0,"L",IF(WEEKDAY(Z$10)=1,"","X")))</f>
        <v>X</v>
      </c>
      <c r="AA33" s="61" t="str">
        <f>IF(OR($A33="",AA$10=""),"",IF(IFERROR(MATCH(BBC_9!AA$10,Infor!$A$13:$A$30,0),0)&gt;0,"L",IF(WEEKDAY(AA$10)=1,"","X")))</f>
        <v>X</v>
      </c>
      <c r="AB33" s="61" t="str">
        <f>IF(OR($A33="",AB$10=""),"",IF(IFERROR(MATCH(BBC_9!AB$10,Infor!$A$13:$A$30,0),0)&gt;0,"L",IF(WEEKDAY(AB$10)=1,"","X")))</f>
        <v/>
      </c>
      <c r="AC33" s="61" t="str">
        <f>IF(OR($A33="",AC$10=""),"",IF(IFERROR(MATCH(BBC_9!AC$10,Infor!$A$13:$A$30,0),0)&gt;0,"L",IF(WEEKDAY(AC$10)=1,"","X")))</f>
        <v>X</v>
      </c>
      <c r="AD33" s="61" t="str">
        <f>IF(OR($A33="",AD$10=""),"",IF(IFERROR(MATCH(BBC_9!AD$10,Infor!$A$13:$A$30,0),0)&gt;0,"L",IF(WEEKDAY(AD$10)=1,"","X")))</f>
        <v>X</v>
      </c>
      <c r="AE33" s="61" t="str">
        <f>IF(OR($A33="",AE$10=""),"",IF(IFERROR(MATCH(BBC_9!AE$10,Infor!$A$13:$A$30,0),0)&gt;0,"L",IF(WEEKDAY(AE$10)=1,"","X")))</f>
        <v>X</v>
      </c>
      <c r="AF33" s="61" t="str">
        <f>IF(OR($A33="",AF$10=""),"",IF(IFERROR(MATCH(BBC_9!AF$10,Infor!$A$13:$A$30,0),0)&gt;0,"L",IF(WEEKDAY(AF$10)=1,"","X")))</f>
        <v>X</v>
      </c>
      <c r="AG33" s="61" t="str">
        <f>IF(OR($A33="",AG$10=""),"",IF(IFERROR(MATCH(BBC_9!AG$10,Infor!$A$13:$A$30,0),0)&gt;0,"L",IF(WEEKDAY(AG$10)=1,"","X")))</f>
        <v>X</v>
      </c>
      <c r="AH33" s="61" t="str">
        <f>IF(OR($A33="",AH$10=""),"",IF(IFERROR(MATCH(BBC_9!AH$10,Infor!$A$13:$A$30,0),0)&gt;0,"L",IF(WEEKDAY(AH$10)=1,"","X")))</f>
        <v>X</v>
      </c>
      <c r="AI33" s="61" t="str">
        <f>IF(OR($A33="",AI$10=""),"",IF(IFERROR(MATCH(BBC_9!AI$10,Infor!$A$13:$A$30,0),0)&gt;0,"L",IF(WEEKDAY(AI$10)=1,"","X")))</f>
        <v/>
      </c>
      <c r="AJ33" s="62"/>
      <c r="AK33" s="62">
        <f t="shared" si="6"/>
        <v>25</v>
      </c>
      <c r="AL33" s="62">
        <f t="shared" si="7"/>
        <v>1</v>
      </c>
      <c r="AM33" s="62"/>
      <c r="AN33" s="63"/>
      <c r="AO33" s="44">
        <f t="shared" si="0"/>
        <v>9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IF(OR($A34="",E$10=""),"",IF(IFERROR(MATCH(BBC_9!E$10,Infor!$A$13:$A$30,0),0)&gt;0,"L",IF(WEEKDAY(E$10)=1,"","X")))</f>
        <v>X</v>
      </c>
      <c r="F34" s="61" t="str">
        <f>IF(OR($A34="",F$10=""),"",IF(IFERROR(MATCH(BBC_9!F$10,Infor!$A$13:$A$30,0),0)&gt;0,"L",IF(WEEKDAY(F$10)=1,"","X")))</f>
        <v>L</v>
      </c>
      <c r="G34" s="61" t="str">
        <f>IF(OR($A34="",G$10=""),"",IF(IFERROR(MATCH(BBC_9!G$10,Infor!$A$13:$A$30,0),0)&gt;0,"L",IF(WEEKDAY(G$10)=1,"","X")))</f>
        <v/>
      </c>
      <c r="H34" s="61" t="str">
        <f>IF(OR($A34="",H$10=""),"",IF(IFERROR(MATCH(BBC_9!H$10,Infor!$A$13:$A$30,0),0)&gt;0,"L",IF(WEEKDAY(H$10)=1,"","X")))</f>
        <v>X</v>
      </c>
      <c r="I34" s="61" t="str">
        <f>IF(OR($A34="",I$10=""),"",IF(IFERROR(MATCH(BBC_9!I$10,Infor!$A$13:$A$30,0),0)&gt;0,"L",IF(WEEKDAY(I$10)=1,"","X")))</f>
        <v>X</v>
      </c>
      <c r="J34" s="61" t="str">
        <f>IF(OR($A34="",J$10=""),"",IF(IFERROR(MATCH(BBC_9!J$10,Infor!$A$13:$A$30,0),0)&gt;0,"L",IF(WEEKDAY(J$10)=1,"","X")))</f>
        <v>X</v>
      </c>
      <c r="K34" s="61" t="str">
        <f>IF(OR($A34="",K$10=""),"",IF(IFERROR(MATCH(BBC_9!K$10,Infor!$A$13:$A$30,0),0)&gt;0,"L",IF(WEEKDAY(K$10)=1,"","X")))</f>
        <v>X</v>
      </c>
      <c r="L34" s="61" t="str">
        <f>IF(OR($A34="",L$10=""),"",IF(IFERROR(MATCH(BBC_9!L$10,Infor!$A$13:$A$30,0),0)&gt;0,"L",IF(WEEKDAY(L$10)=1,"","X")))</f>
        <v>X</v>
      </c>
      <c r="M34" s="61" t="str">
        <f>IF(OR($A34="",M$10=""),"",IF(IFERROR(MATCH(BBC_9!M$10,Infor!$A$13:$A$30,0),0)&gt;0,"L",IF(WEEKDAY(M$10)=1,"","X")))</f>
        <v>X</v>
      </c>
      <c r="N34" s="61" t="str">
        <f>IF(OR($A34="",N$10=""),"",IF(IFERROR(MATCH(BBC_9!N$10,Infor!$A$13:$A$30,0),0)&gt;0,"L",IF(WEEKDAY(N$10)=1,"","X")))</f>
        <v/>
      </c>
      <c r="O34" s="61" t="str">
        <f>IF(OR($A34="",O$10=""),"",IF(IFERROR(MATCH(BBC_9!O$10,Infor!$A$13:$A$30,0),0)&gt;0,"L",IF(WEEKDAY(O$10)=1,"","X")))</f>
        <v>X</v>
      </c>
      <c r="P34" s="61" t="str">
        <f>IF(OR($A34="",P$10=""),"",IF(IFERROR(MATCH(BBC_9!P$10,Infor!$A$13:$A$30,0),0)&gt;0,"L",IF(WEEKDAY(P$10)=1,"","X")))</f>
        <v>X</v>
      </c>
      <c r="Q34" s="61" t="str">
        <f>IF(OR($A34="",Q$10=""),"",IF(IFERROR(MATCH(BBC_9!Q$10,Infor!$A$13:$A$30,0),0)&gt;0,"L",IF(WEEKDAY(Q$10)=1,"","X")))</f>
        <v>X</v>
      </c>
      <c r="R34" s="61" t="str">
        <f>IF(OR($A34="",R$10=""),"",IF(IFERROR(MATCH(BBC_9!R$10,Infor!$A$13:$A$30,0),0)&gt;0,"L",IF(WEEKDAY(R$10)=1,"","X")))</f>
        <v>X</v>
      </c>
      <c r="S34" s="61" t="str">
        <f>IF(OR($A34="",S$10=""),"",IF(IFERROR(MATCH(BBC_9!S$10,Infor!$A$13:$A$30,0),0)&gt;0,"L",IF(WEEKDAY(S$10)=1,"","X")))</f>
        <v>X</v>
      </c>
      <c r="T34" s="61" t="str">
        <f>IF(OR($A34="",T$10=""),"",IF(IFERROR(MATCH(BBC_9!T$10,Infor!$A$13:$A$30,0),0)&gt;0,"L",IF(WEEKDAY(T$10)=1,"","X")))</f>
        <v>X</v>
      </c>
      <c r="U34" s="61" t="str">
        <f>IF(OR($A34="",U$10=""),"",IF(IFERROR(MATCH(BBC_9!U$10,Infor!$A$13:$A$30,0),0)&gt;0,"L",IF(WEEKDAY(U$10)=1,"","X")))</f>
        <v/>
      </c>
      <c r="V34" s="61" t="str">
        <f>IF(OR($A34="",V$10=""),"",IF(IFERROR(MATCH(BBC_9!V$10,Infor!$A$13:$A$30,0),0)&gt;0,"L",IF(WEEKDAY(V$10)=1,"","X")))</f>
        <v>X</v>
      </c>
      <c r="W34" s="61" t="str">
        <f>IF(OR($A34="",W$10=""),"",IF(IFERROR(MATCH(BBC_9!W$10,Infor!$A$13:$A$30,0),0)&gt;0,"L",IF(WEEKDAY(W$10)=1,"","X")))</f>
        <v>X</v>
      </c>
      <c r="X34" s="61" t="str">
        <f>IF(OR($A34="",X$10=""),"",IF(IFERROR(MATCH(BBC_9!X$10,Infor!$A$13:$A$30,0),0)&gt;0,"L",IF(WEEKDAY(X$10)=1,"","X")))</f>
        <v>X</v>
      </c>
      <c r="Y34" s="61" t="str">
        <f>IF(OR($A34="",Y$10=""),"",IF(IFERROR(MATCH(BBC_9!Y$10,Infor!$A$13:$A$30,0),0)&gt;0,"L",IF(WEEKDAY(Y$10)=1,"","X")))</f>
        <v>X</v>
      </c>
      <c r="Z34" s="61" t="str">
        <f>IF(OR($A34="",Z$10=""),"",IF(IFERROR(MATCH(BBC_9!Z$10,Infor!$A$13:$A$30,0),0)&gt;0,"L",IF(WEEKDAY(Z$10)=1,"","X")))</f>
        <v>X</v>
      </c>
      <c r="AA34" s="61" t="str">
        <f>IF(OR($A34="",AA$10=""),"",IF(IFERROR(MATCH(BBC_9!AA$10,Infor!$A$13:$A$30,0),0)&gt;0,"L",IF(WEEKDAY(AA$10)=1,"","X")))</f>
        <v>X</v>
      </c>
      <c r="AB34" s="61" t="str">
        <f>IF(OR($A34="",AB$10=""),"",IF(IFERROR(MATCH(BBC_9!AB$10,Infor!$A$13:$A$30,0),0)&gt;0,"L",IF(WEEKDAY(AB$10)=1,"","X")))</f>
        <v/>
      </c>
      <c r="AC34" s="61" t="str">
        <f>IF(OR($A34="",AC$10=""),"",IF(IFERROR(MATCH(BBC_9!AC$10,Infor!$A$13:$A$30,0),0)&gt;0,"L",IF(WEEKDAY(AC$10)=1,"","X")))</f>
        <v>X</v>
      </c>
      <c r="AD34" s="61" t="str">
        <f>IF(OR($A34="",AD$10=""),"",IF(IFERROR(MATCH(BBC_9!AD$10,Infor!$A$13:$A$30,0),0)&gt;0,"L",IF(WEEKDAY(AD$10)=1,"","X")))</f>
        <v>X</v>
      </c>
      <c r="AE34" s="61" t="str">
        <f>IF(OR($A34="",AE$10=""),"",IF(IFERROR(MATCH(BBC_9!AE$10,Infor!$A$13:$A$30,0),0)&gt;0,"L",IF(WEEKDAY(AE$10)=1,"","X")))</f>
        <v>X</v>
      </c>
      <c r="AF34" s="61" t="str">
        <f>IF(OR($A34="",AF$10=""),"",IF(IFERROR(MATCH(BBC_9!AF$10,Infor!$A$13:$A$30,0),0)&gt;0,"L",IF(WEEKDAY(AF$10)=1,"","X")))</f>
        <v>X</v>
      </c>
      <c r="AG34" s="61" t="str">
        <f>IF(OR($A34="",AG$10=""),"",IF(IFERROR(MATCH(BBC_9!AG$10,Infor!$A$13:$A$30,0),0)&gt;0,"L",IF(WEEKDAY(AG$10)=1,"","X")))</f>
        <v>X</v>
      </c>
      <c r="AH34" s="61" t="str">
        <f>IF(OR($A34="",AH$10=""),"",IF(IFERROR(MATCH(BBC_9!AH$10,Infor!$A$13:$A$30,0),0)&gt;0,"L",IF(WEEKDAY(AH$10)=1,"","X")))</f>
        <v>X</v>
      </c>
      <c r="AI34" s="61" t="str">
        <f>IF(OR($A34="",AI$10=""),"",IF(IFERROR(MATCH(BBC_9!AI$10,Infor!$A$13:$A$30,0),0)&gt;0,"L",IF(WEEKDAY(AI$10)=1,"","X")))</f>
        <v/>
      </c>
      <c r="AJ34" s="62"/>
      <c r="AK34" s="62">
        <f t="shared" si="6"/>
        <v>25</v>
      </c>
      <c r="AL34" s="62">
        <f t="shared" si="7"/>
        <v>1</v>
      </c>
      <c r="AM34" s="62"/>
      <c r="AN34" s="63"/>
      <c r="AO34" s="44">
        <f t="shared" si="0"/>
        <v>9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IF(OR($A35="",E$10=""),"",IF(IFERROR(MATCH(BBC_9!E$10,Infor!$A$13:$A$30,0),0)&gt;0,"L",IF(WEEKDAY(E$10)=1,"","X")))</f>
        <v>X</v>
      </c>
      <c r="F35" s="61" t="str">
        <f>IF(OR($A35="",F$10=""),"",IF(IFERROR(MATCH(BBC_9!F$10,Infor!$A$13:$A$30,0),0)&gt;0,"L",IF(WEEKDAY(F$10)=1,"","X")))</f>
        <v>L</v>
      </c>
      <c r="G35" s="61" t="str">
        <f>IF(OR($A35="",G$10=""),"",IF(IFERROR(MATCH(BBC_9!G$10,Infor!$A$13:$A$30,0),0)&gt;0,"L",IF(WEEKDAY(G$10)=1,"","X")))</f>
        <v/>
      </c>
      <c r="H35" s="61" t="str">
        <f>IF(OR($A35="",H$10=""),"",IF(IFERROR(MATCH(BBC_9!H$10,Infor!$A$13:$A$30,0),0)&gt;0,"L",IF(WEEKDAY(H$10)=1,"","X")))</f>
        <v>X</v>
      </c>
      <c r="I35" s="61" t="str">
        <f>IF(OR($A35="",I$10=""),"",IF(IFERROR(MATCH(BBC_9!I$10,Infor!$A$13:$A$30,0),0)&gt;0,"L",IF(WEEKDAY(I$10)=1,"","X")))</f>
        <v>X</v>
      </c>
      <c r="J35" s="61" t="str">
        <f>IF(OR($A35="",J$10=""),"",IF(IFERROR(MATCH(BBC_9!J$10,Infor!$A$13:$A$30,0),0)&gt;0,"L",IF(WEEKDAY(J$10)=1,"","X")))</f>
        <v>X</v>
      </c>
      <c r="K35" s="61" t="str">
        <f>IF(OR($A35="",K$10=""),"",IF(IFERROR(MATCH(BBC_9!K$10,Infor!$A$13:$A$30,0),0)&gt;0,"L",IF(WEEKDAY(K$10)=1,"","X")))</f>
        <v>X</v>
      </c>
      <c r="L35" s="61" t="str">
        <f>IF(OR($A35="",L$10=""),"",IF(IFERROR(MATCH(BBC_9!L$10,Infor!$A$13:$A$30,0),0)&gt;0,"L",IF(WEEKDAY(L$10)=1,"","X")))</f>
        <v>X</v>
      </c>
      <c r="M35" s="61" t="str">
        <f>IF(OR($A35="",M$10=""),"",IF(IFERROR(MATCH(BBC_9!M$10,Infor!$A$13:$A$30,0),0)&gt;0,"L",IF(WEEKDAY(M$10)=1,"","X")))</f>
        <v>X</v>
      </c>
      <c r="N35" s="61" t="str">
        <f>IF(OR($A35="",N$10=""),"",IF(IFERROR(MATCH(BBC_9!N$10,Infor!$A$13:$A$30,0),0)&gt;0,"L",IF(WEEKDAY(N$10)=1,"","X")))</f>
        <v/>
      </c>
      <c r="O35" s="61" t="str">
        <f>IF(OR($A35="",O$10=""),"",IF(IFERROR(MATCH(BBC_9!O$10,Infor!$A$13:$A$30,0),0)&gt;0,"L",IF(WEEKDAY(O$10)=1,"","X")))</f>
        <v>X</v>
      </c>
      <c r="P35" s="61" t="str">
        <f>IF(OR($A35="",P$10=""),"",IF(IFERROR(MATCH(BBC_9!P$10,Infor!$A$13:$A$30,0),0)&gt;0,"L",IF(WEEKDAY(P$10)=1,"","X")))</f>
        <v>X</v>
      </c>
      <c r="Q35" s="61" t="str">
        <f>IF(OR($A35="",Q$10=""),"",IF(IFERROR(MATCH(BBC_9!Q$10,Infor!$A$13:$A$30,0),0)&gt;0,"L",IF(WEEKDAY(Q$10)=1,"","X")))</f>
        <v>X</v>
      </c>
      <c r="R35" s="61" t="str">
        <f>IF(OR($A35="",R$10=""),"",IF(IFERROR(MATCH(BBC_9!R$10,Infor!$A$13:$A$30,0),0)&gt;0,"L",IF(WEEKDAY(R$10)=1,"","X")))</f>
        <v>X</v>
      </c>
      <c r="S35" s="61" t="str">
        <f>IF(OR($A35="",S$10=""),"",IF(IFERROR(MATCH(BBC_9!S$10,Infor!$A$13:$A$30,0),0)&gt;0,"L",IF(WEEKDAY(S$10)=1,"","X")))</f>
        <v>X</v>
      </c>
      <c r="T35" s="61" t="str">
        <f>IF(OR($A35="",T$10=""),"",IF(IFERROR(MATCH(BBC_9!T$10,Infor!$A$13:$A$30,0),0)&gt;0,"L",IF(WEEKDAY(T$10)=1,"","X")))</f>
        <v>X</v>
      </c>
      <c r="U35" s="61" t="str">
        <f>IF(OR($A35="",U$10=""),"",IF(IFERROR(MATCH(BBC_9!U$10,Infor!$A$13:$A$30,0),0)&gt;0,"L",IF(WEEKDAY(U$10)=1,"","X")))</f>
        <v/>
      </c>
      <c r="V35" s="61" t="str">
        <f>IF(OR($A35="",V$10=""),"",IF(IFERROR(MATCH(BBC_9!V$10,Infor!$A$13:$A$30,0),0)&gt;0,"L",IF(WEEKDAY(V$10)=1,"","X")))</f>
        <v>X</v>
      </c>
      <c r="W35" s="61" t="str">
        <f>IF(OR($A35="",W$10=""),"",IF(IFERROR(MATCH(BBC_9!W$10,Infor!$A$13:$A$30,0),0)&gt;0,"L",IF(WEEKDAY(W$10)=1,"","X")))</f>
        <v>X</v>
      </c>
      <c r="X35" s="61" t="str">
        <f>IF(OR($A35="",X$10=""),"",IF(IFERROR(MATCH(BBC_9!X$10,Infor!$A$13:$A$30,0),0)&gt;0,"L",IF(WEEKDAY(X$10)=1,"","X")))</f>
        <v>X</v>
      </c>
      <c r="Y35" s="61" t="str">
        <f>IF(OR($A35="",Y$10=""),"",IF(IFERROR(MATCH(BBC_9!Y$10,Infor!$A$13:$A$30,0),0)&gt;0,"L",IF(WEEKDAY(Y$10)=1,"","X")))</f>
        <v>X</v>
      </c>
      <c r="Z35" s="61" t="str">
        <f>IF(OR($A35="",Z$10=""),"",IF(IFERROR(MATCH(BBC_9!Z$10,Infor!$A$13:$A$30,0),0)&gt;0,"L",IF(WEEKDAY(Z$10)=1,"","X")))</f>
        <v>X</v>
      </c>
      <c r="AA35" s="61" t="str">
        <f>IF(OR($A35="",AA$10=""),"",IF(IFERROR(MATCH(BBC_9!AA$10,Infor!$A$13:$A$30,0),0)&gt;0,"L",IF(WEEKDAY(AA$10)=1,"","X")))</f>
        <v>X</v>
      </c>
      <c r="AB35" s="61" t="str">
        <f>IF(OR($A35="",AB$10=""),"",IF(IFERROR(MATCH(BBC_9!AB$10,Infor!$A$13:$A$30,0),0)&gt;0,"L",IF(WEEKDAY(AB$10)=1,"","X")))</f>
        <v/>
      </c>
      <c r="AC35" s="61" t="str">
        <f>IF(OR($A35="",AC$10=""),"",IF(IFERROR(MATCH(BBC_9!AC$10,Infor!$A$13:$A$30,0),0)&gt;0,"L",IF(WEEKDAY(AC$10)=1,"","X")))</f>
        <v>X</v>
      </c>
      <c r="AD35" s="61" t="str">
        <f>IF(OR($A35="",AD$10=""),"",IF(IFERROR(MATCH(BBC_9!AD$10,Infor!$A$13:$A$30,0),0)&gt;0,"L",IF(WEEKDAY(AD$10)=1,"","X")))</f>
        <v>X</v>
      </c>
      <c r="AE35" s="61" t="str">
        <f>IF(OR($A35="",AE$10=""),"",IF(IFERROR(MATCH(BBC_9!AE$10,Infor!$A$13:$A$30,0),0)&gt;0,"L",IF(WEEKDAY(AE$10)=1,"","X")))</f>
        <v>X</v>
      </c>
      <c r="AF35" s="61" t="str">
        <f>IF(OR($A35="",AF$10=""),"",IF(IFERROR(MATCH(BBC_9!AF$10,Infor!$A$13:$A$30,0),0)&gt;0,"L",IF(WEEKDAY(AF$10)=1,"","X")))</f>
        <v>X</v>
      </c>
      <c r="AG35" s="61" t="str">
        <f>IF(OR($A35="",AG$10=""),"",IF(IFERROR(MATCH(BBC_9!AG$10,Infor!$A$13:$A$30,0),0)&gt;0,"L",IF(WEEKDAY(AG$10)=1,"","X")))</f>
        <v>X</v>
      </c>
      <c r="AH35" s="61" t="str">
        <f>IF(OR($A35="",AH$10=""),"",IF(IFERROR(MATCH(BBC_9!AH$10,Infor!$A$13:$A$30,0),0)&gt;0,"L",IF(WEEKDAY(AH$10)=1,"","X")))</f>
        <v>X</v>
      </c>
      <c r="AI35" s="61" t="str">
        <f>IF(OR($A35="",AI$10=""),"",IF(IFERROR(MATCH(BBC_9!AI$10,Infor!$A$13:$A$30,0),0)&gt;0,"L",IF(WEEKDAY(AI$10)=1,"","X")))</f>
        <v/>
      </c>
      <c r="AJ35" s="62"/>
      <c r="AK35" s="62">
        <f t="shared" si="6"/>
        <v>25</v>
      </c>
      <c r="AL35" s="62">
        <f t="shared" si="7"/>
        <v>1</v>
      </c>
      <c r="AM35" s="62"/>
      <c r="AN35" s="63"/>
      <c r="AO35" s="44">
        <f t="shared" si="0"/>
        <v>9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IF(OR($A36="",E$10=""),"",IF(IFERROR(MATCH(BBC_9!E$10,Infor!$A$13:$A$30,0),0)&gt;0,"L",IF(WEEKDAY(E$10)=1,"","X")))</f>
        <v>X</v>
      </c>
      <c r="F36" s="61" t="str">
        <f>IF(OR($A36="",F$10=""),"",IF(IFERROR(MATCH(BBC_9!F$10,Infor!$A$13:$A$30,0),0)&gt;0,"L",IF(WEEKDAY(F$10)=1,"","X")))</f>
        <v>L</v>
      </c>
      <c r="G36" s="61" t="str">
        <f>IF(OR($A36="",G$10=""),"",IF(IFERROR(MATCH(BBC_9!G$10,Infor!$A$13:$A$30,0),0)&gt;0,"L",IF(WEEKDAY(G$10)=1,"","X")))</f>
        <v/>
      </c>
      <c r="H36" s="61" t="str">
        <f>IF(OR($A36="",H$10=""),"",IF(IFERROR(MATCH(BBC_9!H$10,Infor!$A$13:$A$30,0),0)&gt;0,"L",IF(WEEKDAY(H$10)=1,"","X")))</f>
        <v>X</v>
      </c>
      <c r="I36" s="61" t="str">
        <f>IF(OR($A36="",I$10=""),"",IF(IFERROR(MATCH(BBC_9!I$10,Infor!$A$13:$A$30,0),0)&gt;0,"L",IF(WEEKDAY(I$10)=1,"","X")))</f>
        <v>X</v>
      </c>
      <c r="J36" s="61" t="str">
        <f>IF(OR($A36="",J$10=""),"",IF(IFERROR(MATCH(BBC_9!J$10,Infor!$A$13:$A$30,0),0)&gt;0,"L",IF(WEEKDAY(J$10)=1,"","X")))</f>
        <v>X</v>
      </c>
      <c r="K36" s="61" t="str">
        <f>IF(OR($A36="",K$10=""),"",IF(IFERROR(MATCH(BBC_9!K$10,Infor!$A$13:$A$30,0),0)&gt;0,"L",IF(WEEKDAY(K$10)=1,"","X")))</f>
        <v>X</v>
      </c>
      <c r="L36" s="61" t="str">
        <f>IF(OR($A36="",L$10=""),"",IF(IFERROR(MATCH(BBC_9!L$10,Infor!$A$13:$A$30,0),0)&gt;0,"L",IF(WEEKDAY(L$10)=1,"","X")))</f>
        <v>X</v>
      </c>
      <c r="M36" s="61" t="str">
        <f>IF(OR($A36="",M$10=""),"",IF(IFERROR(MATCH(BBC_9!M$10,Infor!$A$13:$A$30,0),0)&gt;0,"L",IF(WEEKDAY(M$10)=1,"","X")))</f>
        <v>X</v>
      </c>
      <c r="N36" s="61" t="str">
        <f>IF(OR($A36="",N$10=""),"",IF(IFERROR(MATCH(BBC_9!N$10,Infor!$A$13:$A$30,0),0)&gt;0,"L",IF(WEEKDAY(N$10)=1,"","X")))</f>
        <v/>
      </c>
      <c r="O36" s="61" t="str">
        <f>IF(OR($A36="",O$10=""),"",IF(IFERROR(MATCH(BBC_9!O$10,Infor!$A$13:$A$30,0),0)&gt;0,"L",IF(WEEKDAY(O$10)=1,"","X")))</f>
        <v>X</v>
      </c>
      <c r="P36" s="61" t="str">
        <f>IF(OR($A36="",P$10=""),"",IF(IFERROR(MATCH(BBC_9!P$10,Infor!$A$13:$A$30,0),0)&gt;0,"L",IF(WEEKDAY(P$10)=1,"","X")))</f>
        <v>X</v>
      </c>
      <c r="Q36" s="61" t="str">
        <f>IF(OR($A36="",Q$10=""),"",IF(IFERROR(MATCH(BBC_9!Q$10,Infor!$A$13:$A$30,0),0)&gt;0,"L",IF(WEEKDAY(Q$10)=1,"","X")))</f>
        <v>X</v>
      </c>
      <c r="R36" s="61" t="str">
        <f>IF(OR($A36="",R$10=""),"",IF(IFERROR(MATCH(BBC_9!R$10,Infor!$A$13:$A$30,0),0)&gt;0,"L",IF(WEEKDAY(R$10)=1,"","X")))</f>
        <v>X</v>
      </c>
      <c r="S36" s="61" t="str">
        <f>IF(OR($A36="",S$10=""),"",IF(IFERROR(MATCH(BBC_9!S$10,Infor!$A$13:$A$30,0),0)&gt;0,"L",IF(WEEKDAY(S$10)=1,"","X")))</f>
        <v>X</v>
      </c>
      <c r="T36" s="61" t="str">
        <f>IF(OR($A36="",T$10=""),"",IF(IFERROR(MATCH(BBC_9!T$10,Infor!$A$13:$A$30,0),0)&gt;0,"L",IF(WEEKDAY(T$10)=1,"","X")))</f>
        <v>X</v>
      </c>
      <c r="U36" s="61" t="str">
        <f>IF(OR($A36="",U$10=""),"",IF(IFERROR(MATCH(BBC_9!U$10,Infor!$A$13:$A$30,0),0)&gt;0,"L",IF(WEEKDAY(U$10)=1,"","X")))</f>
        <v/>
      </c>
      <c r="V36" s="61" t="str">
        <f>IF(OR($A36="",V$10=""),"",IF(IFERROR(MATCH(BBC_9!V$10,Infor!$A$13:$A$30,0),0)&gt;0,"L",IF(WEEKDAY(V$10)=1,"","X")))</f>
        <v>X</v>
      </c>
      <c r="W36" s="61" t="str">
        <f>IF(OR($A36="",W$10=""),"",IF(IFERROR(MATCH(BBC_9!W$10,Infor!$A$13:$A$30,0),0)&gt;0,"L",IF(WEEKDAY(W$10)=1,"","X")))</f>
        <v>X</v>
      </c>
      <c r="X36" s="61" t="str">
        <f>IF(OR($A36="",X$10=""),"",IF(IFERROR(MATCH(BBC_9!X$10,Infor!$A$13:$A$30,0),0)&gt;0,"L",IF(WEEKDAY(X$10)=1,"","X")))</f>
        <v>X</v>
      </c>
      <c r="Y36" s="61" t="str">
        <f>IF(OR($A36="",Y$10=""),"",IF(IFERROR(MATCH(BBC_9!Y$10,Infor!$A$13:$A$30,0),0)&gt;0,"L",IF(WEEKDAY(Y$10)=1,"","X")))</f>
        <v>X</v>
      </c>
      <c r="Z36" s="61" t="str">
        <f>IF(OR($A36="",Z$10=""),"",IF(IFERROR(MATCH(BBC_9!Z$10,Infor!$A$13:$A$30,0),0)&gt;0,"L",IF(WEEKDAY(Z$10)=1,"","X")))</f>
        <v>X</v>
      </c>
      <c r="AA36" s="61" t="str">
        <f>IF(OR($A36="",AA$10=""),"",IF(IFERROR(MATCH(BBC_9!AA$10,Infor!$A$13:$A$30,0),0)&gt;0,"L",IF(WEEKDAY(AA$10)=1,"","X")))</f>
        <v>X</v>
      </c>
      <c r="AB36" s="61" t="str">
        <f>IF(OR($A36="",AB$10=""),"",IF(IFERROR(MATCH(BBC_9!AB$10,Infor!$A$13:$A$30,0),0)&gt;0,"L",IF(WEEKDAY(AB$10)=1,"","X")))</f>
        <v/>
      </c>
      <c r="AC36" s="61" t="str">
        <f>IF(OR($A36="",AC$10=""),"",IF(IFERROR(MATCH(BBC_9!AC$10,Infor!$A$13:$A$30,0),0)&gt;0,"L",IF(WEEKDAY(AC$10)=1,"","X")))</f>
        <v>X</v>
      </c>
      <c r="AD36" s="61" t="str">
        <f>IF(OR($A36="",AD$10=""),"",IF(IFERROR(MATCH(BBC_9!AD$10,Infor!$A$13:$A$30,0),0)&gt;0,"L",IF(WEEKDAY(AD$10)=1,"","X")))</f>
        <v>X</v>
      </c>
      <c r="AE36" s="61" t="str">
        <f>IF(OR($A36="",AE$10=""),"",IF(IFERROR(MATCH(BBC_9!AE$10,Infor!$A$13:$A$30,0),0)&gt;0,"L",IF(WEEKDAY(AE$10)=1,"","X")))</f>
        <v>X</v>
      </c>
      <c r="AF36" s="61" t="str">
        <f>IF(OR($A36="",AF$10=""),"",IF(IFERROR(MATCH(BBC_9!AF$10,Infor!$A$13:$A$30,0),0)&gt;0,"L",IF(WEEKDAY(AF$10)=1,"","X")))</f>
        <v>X</v>
      </c>
      <c r="AG36" s="61" t="str">
        <f>IF(OR($A36="",AG$10=""),"",IF(IFERROR(MATCH(BBC_9!AG$10,Infor!$A$13:$A$30,0),0)&gt;0,"L",IF(WEEKDAY(AG$10)=1,"","X")))</f>
        <v>X</v>
      </c>
      <c r="AH36" s="61" t="str">
        <f>IF(OR($A36="",AH$10=""),"",IF(IFERROR(MATCH(BBC_9!AH$10,Infor!$A$13:$A$30,0),0)&gt;0,"L",IF(WEEKDAY(AH$10)=1,"","X")))</f>
        <v>X</v>
      </c>
      <c r="AI36" s="61" t="str">
        <f>IF(OR($A36="",AI$10=""),"",IF(IFERROR(MATCH(BBC_9!AI$10,Infor!$A$13:$A$30,0),0)&gt;0,"L",IF(WEEKDAY(AI$10)=1,"","X")))</f>
        <v/>
      </c>
      <c r="AJ36" s="62"/>
      <c r="AK36" s="62">
        <f t="shared" si="6"/>
        <v>25</v>
      </c>
      <c r="AL36" s="62">
        <f t="shared" si="7"/>
        <v>1</v>
      </c>
      <c r="AM36" s="62"/>
      <c r="AN36" s="63"/>
      <c r="AO36" s="44">
        <f t="shared" si="0"/>
        <v>9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IF(OR($A37="",E$10=""),"",IF(IFERROR(MATCH(BBC_9!E$10,Infor!$A$13:$A$30,0),0)&gt;0,"L",IF(WEEKDAY(E$10)=1,"","X")))</f>
        <v>X</v>
      </c>
      <c r="F37" s="61" t="str">
        <f>IF(OR($A37="",F$10=""),"",IF(IFERROR(MATCH(BBC_9!F$10,Infor!$A$13:$A$30,0),0)&gt;0,"L",IF(WEEKDAY(F$10)=1,"","X")))</f>
        <v>L</v>
      </c>
      <c r="G37" s="61" t="str">
        <f>IF(OR($A37="",G$10=""),"",IF(IFERROR(MATCH(BBC_9!G$10,Infor!$A$13:$A$30,0),0)&gt;0,"L",IF(WEEKDAY(G$10)=1,"","X")))</f>
        <v/>
      </c>
      <c r="H37" s="61" t="str">
        <f>IF(OR($A37="",H$10=""),"",IF(IFERROR(MATCH(BBC_9!H$10,Infor!$A$13:$A$30,0),0)&gt;0,"L",IF(WEEKDAY(H$10)=1,"","X")))</f>
        <v>X</v>
      </c>
      <c r="I37" s="61" t="str">
        <f>IF(OR($A37="",I$10=""),"",IF(IFERROR(MATCH(BBC_9!I$10,Infor!$A$13:$A$30,0),0)&gt;0,"L",IF(WEEKDAY(I$10)=1,"","X")))</f>
        <v>X</v>
      </c>
      <c r="J37" s="61" t="str">
        <f>IF(OR($A37="",J$10=""),"",IF(IFERROR(MATCH(BBC_9!J$10,Infor!$A$13:$A$30,0),0)&gt;0,"L",IF(WEEKDAY(J$10)=1,"","X")))</f>
        <v>X</v>
      </c>
      <c r="K37" s="61" t="str">
        <f>IF(OR($A37="",K$10=""),"",IF(IFERROR(MATCH(BBC_9!K$10,Infor!$A$13:$A$30,0),0)&gt;0,"L",IF(WEEKDAY(K$10)=1,"","X")))</f>
        <v>X</v>
      </c>
      <c r="L37" s="61" t="str">
        <f>IF(OR($A37="",L$10=""),"",IF(IFERROR(MATCH(BBC_9!L$10,Infor!$A$13:$A$30,0),0)&gt;0,"L",IF(WEEKDAY(L$10)=1,"","X")))</f>
        <v>X</v>
      </c>
      <c r="M37" s="61" t="str">
        <f>IF(OR($A37="",M$10=""),"",IF(IFERROR(MATCH(BBC_9!M$10,Infor!$A$13:$A$30,0),0)&gt;0,"L",IF(WEEKDAY(M$10)=1,"","X")))</f>
        <v>X</v>
      </c>
      <c r="N37" s="61" t="str">
        <f>IF(OR($A37="",N$10=""),"",IF(IFERROR(MATCH(BBC_9!N$10,Infor!$A$13:$A$30,0),0)&gt;0,"L",IF(WEEKDAY(N$10)=1,"","X")))</f>
        <v/>
      </c>
      <c r="O37" s="61" t="str">
        <f>IF(OR($A37="",O$10=""),"",IF(IFERROR(MATCH(BBC_9!O$10,Infor!$A$13:$A$30,0),0)&gt;0,"L",IF(WEEKDAY(O$10)=1,"","X")))</f>
        <v>X</v>
      </c>
      <c r="P37" s="61" t="str">
        <f>IF(OR($A37="",P$10=""),"",IF(IFERROR(MATCH(BBC_9!P$10,Infor!$A$13:$A$30,0),0)&gt;0,"L",IF(WEEKDAY(P$10)=1,"","X")))</f>
        <v>X</v>
      </c>
      <c r="Q37" s="61" t="str">
        <f>IF(OR($A37="",Q$10=""),"",IF(IFERROR(MATCH(BBC_9!Q$10,Infor!$A$13:$A$30,0),0)&gt;0,"L",IF(WEEKDAY(Q$10)=1,"","X")))</f>
        <v>X</v>
      </c>
      <c r="R37" s="61" t="str">
        <f>IF(OR($A37="",R$10=""),"",IF(IFERROR(MATCH(BBC_9!R$10,Infor!$A$13:$A$30,0),0)&gt;0,"L",IF(WEEKDAY(R$10)=1,"","X")))</f>
        <v>X</v>
      </c>
      <c r="S37" s="61" t="str">
        <f>IF(OR($A37="",S$10=""),"",IF(IFERROR(MATCH(BBC_9!S$10,Infor!$A$13:$A$30,0),0)&gt;0,"L",IF(WEEKDAY(S$10)=1,"","X")))</f>
        <v>X</v>
      </c>
      <c r="T37" s="61" t="str">
        <f>IF(OR($A37="",T$10=""),"",IF(IFERROR(MATCH(BBC_9!T$10,Infor!$A$13:$A$30,0),0)&gt;0,"L",IF(WEEKDAY(T$10)=1,"","X")))</f>
        <v>X</v>
      </c>
      <c r="U37" s="61" t="str">
        <f>IF(OR($A37="",U$10=""),"",IF(IFERROR(MATCH(BBC_9!U$10,Infor!$A$13:$A$30,0),0)&gt;0,"L",IF(WEEKDAY(U$10)=1,"","X")))</f>
        <v/>
      </c>
      <c r="V37" s="61" t="str">
        <f>IF(OR($A37="",V$10=""),"",IF(IFERROR(MATCH(BBC_9!V$10,Infor!$A$13:$A$30,0),0)&gt;0,"L",IF(WEEKDAY(V$10)=1,"","X")))</f>
        <v>X</v>
      </c>
      <c r="W37" s="61" t="str">
        <f>IF(OR($A37="",W$10=""),"",IF(IFERROR(MATCH(BBC_9!W$10,Infor!$A$13:$A$30,0),0)&gt;0,"L",IF(WEEKDAY(W$10)=1,"","X")))</f>
        <v>X</v>
      </c>
      <c r="X37" s="61" t="str">
        <f>IF(OR($A37="",X$10=""),"",IF(IFERROR(MATCH(BBC_9!X$10,Infor!$A$13:$A$30,0),0)&gt;0,"L",IF(WEEKDAY(X$10)=1,"","X")))</f>
        <v>X</v>
      </c>
      <c r="Y37" s="61" t="str">
        <f>IF(OR($A37="",Y$10=""),"",IF(IFERROR(MATCH(BBC_9!Y$10,Infor!$A$13:$A$30,0),0)&gt;0,"L",IF(WEEKDAY(Y$10)=1,"","X")))</f>
        <v>X</v>
      </c>
      <c r="Z37" s="61" t="str">
        <f>IF(OR($A37="",Z$10=""),"",IF(IFERROR(MATCH(BBC_9!Z$10,Infor!$A$13:$A$30,0),0)&gt;0,"L",IF(WEEKDAY(Z$10)=1,"","X")))</f>
        <v>X</v>
      </c>
      <c r="AA37" s="61" t="str">
        <f>IF(OR($A37="",AA$10=""),"",IF(IFERROR(MATCH(BBC_9!AA$10,Infor!$A$13:$A$30,0),0)&gt;0,"L",IF(WEEKDAY(AA$10)=1,"","X")))</f>
        <v>X</v>
      </c>
      <c r="AB37" s="61" t="str">
        <f>IF(OR($A37="",AB$10=""),"",IF(IFERROR(MATCH(BBC_9!AB$10,Infor!$A$13:$A$30,0),0)&gt;0,"L",IF(WEEKDAY(AB$10)=1,"","X")))</f>
        <v/>
      </c>
      <c r="AC37" s="61" t="str">
        <f>IF(OR($A37="",AC$10=""),"",IF(IFERROR(MATCH(BBC_9!AC$10,Infor!$A$13:$A$30,0),0)&gt;0,"L",IF(WEEKDAY(AC$10)=1,"","X")))</f>
        <v>X</v>
      </c>
      <c r="AD37" s="61" t="str">
        <f>IF(OR($A37="",AD$10=""),"",IF(IFERROR(MATCH(BBC_9!AD$10,Infor!$A$13:$A$30,0),0)&gt;0,"L",IF(WEEKDAY(AD$10)=1,"","X")))</f>
        <v>X</v>
      </c>
      <c r="AE37" s="61" t="str">
        <f>IF(OR($A37="",AE$10=""),"",IF(IFERROR(MATCH(BBC_9!AE$10,Infor!$A$13:$A$30,0),0)&gt;0,"L",IF(WEEKDAY(AE$10)=1,"","X")))</f>
        <v>X</v>
      </c>
      <c r="AF37" s="61" t="str">
        <f>IF(OR($A37="",AF$10=""),"",IF(IFERROR(MATCH(BBC_9!AF$10,Infor!$A$13:$A$30,0),0)&gt;0,"L",IF(WEEKDAY(AF$10)=1,"","X")))</f>
        <v>X</v>
      </c>
      <c r="AG37" s="61" t="str">
        <f>IF(OR($A37="",AG$10=""),"",IF(IFERROR(MATCH(BBC_9!AG$10,Infor!$A$13:$A$30,0),0)&gt;0,"L",IF(WEEKDAY(AG$10)=1,"","X")))</f>
        <v>X</v>
      </c>
      <c r="AH37" s="61" t="str">
        <f>IF(OR($A37="",AH$10=""),"",IF(IFERROR(MATCH(BBC_9!AH$10,Infor!$A$13:$A$30,0),0)&gt;0,"L",IF(WEEKDAY(AH$10)=1,"","X")))</f>
        <v>X</v>
      </c>
      <c r="AI37" s="61" t="str">
        <f>IF(OR($A37="",AI$10=""),"",IF(IFERROR(MATCH(BBC_9!AI$10,Infor!$A$13:$A$30,0),0)&gt;0,"L",IF(WEEKDAY(AI$10)=1,"","X")))</f>
        <v/>
      </c>
      <c r="AJ37" s="62"/>
      <c r="AK37" s="62">
        <f t="shared" si="6"/>
        <v>25</v>
      </c>
      <c r="AL37" s="62">
        <f t="shared" si="7"/>
        <v>1</v>
      </c>
      <c r="AM37" s="62"/>
      <c r="AN37" s="63"/>
      <c r="AO37" s="44">
        <f t="shared" si="0"/>
        <v>9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IF(OR($A38="",E$10=""),"",IF(IFERROR(MATCH(BBC_9!E$10,Infor!$A$13:$A$30,0),0)&gt;0,"L",IF(WEEKDAY(E$10)=1,"","X")))</f>
        <v>X</v>
      </c>
      <c r="F38" s="61" t="str">
        <f>IF(OR($A38="",F$10=""),"",IF(IFERROR(MATCH(BBC_9!F$10,Infor!$A$13:$A$30,0),0)&gt;0,"L",IF(WEEKDAY(F$10)=1,"","X")))</f>
        <v>L</v>
      </c>
      <c r="G38" s="61" t="str">
        <f>IF(OR($A38="",G$10=""),"",IF(IFERROR(MATCH(BBC_9!G$10,Infor!$A$13:$A$30,0),0)&gt;0,"L",IF(WEEKDAY(G$10)=1,"","X")))</f>
        <v/>
      </c>
      <c r="H38" s="61" t="str">
        <f>IF(OR($A38="",H$10=""),"",IF(IFERROR(MATCH(BBC_9!H$10,Infor!$A$13:$A$30,0),0)&gt;0,"L",IF(WEEKDAY(H$10)=1,"","X")))</f>
        <v>X</v>
      </c>
      <c r="I38" s="61" t="str">
        <f>IF(OR($A38="",I$10=""),"",IF(IFERROR(MATCH(BBC_9!I$10,Infor!$A$13:$A$30,0),0)&gt;0,"L",IF(WEEKDAY(I$10)=1,"","X")))</f>
        <v>X</v>
      </c>
      <c r="J38" s="61" t="str">
        <f>IF(OR($A38="",J$10=""),"",IF(IFERROR(MATCH(BBC_9!J$10,Infor!$A$13:$A$30,0),0)&gt;0,"L",IF(WEEKDAY(J$10)=1,"","X")))</f>
        <v>X</v>
      </c>
      <c r="K38" s="61" t="str">
        <f>IF(OR($A38="",K$10=""),"",IF(IFERROR(MATCH(BBC_9!K$10,Infor!$A$13:$A$30,0),0)&gt;0,"L",IF(WEEKDAY(K$10)=1,"","X")))</f>
        <v>X</v>
      </c>
      <c r="L38" s="61" t="str">
        <f>IF(OR($A38="",L$10=""),"",IF(IFERROR(MATCH(BBC_9!L$10,Infor!$A$13:$A$30,0),0)&gt;0,"L",IF(WEEKDAY(L$10)=1,"","X")))</f>
        <v>X</v>
      </c>
      <c r="M38" s="61" t="str">
        <f>IF(OR($A38="",M$10=""),"",IF(IFERROR(MATCH(BBC_9!M$10,Infor!$A$13:$A$30,0),0)&gt;0,"L",IF(WEEKDAY(M$10)=1,"","X")))</f>
        <v>X</v>
      </c>
      <c r="N38" s="61" t="str">
        <f>IF(OR($A38="",N$10=""),"",IF(IFERROR(MATCH(BBC_9!N$10,Infor!$A$13:$A$30,0),0)&gt;0,"L",IF(WEEKDAY(N$10)=1,"","X")))</f>
        <v/>
      </c>
      <c r="O38" s="61" t="str">
        <f>IF(OR($A38="",O$10=""),"",IF(IFERROR(MATCH(BBC_9!O$10,Infor!$A$13:$A$30,0),0)&gt;0,"L",IF(WEEKDAY(O$10)=1,"","X")))</f>
        <v>X</v>
      </c>
      <c r="P38" s="61" t="str">
        <f>IF(OR($A38="",P$10=""),"",IF(IFERROR(MATCH(BBC_9!P$10,Infor!$A$13:$A$30,0),0)&gt;0,"L",IF(WEEKDAY(P$10)=1,"","X")))</f>
        <v>X</v>
      </c>
      <c r="Q38" s="61" t="str">
        <f>IF(OR($A38="",Q$10=""),"",IF(IFERROR(MATCH(BBC_9!Q$10,Infor!$A$13:$A$30,0),0)&gt;0,"L",IF(WEEKDAY(Q$10)=1,"","X")))</f>
        <v>X</v>
      </c>
      <c r="R38" s="61" t="str">
        <f>IF(OR($A38="",R$10=""),"",IF(IFERROR(MATCH(BBC_9!R$10,Infor!$A$13:$A$30,0),0)&gt;0,"L",IF(WEEKDAY(R$10)=1,"","X")))</f>
        <v>X</v>
      </c>
      <c r="S38" s="61" t="str">
        <f>IF(OR($A38="",S$10=""),"",IF(IFERROR(MATCH(BBC_9!S$10,Infor!$A$13:$A$30,0),0)&gt;0,"L",IF(WEEKDAY(S$10)=1,"","X")))</f>
        <v>X</v>
      </c>
      <c r="T38" s="61" t="str">
        <f>IF(OR($A38="",T$10=""),"",IF(IFERROR(MATCH(BBC_9!T$10,Infor!$A$13:$A$30,0),0)&gt;0,"L",IF(WEEKDAY(T$10)=1,"","X")))</f>
        <v>X</v>
      </c>
      <c r="U38" s="61" t="str">
        <f>IF(OR($A38="",U$10=""),"",IF(IFERROR(MATCH(BBC_9!U$10,Infor!$A$13:$A$30,0),0)&gt;0,"L",IF(WEEKDAY(U$10)=1,"","X")))</f>
        <v/>
      </c>
      <c r="V38" s="61" t="str">
        <f>IF(OR($A38="",V$10=""),"",IF(IFERROR(MATCH(BBC_9!V$10,Infor!$A$13:$A$30,0),0)&gt;0,"L",IF(WEEKDAY(V$10)=1,"","X")))</f>
        <v>X</v>
      </c>
      <c r="W38" s="61" t="str">
        <f>IF(OR($A38="",W$10=""),"",IF(IFERROR(MATCH(BBC_9!W$10,Infor!$A$13:$A$30,0),0)&gt;0,"L",IF(WEEKDAY(W$10)=1,"","X")))</f>
        <v>X</v>
      </c>
      <c r="X38" s="61" t="str">
        <f>IF(OR($A38="",X$10=""),"",IF(IFERROR(MATCH(BBC_9!X$10,Infor!$A$13:$A$30,0),0)&gt;0,"L",IF(WEEKDAY(X$10)=1,"","X")))</f>
        <v>X</v>
      </c>
      <c r="Y38" s="61" t="str">
        <f>IF(OR($A38="",Y$10=""),"",IF(IFERROR(MATCH(BBC_9!Y$10,Infor!$A$13:$A$30,0),0)&gt;0,"L",IF(WEEKDAY(Y$10)=1,"","X")))</f>
        <v>X</v>
      </c>
      <c r="Z38" s="61" t="str">
        <f>IF(OR($A38="",Z$10=""),"",IF(IFERROR(MATCH(BBC_9!Z$10,Infor!$A$13:$A$30,0),0)&gt;0,"L",IF(WEEKDAY(Z$10)=1,"","X")))</f>
        <v>X</v>
      </c>
      <c r="AA38" s="61" t="str">
        <f>IF(OR($A38="",AA$10=""),"",IF(IFERROR(MATCH(BBC_9!AA$10,Infor!$A$13:$A$30,0),0)&gt;0,"L",IF(WEEKDAY(AA$10)=1,"","X")))</f>
        <v>X</v>
      </c>
      <c r="AB38" s="61" t="str">
        <f>IF(OR($A38="",AB$10=""),"",IF(IFERROR(MATCH(BBC_9!AB$10,Infor!$A$13:$A$30,0),0)&gt;0,"L",IF(WEEKDAY(AB$10)=1,"","X")))</f>
        <v/>
      </c>
      <c r="AC38" s="61" t="str">
        <f>IF(OR($A38="",AC$10=""),"",IF(IFERROR(MATCH(BBC_9!AC$10,Infor!$A$13:$A$30,0),0)&gt;0,"L",IF(WEEKDAY(AC$10)=1,"","X")))</f>
        <v>X</v>
      </c>
      <c r="AD38" s="61" t="str">
        <f>IF(OR($A38="",AD$10=""),"",IF(IFERROR(MATCH(BBC_9!AD$10,Infor!$A$13:$A$30,0),0)&gt;0,"L",IF(WEEKDAY(AD$10)=1,"","X")))</f>
        <v>X</v>
      </c>
      <c r="AE38" s="61" t="str">
        <f>IF(OR($A38="",AE$10=""),"",IF(IFERROR(MATCH(BBC_9!AE$10,Infor!$A$13:$A$30,0),0)&gt;0,"L",IF(WEEKDAY(AE$10)=1,"","X")))</f>
        <v>X</v>
      </c>
      <c r="AF38" s="61" t="str">
        <f>IF(OR($A38="",AF$10=""),"",IF(IFERROR(MATCH(BBC_9!AF$10,Infor!$A$13:$A$30,0),0)&gt;0,"L",IF(WEEKDAY(AF$10)=1,"","X")))</f>
        <v>X</v>
      </c>
      <c r="AG38" s="61" t="str">
        <f>IF(OR($A38="",AG$10=""),"",IF(IFERROR(MATCH(BBC_9!AG$10,Infor!$A$13:$A$30,0),0)&gt;0,"L",IF(WEEKDAY(AG$10)=1,"","X")))</f>
        <v>X</v>
      </c>
      <c r="AH38" s="61" t="str">
        <f>IF(OR($A38="",AH$10=""),"",IF(IFERROR(MATCH(BBC_9!AH$10,Infor!$A$13:$A$30,0),0)&gt;0,"L",IF(WEEKDAY(AH$10)=1,"","X")))</f>
        <v>X</v>
      </c>
      <c r="AI38" s="61" t="str">
        <f>IF(OR($A38="",AI$10=""),"",IF(IFERROR(MATCH(BBC_9!AI$10,Infor!$A$13:$A$30,0),0)&gt;0,"L",IF(WEEKDAY(AI$10)=1,"","X")))</f>
        <v/>
      </c>
      <c r="AJ38" s="62"/>
      <c r="AK38" s="62">
        <f t="shared" si="6"/>
        <v>25</v>
      </c>
      <c r="AL38" s="62">
        <f t="shared" si="7"/>
        <v>1</v>
      </c>
      <c r="AM38" s="62"/>
      <c r="AN38" s="63"/>
      <c r="AO38" s="44">
        <f t="shared" si="0"/>
        <v>9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IF(OR($A39="",E$10=""),"",IF(IFERROR(MATCH(BBC_9!E$10,Infor!$A$13:$A$30,0),0)&gt;0,"L",IF(WEEKDAY(E$10)=1,"","X")))</f>
        <v>X</v>
      </c>
      <c r="F39" s="61" t="str">
        <f>IF(OR($A39="",F$10=""),"",IF(IFERROR(MATCH(BBC_9!F$10,Infor!$A$13:$A$30,0),0)&gt;0,"L",IF(WEEKDAY(F$10)=1,"","X")))</f>
        <v>L</v>
      </c>
      <c r="G39" s="61" t="str">
        <f>IF(OR($A39="",G$10=""),"",IF(IFERROR(MATCH(BBC_9!G$10,Infor!$A$13:$A$30,0),0)&gt;0,"L",IF(WEEKDAY(G$10)=1,"","X")))</f>
        <v/>
      </c>
      <c r="H39" s="61" t="str">
        <f>IF(OR($A39="",H$10=""),"",IF(IFERROR(MATCH(BBC_9!H$10,Infor!$A$13:$A$30,0),0)&gt;0,"L",IF(WEEKDAY(H$10)=1,"","X")))</f>
        <v>X</v>
      </c>
      <c r="I39" s="61" t="str">
        <f>IF(OR($A39="",I$10=""),"",IF(IFERROR(MATCH(BBC_9!I$10,Infor!$A$13:$A$30,0),0)&gt;0,"L",IF(WEEKDAY(I$10)=1,"","X")))</f>
        <v>X</v>
      </c>
      <c r="J39" s="61" t="str">
        <f>IF(OR($A39="",J$10=""),"",IF(IFERROR(MATCH(BBC_9!J$10,Infor!$A$13:$A$30,0),0)&gt;0,"L",IF(WEEKDAY(J$10)=1,"","X")))</f>
        <v>X</v>
      </c>
      <c r="K39" s="61" t="str">
        <f>IF(OR($A39="",K$10=""),"",IF(IFERROR(MATCH(BBC_9!K$10,Infor!$A$13:$A$30,0),0)&gt;0,"L",IF(WEEKDAY(K$10)=1,"","X")))</f>
        <v>X</v>
      </c>
      <c r="L39" s="61" t="str">
        <f>IF(OR($A39="",L$10=""),"",IF(IFERROR(MATCH(BBC_9!L$10,Infor!$A$13:$A$30,0),0)&gt;0,"L",IF(WEEKDAY(L$10)=1,"","X")))</f>
        <v>X</v>
      </c>
      <c r="M39" s="61" t="str">
        <f>IF(OR($A39="",M$10=""),"",IF(IFERROR(MATCH(BBC_9!M$10,Infor!$A$13:$A$30,0),0)&gt;0,"L",IF(WEEKDAY(M$10)=1,"","X")))</f>
        <v>X</v>
      </c>
      <c r="N39" s="61" t="str">
        <f>IF(OR($A39="",N$10=""),"",IF(IFERROR(MATCH(BBC_9!N$10,Infor!$A$13:$A$30,0),0)&gt;0,"L",IF(WEEKDAY(N$10)=1,"","X")))</f>
        <v/>
      </c>
      <c r="O39" s="61" t="str">
        <f>IF(OR($A39="",O$10=""),"",IF(IFERROR(MATCH(BBC_9!O$10,Infor!$A$13:$A$30,0),0)&gt;0,"L",IF(WEEKDAY(O$10)=1,"","X")))</f>
        <v>X</v>
      </c>
      <c r="P39" s="61" t="str">
        <f>IF(OR($A39="",P$10=""),"",IF(IFERROR(MATCH(BBC_9!P$10,Infor!$A$13:$A$30,0),0)&gt;0,"L",IF(WEEKDAY(P$10)=1,"","X")))</f>
        <v>X</v>
      </c>
      <c r="Q39" s="61" t="str">
        <f>IF(OR($A39="",Q$10=""),"",IF(IFERROR(MATCH(BBC_9!Q$10,Infor!$A$13:$A$30,0),0)&gt;0,"L",IF(WEEKDAY(Q$10)=1,"","X")))</f>
        <v>X</v>
      </c>
      <c r="R39" s="61" t="str">
        <f>IF(OR($A39="",R$10=""),"",IF(IFERROR(MATCH(BBC_9!R$10,Infor!$A$13:$A$30,0),0)&gt;0,"L",IF(WEEKDAY(R$10)=1,"","X")))</f>
        <v>X</v>
      </c>
      <c r="S39" s="61" t="str">
        <f>IF(OR($A39="",S$10=""),"",IF(IFERROR(MATCH(BBC_9!S$10,Infor!$A$13:$A$30,0),0)&gt;0,"L",IF(WEEKDAY(S$10)=1,"","X")))</f>
        <v>X</v>
      </c>
      <c r="T39" s="61" t="str">
        <f>IF(OR($A39="",T$10=""),"",IF(IFERROR(MATCH(BBC_9!T$10,Infor!$A$13:$A$30,0),0)&gt;0,"L",IF(WEEKDAY(T$10)=1,"","X")))</f>
        <v>X</v>
      </c>
      <c r="U39" s="61" t="str">
        <f>IF(OR($A39="",U$10=""),"",IF(IFERROR(MATCH(BBC_9!U$10,Infor!$A$13:$A$30,0),0)&gt;0,"L",IF(WEEKDAY(U$10)=1,"","X")))</f>
        <v/>
      </c>
      <c r="V39" s="61" t="str">
        <f>IF(OR($A39="",V$10=""),"",IF(IFERROR(MATCH(BBC_9!V$10,Infor!$A$13:$A$30,0),0)&gt;0,"L",IF(WEEKDAY(V$10)=1,"","X")))</f>
        <v>X</v>
      </c>
      <c r="W39" s="61" t="str">
        <f>IF(OR($A39="",W$10=""),"",IF(IFERROR(MATCH(BBC_9!W$10,Infor!$A$13:$A$30,0),0)&gt;0,"L",IF(WEEKDAY(W$10)=1,"","X")))</f>
        <v>X</v>
      </c>
      <c r="X39" s="61" t="str">
        <f>IF(OR($A39="",X$10=""),"",IF(IFERROR(MATCH(BBC_9!X$10,Infor!$A$13:$A$30,0),0)&gt;0,"L",IF(WEEKDAY(X$10)=1,"","X")))</f>
        <v>X</v>
      </c>
      <c r="Y39" s="61" t="str">
        <f>IF(OR($A39="",Y$10=""),"",IF(IFERROR(MATCH(BBC_9!Y$10,Infor!$A$13:$A$30,0),0)&gt;0,"L",IF(WEEKDAY(Y$10)=1,"","X")))</f>
        <v>X</v>
      </c>
      <c r="Z39" s="61" t="str">
        <f>IF(OR($A39="",Z$10=""),"",IF(IFERROR(MATCH(BBC_9!Z$10,Infor!$A$13:$A$30,0),0)&gt;0,"L",IF(WEEKDAY(Z$10)=1,"","X")))</f>
        <v>X</v>
      </c>
      <c r="AA39" s="61" t="str">
        <f>IF(OR($A39="",AA$10=""),"",IF(IFERROR(MATCH(BBC_9!AA$10,Infor!$A$13:$A$30,0),0)&gt;0,"L",IF(WEEKDAY(AA$10)=1,"","X")))</f>
        <v>X</v>
      </c>
      <c r="AB39" s="61" t="str">
        <f>IF(OR($A39="",AB$10=""),"",IF(IFERROR(MATCH(BBC_9!AB$10,Infor!$A$13:$A$30,0),0)&gt;0,"L",IF(WEEKDAY(AB$10)=1,"","X")))</f>
        <v/>
      </c>
      <c r="AC39" s="61" t="str">
        <f>IF(OR($A39="",AC$10=""),"",IF(IFERROR(MATCH(BBC_9!AC$10,Infor!$A$13:$A$30,0),0)&gt;0,"L",IF(WEEKDAY(AC$10)=1,"","X")))</f>
        <v>X</v>
      </c>
      <c r="AD39" s="61" t="str">
        <f>IF(OR($A39="",AD$10=""),"",IF(IFERROR(MATCH(BBC_9!AD$10,Infor!$A$13:$A$30,0),0)&gt;0,"L",IF(WEEKDAY(AD$10)=1,"","X")))</f>
        <v>X</v>
      </c>
      <c r="AE39" s="61" t="str">
        <f>IF(OR($A39="",AE$10=""),"",IF(IFERROR(MATCH(BBC_9!AE$10,Infor!$A$13:$A$30,0),0)&gt;0,"L",IF(WEEKDAY(AE$10)=1,"","X")))</f>
        <v>X</v>
      </c>
      <c r="AF39" s="61" t="str">
        <f>IF(OR($A39="",AF$10=""),"",IF(IFERROR(MATCH(BBC_9!AF$10,Infor!$A$13:$A$30,0),0)&gt;0,"L",IF(WEEKDAY(AF$10)=1,"","X")))</f>
        <v>X</v>
      </c>
      <c r="AG39" s="61" t="str">
        <f>IF(OR($A39="",AG$10=""),"",IF(IFERROR(MATCH(BBC_9!AG$10,Infor!$A$13:$A$30,0),0)&gt;0,"L",IF(WEEKDAY(AG$10)=1,"","X")))</f>
        <v>X</v>
      </c>
      <c r="AH39" s="61" t="str">
        <f>IF(OR($A39="",AH$10=""),"",IF(IFERROR(MATCH(BBC_9!AH$10,Infor!$A$13:$A$30,0),0)&gt;0,"L",IF(WEEKDAY(AH$10)=1,"","X")))</f>
        <v>X</v>
      </c>
      <c r="AI39" s="61" t="str">
        <f>IF(OR($A39="",AI$10=""),"",IF(IFERROR(MATCH(BBC_9!AI$10,Infor!$A$13:$A$30,0),0)&gt;0,"L",IF(WEEKDAY(AI$10)=1,"","X")))</f>
        <v/>
      </c>
      <c r="AJ39" s="62"/>
      <c r="AK39" s="62">
        <f t="shared" si="6"/>
        <v>25</v>
      </c>
      <c r="AL39" s="62">
        <f t="shared" si="7"/>
        <v>1</v>
      </c>
      <c r="AM39" s="62"/>
      <c r="AN39" s="63"/>
      <c r="AO39" s="44">
        <f t="shared" si="0"/>
        <v>9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IF(OR($A40="",E$10=""),"",IF(IFERROR(MATCH(BBC_9!E$10,Infor!$A$13:$A$30,0),0)&gt;0,"L",IF(WEEKDAY(E$10)=1,"","X")))</f>
        <v>X</v>
      </c>
      <c r="F40" s="61" t="str">
        <f>IF(OR($A40="",F$10=""),"",IF(IFERROR(MATCH(BBC_9!F$10,Infor!$A$13:$A$30,0),0)&gt;0,"L",IF(WEEKDAY(F$10)=1,"","X")))</f>
        <v>L</v>
      </c>
      <c r="G40" s="61" t="str">
        <f>IF(OR($A40="",G$10=""),"",IF(IFERROR(MATCH(BBC_9!G$10,Infor!$A$13:$A$30,0),0)&gt;0,"L",IF(WEEKDAY(G$10)=1,"","X")))</f>
        <v/>
      </c>
      <c r="H40" s="61" t="str">
        <f>IF(OR($A40="",H$10=""),"",IF(IFERROR(MATCH(BBC_9!H$10,Infor!$A$13:$A$30,0),0)&gt;0,"L",IF(WEEKDAY(H$10)=1,"","X")))</f>
        <v>X</v>
      </c>
      <c r="I40" s="61" t="str">
        <f>IF(OR($A40="",I$10=""),"",IF(IFERROR(MATCH(BBC_9!I$10,Infor!$A$13:$A$30,0),0)&gt;0,"L",IF(WEEKDAY(I$10)=1,"","X")))</f>
        <v>X</v>
      </c>
      <c r="J40" s="61" t="str">
        <f>IF(OR($A40="",J$10=""),"",IF(IFERROR(MATCH(BBC_9!J$10,Infor!$A$13:$A$30,0),0)&gt;0,"L",IF(WEEKDAY(J$10)=1,"","X")))</f>
        <v>X</v>
      </c>
      <c r="K40" s="61" t="str">
        <f>IF(OR($A40="",K$10=""),"",IF(IFERROR(MATCH(BBC_9!K$10,Infor!$A$13:$A$30,0),0)&gt;0,"L",IF(WEEKDAY(K$10)=1,"","X")))</f>
        <v>X</v>
      </c>
      <c r="L40" s="61" t="str">
        <f>IF(OR($A40="",L$10=""),"",IF(IFERROR(MATCH(BBC_9!L$10,Infor!$A$13:$A$30,0),0)&gt;0,"L",IF(WEEKDAY(L$10)=1,"","X")))</f>
        <v>X</v>
      </c>
      <c r="M40" s="61" t="str">
        <f>IF(OR($A40="",M$10=""),"",IF(IFERROR(MATCH(BBC_9!M$10,Infor!$A$13:$A$30,0),0)&gt;0,"L",IF(WEEKDAY(M$10)=1,"","X")))</f>
        <v>X</v>
      </c>
      <c r="N40" s="61" t="str">
        <f>IF(OR($A40="",N$10=""),"",IF(IFERROR(MATCH(BBC_9!N$10,Infor!$A$13:$A$30,0),0)&gt;0,"L",IF(WEEKDAY(N$10)=1,"","X")))</f>
        <v/>
      </c>
      <c r="O40" s="61" t="str">
        <f>IF(OR($A40="",O$10=""),"",IF(IFERROR(MATCH(BBC_9!O$10,Infor!$A$13:$A$30,0),0)&gt;0,"L",IF(WEEKDAY(O$10)=1,"","X")))</f>
        <v>X</v>
      </c>
      <c r="P40" s="61" t="str">
        <f>IF(OR($A40="",P$10=""),"",IF(IFERROR(MATCH(BBC_9!P$10,Infor!$A$13:$A$30,0),0)&gt;0,"L",IF(WEEKDAY(P$10)=1,"","X")))</f>
        <v>X</v>
      </c>
      <c r="Q40" s="61" t="str">
        <f>IF(OR($A40="",Q$10=""),"",IF(IFERROR(MATCH(BBC_9!Q$10,Infor!$A$13:$A$30,0),0)&gt;0,"L",IF(WEEKDAY(Q$10)=1,"","X")))</f>
        <v>X</v>
      </c>
      <c r="R40" s="61" t="str">
        <f>IF(OR($A40="",R$10=""),"",IF(IFERROR(MATCH(BBC_9!R$10,Infor!$A$13:$A$30,0),0)&gt;0,"L",IF(WEEKDAY(R$10)=1,"","X")))</f>
        <v>X</v>
      </c>
      <c r="S40" s="61" t="str">
        <f>IF(OR($A40="",S$10=""),"",IF(IFERROR(MATCH(BBC_9!S$10,Infor!$A$13:$A$30,0),0)&gt;0,"L",IF(WEEKDAY(S$10)=1,"","X")))</f>
        <v>X</v>
      </c>
      <c r="T40" s="61" t="str">
        <f>IF(OR($A40="",T$10=""),"",IF(IFERROR(MATCH(BBC_9!T$10,Infor!$A$13:$A$30,0),0)&gt;0,"L",IF(WEEKDAY(T$10)=1,"","X")))</f>
        <v>X</v>
      </c>
      <c r="U40" s="61" t="str">
        <f>IF(OR($A40="",U$10=""),"",IF(IFERROR(MATCH(BBC_9!U$10,Infor!$A$13:$A$30,0),0)&gt;0,"L",IF(WEEKDAY(U$10)=1,"","X")))</f>
        <v/>
      </c>
      <c r="V40" s="61" t="str">
        <f>IF(OR($A40="",V$10=""),"",IF(IFERROR(MATCH(BBC_9!V$10,Infor!$A$13:$A$30,0),0)&gt;0,"L",IF(WEEKDAY(V$10)=1,"","X")))</f>
        <v>X</v>
      </c>
      <c r="W40" s="61" t="str">
        <f>IF(OR($A40="",W$10=""),"",IF(IFERROR(MATCH(BBC_9!W$10,Infor!$A$13:$A$30,0),0)&gt;0,"L",IF(WEEKDAY(W$10)=1,"","X")))</f>
        <v>X</v>
      </c>
      <c r="X40" s="61" t="str">
        <f>IF(OR($A40="",X$10=""),"",IF(IFERROR(MATCH(BBC_9!X$10,Infor!$A$13:$A$30,0),0)&gt;0,"L",IF(WEEKDAY(X$10)=1,"","X")))</f>
        <v>X</v>
      </c>
      <c r="Y40" s="61" t="str">
        <f>IF(OR($A40="",Y$10=""),"",IF(IFERROR(MATCH(BBC_9!Y$10,Infor!$A$13:$A$30,0),0)&gt;0,"L",IF(WEEKDAY(Y$10)=1,"","X")))</f>
        <v>X</v>
      </c>
      <c r="Z40" s="61" t="str">
        <f>IF(OR($A40="",Z$10=""),"",IF(IFERROR(MATCH(BBC_9!Z$10,Infor!$A$13:$A$30,0),0)&gt;0,"L",IF(WEEKDAY(Z$10)=1,"","X")))</f>
        <v>X</v>
      </c>
      <c r="AA40" s="61" t="str">
        <f>IF(OR($A40="",AA$10=""),"",IF(IFERROR(MATCH(BBC_9!AA$10,Infor!$A$13:$A$30,0),0)&gt;0,"L",IF(WEEKDAY(AA$10)=1,"","X")))</f>
        <v>X</v>
      </c>
      <c r="AB40" s="61" t="str">
        <f>IF(OR($A40="",AB$10=""),"",IF(IFERROR(MATCH(BBC_9!AB$10,Infor!$A$13:$A$30,0),0)&gt;0,"L",IF(WEEKDAY(AB$10)=1,"","X")))</f>
        <v/>
      </c>
      <c r="AC40" s="61" t="str">
        <f>IF(OR($A40="",AC$10=""),"",IF(IFERROR(MATCH(BBC_9!AC$10,Infor!$A$13:$A$30,0),0)&gt;0,"L",IF(WEEKDAY(AC$10)=1,"","X")))</f>
        <v>X</v>
      </c>
      <c r="AD40" s="61" t="str">
        <f>IF(OR($A40="",AD$10=""),"",IF(IFERROR(MATCH(BBC_9!AD$10,Infor!$A$13:$A$30,0),0)&gt;0,"L",IF(WEEKDAY(AD$10)=1,"","X")))</f>
        <v>X</v>
      </c>
      <c r="AE40" s="61" t="str">
        <f>IF(OR($A40="",AE$10=""),"",IF(IFERROR(MATCH(BBC_9!AE$10,Infor!$A$13:$A$30,0),0)&gt;0,"L",IF(WEEKDAY(AE$10)=1,"","X")))</f>
        <v>X</v>
      </c>
      <c r="AF40" s="61" t="str">
        <f>IF(OR($A40="",AF$10=""),"",IF(IFERROR(MATCH(BBC_9!AF$10,Infor!$A$13:$A$30,0),0)&gt;0,"L",IF(WEEKDAY(AF$10)=1,"","X")))</f>
        <v>X</v>
      </c>
      <c r="AG40" s="61" t="str">
        <f>IF(OR($A40="",AG$10=""),"",IF(IFERROR(MATCH(BBC_9!AG$10,Infor!$A$13:$A$30,0),0)&gt;0,"L",IF(WEEKDAY(AG$10)=1,"","X")))</f>
        <v>X</v>
      </c>
      <c r="AH40" s="61" t="str">
        <f>IF(OR($A40="",AH$10=""),"",IF(IFERROR(MATCH(BBC_9!AH$10,Infor!$A$13:$A$30,0),0)&gt;0,"L",IF(WEEKDAY(AH$10)=1,"","X")))</f>
        <v>X</v>
      </c>
      <c r="AI40" s="61" t="str">
        <f>IF(OR($A40="",AI$10=""),"",IF(IFERROR(MATCH(BBC_9!AI$10,Infor!$A$13:$A$30,0),0)&gt;0,"L",IF(WEEKDAY(AI$10)=1,"","X")))</f>
        <v/>
      </c>
      <c r="AJ40" s="62"/>
      <c r="AK40" s="62">
        <f t="shared" si="6"/>
        <v>25</v>
      </c>
      <c r="AL40" s="62">
        <f t="shared" si="7"/>
        <v>1</v>
      </c>
      <c r="AM40" s="62"/>
      <c r="AN40" s="63"/>
      <c r="AO40" s="44">
        <f t="shared" si="0"/>
        <v>9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IF(OR($A41="",E$10=""),"",IF(IFERROR(MATCH(BBC_9!E$10,Infor!$A$13:$A$30,0),0)&gt;0,"L",IF(WEEKDAY(E$10)=1,"","X")))</f>
        <v>X</v>
      </c>
      <c r="F41" s="61" t="str">
        <f>IF(OR($A41="",F$10=""),"",IF(IFERROR(MATCH(BBC_9!F$10,Infor!$A$13:$A$30,0),0)&gt;0,"L",IF(WEEKDAY(F$10)=1,"","X")))</f>
        <v>L</v>
      </c>
      <c r="G41" s="61" t="str">
        <f>IF(OR($A41="",G$10=""),"",IF(IFERROR(MATCH(BBC_9!G$10,Infor!$A$13:$A$30,0),0)&gt;0,"L",IF(WEEKDAY(G$10)=1,"","X")))</f>
        <v/>
      </c>
      <c r="H41" s="61" t="str">
        <f>IF(OR($A41="",H$10=""),"",IF(IFERROR(MATCH(BBC_9!H$10,Infor!$A$13:$A$30,0),0)&gt;0,"L",IF(WEEKDAY(H$10)=1,"","X")))</f>
        <v>X</v>
      </c>
      <c r="I41" s="61" t="str">
        <f>IF(OR($A41="",I$10=""),"",IF(IFERROR(MATCH(BBC_9!I$10,Infor!$A$13:$A$30,0),0)&gt;0,"L",IF(WEEKDAY(I$10)=1,"","X")))</f>
        <v>X</v>
      </c>
      <c r="J41" s="61" t="str">
        <f>IF(OR($A41="",J$10=""),"",IF(IFERROR(MATCH(BBC_9!J$10,Infor!$A$13:$A$30,0),0)&gt;0,"L",IF(WEEKDAY(J$10)=1,"","X")))</f>
        <v>X</v>
      </c>
      <c r="K41" s="61" t="str">
        <f>IF(OR($A41="",K$10=""),"",IF(IFERROR(MATCH(BBC_9!K$10,Infor!$A$13:$A$30,0),0)&gt;0,"L",IF(WEEKDAY(K$10)=1,"","X")))</f>
        <v>X</v>
      </c>
      <c r="L41" s="61" t="str">
        <f>IF(OR($A41="",L$10=""),"",IF(IFERROR(MATCH(BBC_9!L$10,Infor!$A$13:$A$30,0),0)&gt;0,"L",IF(WEEKDAY(L$10)=1,"","X")))</f>
        <v>X</v>
      </c>
      <c r="M41" s="61" t="str">
        <f>IF(OR($A41="",M$10=""),"",IF(IFERROR(MATCH(BBC_9!M$10,Infor!$A$13:$A$30,0),0)&gt;0,"L",IF(WEEKDAY(M$10)=1,"","X")))</f>
        <v>X</v>
      </c>
      <c r="N41" s="61" t="str">
        <f>IF(OR($A41="",N$10=""),"",IF(IFERROR(MATCH(BBC_9!N$10,Infor!$A$13:$A$30,0),0)&gt;0,"L",IF(WEEKDAY(N$10)=1,"","X")))</f>
        <v/>
      </c>
      <c r="O41" s="61" t="str">
        <f>IF(OR($A41="",O$10=""),"",IF(IFERROR(MATCH(BBC_9!O$10,Infor!$A$13:$A$30,0),0)&gt;0,"L",IF(WEEKDAY(O$10)=1,"","X")))</f>
        <v>X</v>
      </c>
      <c r="P41" s="61" t="str">
        <f>IF(OR($A41="",P$10=""),"",IF(IFERROR(MATCH(BBC_9!P$10,Infor!$A$13:$A$30,0),0)&gt;0,"L",IF(WEEKDAY(P$10)=1,"","X")))</f>
        <v>X</v>
      </c>
      <c r="Q41" s="61" t="str">
        <f>IF(OR($A41="",Q$10=""),"",IF(IFERROR(MATCH(BBC_9!Q$10,Infor!$A$13:$A$30,0),0)&gt;0,"L",IF(WEEKDAY(Q$10)=1,"","X")))</f>
        <v>X</v>
      </c>
      <c r="R41" s="61" t="str">
        <f>IF(OR($A41="",R$10=""),"",IF(IFERROR(MATCH(BBC_9!R$10,Infor!$A$13:$A$30,0),0)&gt;0,"L",IF(WEEKDAY(R$10)=1,"","X")))</f>
        <v>X</v>
      </c>
      <c r="S41" s="61" t="str">
        <f>IF(OR($A41="",S$10=""),"",IF(IFERROR(MATCH(BBC_9!S$10,Infor!$A$13:$A$30,0),0)&gt;0,"L",IF(WEEKDAY(S$10)=1,"","X")))</f>
        <v>X</v>
      </c>
      <c r="T41" s="61" t="str">
        <f>IF(OR($A41="",T$10=""),"",IF(IFERROR(MATCH(BBC_9!T$10,Infor!$A$13:$A$30,0),0)&gt;0,"L",IF(WEEKDAY(T$10)=1,"","X")))</f>
        <v>X</v>
      </c>
      <c r="U41" s="61" t="str">
        <f>IF(OR($A41="",U$10=""),"",IF(IFERROR(MATCH(BBC_9!U$10,Infor!$A$13:$A$30,0),0)&gt;0,"L",IF(WEEKDAY(U$10)=1,"","X")))</f>
        <v/>
      </c>
      <c r="V41" s="61" t="str">
        <f>IF(OR($A41="",V$10=""),"",IF(IFERROR(MATCH(BBC_9!V$10,Infor!$A$13:$A$30,0),0)&gt;0,"L",IF(WEEKDAY(V$10)=1,"","X")))</f>
        <v>X</v>
      </c>
      <c r="W41" s="61" t="str">
        <f>IF(OR($A41="",W$10=""),"",IF(IFERROR(MATCH(BBC_9!W$10,Infor!$A$13:$A$30,0),0)&gt;0,"L",IF(WEEKDAY(W$10)=1,"","X")))</f>
        <v>X</v>
      </c>
      <c r="X41" s="61" t="str">
        <f>IF(OR($A41="",X$10=""),"",IF(IFERROR(MATCH(BBC_9!X$10,Infor!$A$13:$A$30,0),0)&gt;0,"L",IF(WEEKDAY(X$10)=1,"","X")))</f>
        <v>X</v>
      </c>
      <c r="Y41" s="61" t="str">
        <f>IF(OR($A41="",Y$10=""),"",IF(IFERROR(MATCH(BBC_9!Y$10,Infor!$A$13:$A$30,0),0)&gt;0,"L",IF(WEEKDAY(Y$10)=1,"","X")))</f>
        <v>X</v>
      </c>
      <c r="Z41" s="61" t="str">
        <f>IF(OR($A41="",Z$10=""),"",IF(IFERROR(MATCH(BBC_9!Z$10,Infor!$A$13:$A$30,0),0)&gt;0,"L",IF(WEEKDAY(Z$10)=1,"","X")))</f>
        <v>X</v>
      </c>
      <c r="AA41" s="61" t="str">
        <f>IF(OR($A41="",AA$10=""),"",IF(IFERROR(MATCH(BBC_9!AA$10,Infor!$A$13:$A$30,0),0)&gt;0,"L",IF(WEEKDAY(AA$10)=1,"","X")))</f>
        <v>X</v>
      </c>
      <c r="AB41" s="61" t="str">
        <f>IF(OR($A41="",AB$10=""),"",IF(IFERROR(MATCH(BBC_9!AB$10,Infor!$A$13:$A$30,0),0)&gt;0,"L",IF(WEEKDAY(AB$10)=1,"","X")))</f>
        <v/>
      </c>
      <c r="AC41" s="61" t="str">
        <f>IF(OR($A41="",AC$10=""),"",IF(IFERROR(MATCH(BBC_9!AC$10,Infor!$A$13:$A$30,0),0)&gt;0,"L",IF(WEEKDAY(AC$10)=1,"","X")))</f>
        <v>X</v>
      </c>
      <c r="AD41" s="61" t="str">
        <f>IF(OR($A41="",AD$10=""),"",IF(IFERROR(MATCH(BBC_9!AD$10,Infor!$A$13:$A$30,0),0)&gt;0,"L",IF(WEEKDAY(AD$10)=1,"","X")))</f>
        <v>X</v>
      </c>
      <c r="AE41" s="61" t="str">
        <f>IF(OR($A41="",AE$10=""),"",IF(IFERROR(MATCH(BBC_9!AE$10,Infor!$A$13:$A$30,0),0)&gt;0,"L",IF(WEEKDAY(AE$10)=1,"","X")))</f>
        <v>X</v>
      </c>
      <c r="AF41" s="61" t="str">
        <f>IF(OR($A41="",AF$10=""),"",IF(IFERROR(MATCH(BBC_9!AF$10,Infor!$A$13:$A$30,0),0)&gt;0,"L",IF(WEEKDAY(AF$10)=1,"","X")))</f>
        <v>X</v>
      </c>
      <c r="AG41" s="61" t="str">
        <f>IF(OR($A41="",AG$10=""),"",IF(IFERROR(MATCH(BBC_9!AG$10,Infor!$A$13:$A$30,0),0)&gt;0,"L",IF(WEEKDAY(AG$10)=1,"","X")))</f>
        <v>X</v>
      </c>
      <c r="AH41" s="61" t="str">
        <f>IF(OR($A41="",AH$10=""),"",IF(IFERROR(MATCH(BBC_9!AH$10,Infor!$A$13:$A$30,0),0)&gt;0,"L",IF(WEEKDAY(AH$10)=1,"","X")))</f>
        <v>X</v>
      </c>
      <c r="AI41" s="61" t="str">
        <f>IF(OR($A41="",AI$10=""),"",IF(IFERROR(MATCH(BBC_9!AI$10,Infor!$A$13:$A$30,0),0)&gt;0,"L",IF(WEEKDAY(AI$10)=1,"","X")))</f>
        <v/>
      </c>
      <c r="AJ41" s="62"/>
      <c r="AK41" s="62">
        <f t="shared" si="6"/>
        <v>25</v>
      </c>
      <c r="AL41" s="62">
        <f t="shared" si="7"/>
        <v>1</v>
      </c>
      <c r="AM41" s="62"/>
      <c r="AN41" s="63"/>
      <c r="AO41" s="44">
        <f t="shared" si="0"/>
        <v>9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IF(OR($A42="",E$10=""),"",IF(IFERROR(MATCH(BBC_9!E$10,Infor!$A$13:$A$30,0),0)&gt;0,"L",IF(WEEKDAY(E$10)=1,"","X")))</f>
        <v>X</v>
      </c>
      <c r="F42" s="61" t="str">
        <f>IF(OR($A42="",F$10=""),"",IF(IFERROR(MATCH(BBC_9!F$10,Infor!$A$13:$A$30,0),0)&gt;0,"L",IF(WEEKDAY(F$10)=1,"","X")))</f>
        <v>L</v>
      </c>
      <c r="G42" s="61" t="str">
        <f>IF(OR($A42="",G$10=""),"",IF(IFERROR(MATCH(BBC_9!G$10,Infor!$A$13:$A$30,0),0)&gt;0,"L",IF(WEEKDAY(G$10)=1,"","X")))</f>
        <v/>
      </c>
      <c r="H42" s="61" t="str">
        <f>IF(OR($A42="",H$10=""),"",IF(IFERROR(MATCH(BBC_9!H$10,Infor!$A$13:$A$30,0),0)&gt;0,"L",IF(WEEKDAY(H$10)=1,"","X")))</f>
        <v>X</v>
      </c>
      <c r="I42" s="61" t="str">
        <f>IF(OR($A42="",I$10=""),"",IF(IFERROR(MATCH(BBC_9!I$10,Infor!$A$13:$A$30,0),0)&gt;0,"L",IF(WEEKDAY(I$10)=1,"","X")))</f>
        <v>X</v>
      </c>
      <c r="J42" s="61" t="str">
        <f>IF(OR($A42="",J$10=""),"",IF(IFERROR(MATCH(BBC_9!J$10,Infor!$A$13:$A$30,0),0)&gt;0,"L",IF(WEEKDAY(J$10)=1,"","X")))</f>
        <v>X</v>
      </c>
      <c r="K42" s="61" t="str">
        <f>IF(OR($A42="",K$10=""),"",IF(IFERROR(MATCH(BBC_9!K$10,Infor!$A$13:$A$30,0),0)&gt;0,"L",IF(WEEKDAY(K$10)=1,"","X")))</f>
        <v>X</v>
      </c>
      <c r="L42" s="61" t="str">
        <f>IF(OR($A42="",L$10=""),"",IF(IFERROR(MATCH(BBC_9!L$10,Infor!$A$13:$A$30,0),0)&gt;0,"L",IF(WEEKDAY(L$10)=1,"","X")))</f>
        <v>X</v>
      </c>
      <c r="M42" s="61" t="str">
        <f>IF(OR($A42="",M$10=""),"",IF(IFERROR(MATCH(BBC_9!M$10,Infor!$A$13:$A$30,0),0)&gt;0,"L",IF(WEEKDAY(M$10)=1,"","X")))</f>
        <v>X</v>
      </c>
      <c r="N42" s="61" t="str">
        <f>IF(OR($A42="",N$10=""),"",IF(IFERROR(MATCH(BBC_9!N$10,Infor!$A$13:$A$30,0),0)&gt;0,"L",IF(WEEKDAY(N$10)=1,"","X")))</f>
        <v/>
      </c>
      <c r="O42" s="61" t="str">
        <f>IF(OR($A42="",O$10=""),"",IF(IFERROR(MATCH(BBC_9!O$10,Infor!$A$13:$A$30,0),0)&gt;0,"L",IF(WEEKDAY(O$10)=1,"","X")))</f>
        <v>X</v>
      </c>
      <c r="P42" s="61" t="str">
        <f>IF(OR($A42="",P$10=""),"",IF(IFERROR(MATCH(BBC_9!P$10,Infor!$A$13:$A$30,0),0)&gt;0,"L",IF(WEEKDAY(P$10)=1,"","X")))</f>
        <v>X</v>
      </c>
      <c r="Q42" s="61" t="str">
        <f>IF(OR($A42="",Q$10=""),"",IF(IFERROR(MATCH(BBC_9!Q$10,Infor!$A$13:$A$30,0),0)&gt;0,"L",IF(WEEKDAY(Q$10)=1,"","X")))</f>
        <v>X</v>
      </c>
      <c r="R42" s="61" t="str">
        <f>IF(OR($A42="",R$10=""),"",IF(IFERROR(MATCH(BBC_9!R$10,Infor!$A$13:$A$30,0),0)&gt;0,"L",IF(WEEKDAY(R$10)=1,"","X")))</f>
        <v>X</v>
      </c>
      <c r="S42" s="61" t="str">
        <f>IF(OR($A42="",S$10=""),"",IF(IFERROR(MATCH(BBC_9!S$10,Infor!$A$13:$A$30,0),0)&gt;0,"L",IF(WEEKDAY(S$10)=1,"","X")))</f>
        <v>X</v>
      </c>
      <c r="T42" s="61" t="str">
        <f>IF(OR($A42="",T$10=""),"",IF(IFERROR(MATCH(BBC_9!T$10,Infor!$A$13:$A$30,0),0)&gt;0,"L",IF(WEEKDAY(T$10)=1,"","X")))</f>
        <v>X</v>
      </c>
      <c r="U42" s="61" t="str">
        <f>IF(OR($A42="",U$10=""),"",IF(IFERROR(MATCH(BBC_9!U$10,Infor!$A$13:$A$30,0),0)&gt;0,"L",IF(WEEKDAY(U$10)=1,"","X")))</f>
        <v/>
      </c>
      <c r="V42" s="61" t="str">
        <f>IF(OR($A42="",V$10=""),"",IF(IFERROR(MATCH(BBC_9!V$10,Infor!$A$13:$A$30,0),0)&gt;0,"L",IF(WEEKDAY(V$10)=1,"","X")))</f>
        <v>X</v>
      </c>
      <c r="W42" s="61" t="str">
        <f>IF(OR($A42="",W$10=""),"",IF(IFERROR(MATCH(BBC_9!W$10,Infor!$A$13:$A$30,0),0)&gt;0,"L",IF(WEEKDAY(W$10)=1,"","X")))</f>
        <v>X</v>
      </c>
      <c r="X42" s="61" t="str">
        <f>IF(OR($A42="",X$10=""),"",IF(IFERROR(MATCH(BBC_9!X$10,Infor!$A$13:$A$30,0),0)&gt;0,"L",IF(WEEKDAY(X$10)=1,"","X")))</f>
        <v>X</v>
      </c>
      <c r="Y42" s="61" t="str">
        <f>IF(OR($A42="",Y$10=""),"",IF(IFERROR(MATCH(BBC_9!Y$10,Infor!$A$13:$A$30,0),0)&gt;0,"L",IF(WEEKDAY(Y$10)=1,"","X")))</f>
        <v>X</v>
      </c>
      <c r="Z42" s="61" t="str">
        <f>IF(OR($A42="",Z$10=""),"",IF(IFERROR(MATCH(BBC_9!Z$10,Infor!$A$13:$A$30,0),0)&gt;0,"L",IF(WEEKDAY(Z$10)=1,"","X")))</f>
        <v>X</v>
      </c>
      <c r="AA42" s="61" t="str">
        <f>IF(OR($A42="",AA$10=""),"",IF(IFERROR(MATCH(BBC_9!AA$10,Infor!$A$13:$A$30,0),0)&gt;0,"L",IF(WEEKDAY(AA$10)=1,"","X")))</f>
        <v>X</v>
      </c>
      <c r="AB42" s="61" t="str">
        <f>IF(OR($A42="",AB$10=""),"",IF(IFERROR(MATCH(BBC_9!AB$10,Infor!$A$13:$A$30,0),0)&gt;0,"L",IF(WEEKDAY(AB$10)=1,"","X")))</f>
        <v/>
      </c>
      <c r="AC42" s="61" t="str">
        <f>IF(OR($A42="",AC$10=""),"",IF(IFERROR(MATCH(BBC_9!AC$10,Infor!$A$13:$A$30,0),0)&gt;0,"L",IF(WEEKDAY(AC$10)=1,"","X")))</f>
        <v>X</v>
      </c>
      <c r="AD42" s="61" t="str">
        <f>IF(OR($A42="",AD$10=""),"",IF(IFERROR(MATCH(BBC_9!AD$10,Infor!$A$13:$A$30,0),0)&gt;0,"L",IF(WEEKDAY(AD$10)=1,"","X")))</f>
        <v>X</v>
      </c>
      <c r="AE42" s="61" t="str">
        <f>IF(OR($A42="",AE$10=""),"",IF(IFERROR(MATCH(BBC_9!AE$10,Infor!$A$13:$A$30,0),0)&gt;0,"L",IF(WEEKDAY(AE$10)=1,"","X")))</f>
        <v>X</v>
      </c>
      <c r="AF42" s="61" t="str">
        <f>IF(OR($A42="",AF$10=""),"",IF(IFERROR(MATCH(BBC_9!AF$10,Infor!$A$13:$A$30,0),0)&gt;0,"L",IF(WEEKDAY(AF$10)=1,"","X")))</f>
        <v>X</v>
      </c>
      <c r="AG42" s="61" t="str">
        <f>IF(OR($A42="",AG$10=""),"",IF(IFERROR(MATCH(BBC_9!AG$10,Infor!$A$13:$A$30,0),0)&gt;0,"L",IF(WEEKDAY(AG$10)=1,"","X")))</f>
        <v>X</v>
      </c>
      <c r="AH42" s="61" t="str">
        <f>IF(OR($A42="",AH$10=""),"",IF(IFERROR(MATCH(BBC_9!AH$10,Infor!$A$13:$A$30,0),0)&gt;0,"L",IF(WEEKDAY(AH$10)=1,"","X")))</f>
        <v>X</v>
      </c>
      <c r="AI42" s="61" t="str">
        <f>IF(OR($A42="",AI$10=""),"",IF(IFERROR(MATCH(BBC_9!AI$10,Infor!$A$13:$A$30,0),0)&gt;0,"L",IF(WEEKDAY(AI$10)=1,"","X")))</f>
        <v/>
      </c>
      <c r="AJ42" s="62"/>
      <c r="AK42" s="62">
        <f t="shared" si="6"/>
        <v>25</v>
      </c>
      <c r="AL42" s="62">
        <f t="shared" si="7"/>
        <v>1</v>
      </c>
      <c r="AM42" s="62"/>
      <c r="AN42" s="63"/>
      <c r="AO42" s="44">
        <f t="shared" si="0"/>
        <v>9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IF(OR($A43="",E$10=""),"",IF(IFERROR(MATCH(BBC_9!E$10,Infor!$A$13:$A$30,0),0)&gt;0,"L",IF(WEEKDAY(E$10)=1,"","X")))</f>
        <v>X</v>
      </c>
      <c r="F43" s="61" t="str">
        <f>IF(OR($A43="",F$10=""),"",IF(IFERROR(MATCH(BBC_9!F$10,Infor!$A$13:$A$30,0),0)&gt;0,"L",IF(WEEKDAY(F$10)=1,"","X")))</f>
        <v>L</v>
      </c>
      <c r="G43" s="61" t="str">
        <f>IF(OR($A43="",G$10=""),"",IF(IFERROR(MATCH(BBC_9!G$10,Infor!$A$13:$A$30,0),0)&gt;0,"L",IF(WEEKDAY(G$10)=1,"","X")))</f>
        <v/>
      </c>
      <c r="H43" s="61" t="str">
        <f>IF(OR($A43="",H$10=""),"",IF(IFERROR(MATCH(BBC_9!H$10,Infor!$A$13:$A$30,0),0)&gt;0,"L",IF(WEEKDAY(H$10)=1,"","X")))</f>
        <v>X</v>
      </c>
      <c r="I43" s="61" t="str">
        <f>IF(OR($A43="",I$10=""),"",IF(IFERROR(MATCH(BBC_9!I$10,Infor!$A$13:$A$30,0),0)&gt;0,"L",IF(WEEKDAY(I$10)=1,"","X")))</f>
        <v>X</v>
      </c>
      <c r="J43" s="61" t="str">
        <f>IF(OR($A43="",J$10=""),"",IF(IFERROR(MATCH(BBC_9!J$10,Infor!$A$13:$A$30,0),0)&gt;0,"L",IF(WEEKDAY(J$10)=1,"","X")))</f>
        <v>X</v>
      </c>
      <c r="K43" s="61" t="str">
        <f>IF(OR($A43="",K$10=""),"",IF(IFERROR(MATCH(BBC_9!K$10,Infor!$A$13:$A$30,0),0)&gt;0,"L",IF(WEEKDAY(K$10)=1,"","X")))</f>
        <v>X</v>
      </c>
      <c r="L43" s="61" t="str">
        <f>IF(OR($A43="",L$10=""),"",IF(IFERROR(MATCH(BBC_9!L$10,Infor!$A$13:$A$30,0),0)&gt;0,"L",IF(WEEKDAY(L$10)=1,"","X")))</f>
        <v>X</v>
      </c>
      <c r="M43" s="61" t="str">
        <f>IF(OR($A43="",M$10=""),"",IF(IFERROR(MATCH(BBC_9!M$10,Infor!$A$13:$A$30,0),0)&gt;0,"L",IF(WEEKDAY(M$10)=1,"","X")))</f>
        <v>X</v>
      </c>
      <c r="N43" s="61" t="str">
        <f>IF(OR($A43="",N$10=""),"",IF(IFERROR(MATCH(BBC_9!N$10,Infor!$A$13:$A$30,0),0)&gt;0,"L",IF(WEEKDAY(N$10)=1,"","X")))</f>
        <v/>
      </c>
      <c r="O43" s="61" t="str">
        <f>IF(OR($A43="",O$10=""),"",IF(IFERROR(MATCH(BBC_9!O$10,Infor!$A$13:$A$30,0),0)&gt;0,"L",IF(WEEKDAY(O$10)=1,"","X")))</f>
        <v>X</v>
      </c>
      <c r="P43" s="61" t="str">
        <f>IF(OR($A43="",P$10=""),"",IF(IFERROR(MATCH(BBC_9!P$10,Infor!$A$13:$A$30,0),0)&gt;0,"L",IF(WEEKDAY(P$10)=1,"","X")))</f>
        <v>X</v>
      </c>
      <c r="Q43" s="61" t="str">
        <f>IF(OR($A43="",Q$10=""),"",IF(IFERROR(MATCH(BBC_9!Q$10,Infor!$A$13:$A$30,0),0)&gt;0,"L",IF(WEEKDAY(Q$10)=1,"","X")))</f>
        <v>X</v>
      </c>
      <c r="R43" s="61" t="str">
        <f>IF(OR($A43="",R$10=""),"",IF(IFERROR(MATCH(BBC_9!R$10,Infor!$A$13:$A$30,0),0)&gt;0,"L",IF(WEEKDAY(R$10)=1,"","X")))</f>
        <v>X</v>
      </c>
      <c r="S43" s="61" t="str">
        <f>IF(OR($A43="",S$10=""),"",IF(IFERROR(MATCH(BBC_9!S$10,Infor!$A$13:$A$30,0),0)&gt;0,"L",IF(WEEKDAY(S$10)=1,"","X")))</f>
        <v>X</v>
      </c>
      <c r="T43" s="61" t="str">
        <f>IF(OR($A43="",T$10=""),"",IF(IFERROR(MATCH(BBC_9!T$10,Infor!$A$13:$A$30,0),0)&gt;0,"L",IF(WEEKDAY(T$10)=1,"","X")))</f>
        <v>X</v>
      </c>
      <c r="U43" s="61" t="str">
        <f>IF(OR($A43="",U$10=""),"",IF(IFERROR(MATCH(BBC_9!U$10,Infor!$A$13:$A$30,0),0)&gt;0,"L",IF(WEEKDAY(U$10)=1,"","X")))</f>
        <v/>
      </c>
      <c r="V43" s="61" t="str">
        <f>IF(OR($A43="",V$10=""),"",IF(IFERROR(MATCH(BBC_9!V$10,Infor!$A$13:$A$30,0),0)&gt;0,"L",IF(WEEKDAY(V$10)=1,"","X")))</f>
        <v>X</v>
      </c>
      <c r="W43" s="61" t="str">
        <f>IF(OR($A43="",W$10=""),"",IF(IFERROR(MATCH(BBC_9!W$10,Infor!$A$13:$A$30,0),0)&gt;0,"L",IF(WEEKDAY(W$10)=1,"","X")))</f>
        <v>X</v>
      </c>
      <c r="X43" s="61" t="str">
        <f>IF(OR($A43="",X$10=""),"",IF(IFERROR(MATCH(BBC_9!X$10,Infor!$A$13:$A$30,0),0)&gt;0,"L",IF(WEEKDAY(X$10)=1,"","X")))</f>
        <v>X</v>
      </c>
      <c r="Y43" s="61" t="str">
        <f>IF(OR($A43="",Y$10=""),"",IF(IFERROR(MATCH(BBC_9!Y$10,Infor!$A$13:$A$30,0),0)&gt;0,"L",IF(WEEKDAY(Y$10)=1,"","X")))</f>
        <v>X</v>
      </c>
      <c r="Z43" s="61" t="str">
        <f>IF(OR($A43="",Z$10=""),"",IF(IFERROR(MATCH(BBC_9!Z$10,Infor!$A$13:$A$30,0),0)&gt;0,"L",IF(WEEKDAY(Z$10)=1,"","X")))</f>
        <v>X</v>
      </c>
      <c r="AA43" s="61" t="str">
        <f>IF(OR($A43="",AA$10=""),"",IF(IFERROR(MATCH(BBC_9!AA$10,Infor!$A$13:$A$30,0),0)&gt;0,"L",IF(WEEKDAY(AA$10)=1,"","X")))</f>
        <v>X</v>
      </c>
      <c r="AB43" s="61" t="str">
        <f>IF(OR($A43="",AB$10=""),"",IF(IFERROR(MATCH(BBC_9!AB$10,Infor!$A$13:$A$30,0),0)&gt;0,"L",IF(WEEKDAY(AB$10)=1,"","X")))</f>
        <v/>
      </c>
      <c r="AC43" s="61" t="str">
        <f>IF(OR($A43="",AC$10=""),"",IF(IFERROR(MATCH(BBC_9!AC$10,Infor!$A$13:$A$30,0),0)&gt;0,"L",IF(WEEKDAY(AC$10)=1,"","X")))</f>
        <v>X</v>
      </c>
      <c r="AD43" s="61" t="str">
        <f>IF(OR($A43="",AD$10=""),"",IF(IFERROR(MATCH(BBC_9!AD$10,Infor!$A$13:$A$30,0),0)&gt;0,"L",IF(WEEKDAY(AD$10)=1,"","X")))</f>
        <v>X</v>
      </c>
      <c r="AE43" s="61" t="str">
        <f>IF(OR($A43="",AE$10=""),"",IF(IFERROR(MATCH(BBC_9!AE$10,Infor!$A$13:$A$30,0),0)&gt;0,"L",IF(WEEKDAY(AE$10)=1,"","X")))</f>
        <v>X</v>
      </c>
      <c r="AF43" s="61" t="str">
        <f>IF(OR($A43="",AF$10=""),"",IF(IFERROR(MATCH(BBC_9!AF$10,Infor!$A$13:$A$30,0),0)&gt;0,"L",IF(WEEKDAY(AF$10)=1,"","X")))</f>
        <v>X</v>
      </c>
      <c r="AG43" s="61" t="str">
        <f>IF(OR($A43="",AG$10=""),"",IF(IFERROR(MATCH(BBC_9!AG$10,Infor!$A$13:$A$30,0),0)&gt;0,"L",IF(WEEKDAY(AG$10)=1,"","X")))</f>
        <v>X</v>
      </c>
      <c r="AH43" s="61" t="str">
        <f>IF(OR($A43="",AH$10=""),"",IF(IFERROR(MATCH(BBC_9!AH$10,Infor!$A$13:$A$30,0),0)&gt;0,"L",IF(WEEKDAY(AH$10)=1,"","X")))</f>
        <v>X</v>
      </c>
      <c r="AI43" s="61" t="str">
        <f>IF(OR($A43="",AI$10=""),"",IF(IFERROR(MATCH(BBC_9!AI$10,Infor!$A$13:$A$30,0),0)&gt;0,"L",IF(WEEKDAY(AI$10)=1,"","X")))</f>
        <v/>
      </c>
      <c r="AJ43" s="62"/>
      <c r="AK43" s="62">
        <f t="shared" si="6"/>
        <v>25</v>
      </c>
      <c r="AL43" s="62">
        <f t="shared" si="7"/>
        <v>1</v>
      </c>
      <c r="AM43" s="62"/>
      <c r="AN43" s="63"/>
      <c r="AO43" s="44">
        <f t="shared" si="0"/>
        <v>9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IF(OR($A44="",E$10=""),"",IF(IFERROR(MATCH(BBC_9!E$10,Infor!$A$13:$A$30,0),0)&gt;0,"L",IF(WEEKDAY(E$10)=1,"","X")))</f>
        <v>X</v>
      </c>
      <c r="F44" s="61" t="str">
        <f>IF(OR($A44="",F$10=""),"",IF(IFERROR(MATCH(BBC_9!F$10,Infor!$A$13:$A$30,0),0)&gt;0,"L",IF(WEEKDAY(F$10)=1,"","X")))</f>
        <v>L</v>
      </c>
      <c r="G44" s="61" t="str">
        <f>IF(OR($A44="",G$10=""),"",IF(IFERROR(MATCH(BBC_9!G$10,Infor!$A$13:$A$30,0),0)&gt;0,"L",IF(WEEKDAY(G$10)=1,"","X")))</f>
        <v/>
      </c>
      <c r="H44" s="61" t="str">
        <f>IF(OR($A44="",H$10=""),"",IF(IFERROR(MATCH(BBC_9!H$10,Infor!$A$13:$A$30,0),0)&gt;0,"L",IF(WEEKDAY(H$10)=1,"","X")))</f>
        <v>X</v>
      </c>
      <c r="I44" s="61" t="str">
        <f>IF(OR($A44="",I$10=""),"",IF(IFERROR(MATCH(BBC_9!I$10,Infor!$A$13:$A$30,0),0)&gt;0,"L",IF(WEEKDAY(I$10)=1,"","X")))</f>
        <v>X</v>
      </c>
      <c r="J44" s="61" t="str">
        <f>IF(OR($A44="",J$10=""),"",IF(IFERROR(MATCH(BBC_9!J$10,Infor!$A$13:$A$30,0),0)&gt;0,"L",IF(WEEKDAY(J$10)=1,"","X")))</f>
        <v>X</v>
      </c>
      <c r="K44" s="61" t="str">
        <f>IF(OR($A44="",K$10=""),"",IF(IFERROR(MATCH(BBC_9!K$10,Infor!$A$13:$A$30,0),0)&gt;0,"L",IF(WEEKDAY(K$10)=1,"","X")))</f>
        <v>X</v>
      </c>
      <c r="L44" s="61" t="str">
        <f>IF(OR($A44="",L$10=""),"",IF(IFERROR(MATCH(BBC_9!L$10,Infor!$A$13:$A$30,0),0)&gt;0,"L",IF(WEEKDAY(L$10)=1,"","X")))</f>
        <v>X</v>
      </c>
      <c r="M44" s="61" t="str">
        <f>IF(OR($A44="",M$10=""),"",IF(IFERROR(MATCH(BBC_9!M$10,Infor!$A$13:$A$30,0),0)&gt;0,"L",IF(WEEKDAY(M$10)=1,"","X")))</f>
        <v>X</v>
      </c>
      <c r="N44" s="61" t="str">
        <f>IF(OR($A44="",N$10=""),"",IF(IFERROR(MATCH(BBC_9!N$10,Infor!$A$13:$A$30,0),0)&gt;0,"L",IF(WEEKDAY(N$10)=1,"","X")))</f>
        <v/>
      </c>
      <c r="O44" s="61" t="str">
        <f>IF(OR($A44="",O$10=""),"",IF(IFERROR(MATCH(BBC_9!O$10,Infor!$A$13:$A$30,0),0)&gt;0,"L",IF(WEEKDAY(O$10)=1,"","X")))</f>
        <v>X</v>
      </c>
      <c r="P44" s="61" t="str">
        <f>IF(OR($A44="",P$10=""),"",IF(IFERROR(MATCH(BBC_9!P$10,Infor!$A$13:$A$30,0),0)&gt;0,"L",IF(WEEKDAY(P$10)=1,"","X")))</f>
        <v>X</v>
      </c>
      <c r="Q44" s="61" t="str">
        <f>IF(OR($A44="",Q$10=""),"",IF(IFERROR(MATCH(BBC_9!Q$10,Infor!$A$13:$A$30,0),0)&gt;0,"L",IF(WEEKDAY(Q$10)=1,"","X")))</f>
        <v>X</v>
      </c>
      <c r="R44" s="61" t="str">
        <f>IF(OR($A44="",R$10=""),"",IF(IFERROR(MATCH(BBC_9!R$10,Infor!$A$13:$A$30,0),0)&gt;0,"L",IF(WEEKDAY(R$10)=1,"","X")))</f>
        <v>X</v>
      </c>
      <c r="S44" s="61" t="str">
        <f>IF(OR($A44="",S$10=""),"",IF(IFERROR(MATCH(BBC_9!S$10,Infor!$A$13:$A$30,0),0)&gt;0,"L",IF(WEEKDAY(S$10)=1,"","X")))</f>
        <v>X</v>
      </c>
      <c r="T44" s="61" t="str">
        <f>IF(OR($A44="",T$10=""),"",IF(IFERROR(MATCH(BBC_9!T$10,Infor!$A$13:$A$30,0),0)&gt;0,"L",IF(WEEKDAY(T$10)=1,"","X")))</f>
        <v>X</v>
      </c>
      <c r="U44" s="61" t="str">
        <f>IF(OR($A44="",U$10=""),"",IF(IFERROR(MATCH(BBC_9!U$10,Infor!$A$13:$A$30,0),0)&gt;0,"L",IF(WEEKDAY(U$10)=1,"","X")))</f>
        <v/>
      </c>
      <c r="V44" s="61" t="str">
        <f>IF(OR($A44="",V$10=""),"",IF(IFERROR(MATCH(BBC_9!V$10,Infor!$A$13:$A$30,0),0)&gt;0,"L",IF(WEEKDAY(V$10)=1,"","X")))</f>
        <v>X</v>
      </c>
      <c r="W44" s="61" t="str">
        <f>IF(OR($A44="",W$10=""),"",IF(IFERROR(MATCH(BBC_9!W$10,Infor!$A$13:$A$30,0),0)&gt;0,"L",IF(WEEKDAY(W$10)=1,"","X")))</f>
        <v>X</v>
      </c>
      <c r="X44" s="61" t="str">
        <f>IF(OR($A44="",X$10=""),"",IF(IFERROR(MATCH(BBC_9!X$10,Infor!$A$13:$A$30,0),0)&gt;0,"L",IF(WEEKDAY(X$10)=1,"","X")))</f>
        <v>X</v>
      </c>
      <c r="Y44" s="61" t="str">
        <f>IF(OR($A44="",Y$10=""),"",IF(IFERROR(MATCH(BBC_9!Y$10,Infor!$A$13:$A$30,0),0)&gt;0,"L",IF(WEEKDAY(Y$10)=1,"","X")))</f>
        <v>X</v>
      </c>
      <c r="Z44" s="61" t="str">
        <f>IF(OR($A44="",Z$10=""),"",IF(IFERROR(MATCH(BBC_9!Z$10,Infor!$A$13:$A$30,0),0)&gt;0,"L",IF(WEEKDAY(Z$10)=1,"","X")))</f>
        <v>X</v>
      </c>
      <c r="AA44" s="61" t="str">
        <f>IF(OR($A44="",AA$10=""),"",IF(IFERROR(MATCH(BBC_9!AA$10,Infor!$A$13:$A$30,0),0)&gt;0,"L",IF(WEEKDAY(AA$10)=1,"","X")))</f>
        <v>X</v>
      </c>
      <c r="AB44" s="61" t="str">
        <f>IF(OR($A44="",AB$10=""),"",IF(IFERROR(MATCH(BBC_9!AB$10,Infor!$A$13:$A$30,0),0)&gt;0,"L",IF(WEEKDAY(AB$10)=1,"","X")))</f>
        <v/>
      </c>
      <c r="AC44" s="61" t="str">
        <f>IF(OR($A44="",AC$10=""),"",IF(IFERROR(MATCH(BBC_9!AC$10,Infor!$A$13:$A$30,0),0)&gt;0,"L",IF(WEEKDAY(AC$10)=1,"","X")))</f>
        <v>X</v>
      </c>
      <c r="AD44" s="61" t="str">
        <f>IF(OR($A44="",AD$10=""),"",IF(IFERROR(MATCH(BBC_9!AD$10,Infor!$A$13:$A$30,0),0)&gt;0,"L",IF(WEEKDAY(AD$10)=1,"","X")))</f>
        <v>X</v>
      </c>
      <c r="AE44" s="61" t="str">
        <f>IF(OR($A44="",AE$10=""),"",IF(IFERROR(MATCH(BBC_9!AE$10,Infor!$A$13:$A$30,0),0)&gt;0,"L",IF(WEEKDAY(AE$10)=1,"","X")))</f>
        <v>X</v>
      </c>
      <c r="AF44" s="61" t="str">
        <f>IF(OR($A44="",AF$10=""),"",IF(IFERROR(MATCH(BBC_9!AF$10,Infor!$A$13:$A$30,0),0)&gt;0,"L",IF(WEEKDAY(AF$10)=1,"","X")))</f>
        <v>X</v>
      </c>
      <c r="AG44" s="61" t="str">
        <f>IF(OR($A44="",AG$10=""),"",IF(IFERROR(MATCH(BBC_9!AG$10,Infor!$A$13:$A$30,0),0)&gt;0,"L",IF(WEEKDAY(AG$10)=1,"","X")))</f>
        <v>X</v>
      </c>
      <c r="AH44" s="61" t="str">
        <f>IF(OR($A44="",AH$10=""),"",IF(IFERROR(MATCH(BBC_9!AH$10,Infor!$A$13:$A$30,0),0)&gt;0,"L",IF(WEEKDAY(AH$10)=1,"","X")))</f>
        <v>X</v>
      </c>
      <c r="AI44" s="61" t="str">
        <f>IF(OR($A44="",AI$10=""),"",IF(IFERROR(MATCH(BBC_9!AI$10,Infor!$A$13:$A$30,0),0)&gt;0,"L",IF(WEEKDAY(AI$10)=1,"","X")))</f>
        <v/>
      </c>
      <c r="AJ44" s="62"/>
      <c r="AK44" s="62">
        <f t="shared" si="6"/>
        <v>25</v>
      </c>
      <c r="AL44" s="62">
        <f t="shared" si="7"/>
        <v>1</v>
      </c>
      <c r="AM44" s="62"/>
      <c r="AN44" s="63"/>
      <c r="AO44" s="44">
        <f t="shared" si="0"/>
        <v>9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IF(OR($A45="",E$10=""),"",IF(IFERROR(MATCH(BBC_9!E$10,Infor!$A$13:$A$30,0),0)&gt;0,"L",IF(WEEKDAY(E$10)=1,"","X")))</f>
        <v>X</v>
      </c>
      <c r="F45" s="61" t="str">
        <f>IF(OR($A45="",F$10=""),"",IF(IFERROR(MATCH(BBC_9!F$10,Infor!$A$13:$A$30,0),0)&gt;0,"L",IF(WEEKDAY(F$10)=1,"","X")))</f>
        <v>L</v>
      </c>
      <c r="G45" s="61" t="str">
        <f>IF(OR($A45="",G$10=""),"",IF(IFERROR(MATCH(BBC_9!G$10,Infor!$A$13:$A$30,0),0)&gt;0,"L",IF(WEEKDAY(G$10)=1,"","X")))</f>
        <v/>
      </c>
      <c r="H45" s="61" t="str">
        <f>IF(OR($A45="",H$10=""),"",IF(IFERROR(MATCH(BBC_9!H$10,Infor!$A$13:$A$30,0),0)&gt;0,"L",IF(WEEKDAY(H$10)=1,"","X")))</f>
        <v>X</v>
      </c>
      <c r="I45" s="61" t="str">
        <f>IF(OR($A45="",I$10=""),"",IF(IFERROR(MATCH(BBC_9!I$10,Infor!$A$13:$A$30,0),0)&gt;0,"L",IF(WEEKDAY(I$10)=1,"","X")))</f>
        <v>X</v>
      </c>
      <c r="J45" s="61" t="str">
        <f>IF(OR($A45="",J$10=""),"",IF(IFERROR(MATCH(BBC_9!J$10,Infor!$A$13:$A$30,0),0)&gt;0,"L",IF(WEEKDAY(J$10)=1,"","X")))</f>
        <v>X</v>
      </c>
      <c r="K45" s="61" t="str">
        <f>IF(OR($A45="",K$10=""),"",IF(IFERROR(MATCH(BBC_9!K$10,Infor!$A$13:$A$30,0),0)&gt;0,"L",IF(WEEKDAY(K$10)=1,"","X")))</f>
        <v>X</v>
      </c>
      <c r="L45" s="61" t="str">
        <f>IF(OR($A45="",L$10=""),"",IF(IFERROR(MATCH(BBC_9!L$10,Infor!$A$13:$A$30,0),0)&gt;0,"L",IF(WEEKDAY(L$10)=1,"","X")))</f>
        <v>X</v>
      </c>
      <c r="M45" s="61" t="str">
        <f>IF(OR($A45="",M$10=""),"",IF(IFERROR(MATCH(BBC_9!M$10,Infor!$A$13:$A$30,0),0)&gt;0,"L",IF(WEEKDAY(M$10)=1,"","X")))</f>
        <v>X</v>
      </c>
      <c r="N45" s="61" t="str">
        <f>IF(OR($A45="",N$10=""),"",IF(IFERROR(MATCH(BBC_9!N$10,Infor!$A$13:$A$30,0),0)&gt;0,"L",IF(WEEKDAY(N$10)=1,"","X")))</f>
        <v/>
      </c>
      <c r="O45" s="61" t="str">
        <f>IF(OR($A45="",O$10=""),"",IF(IFERROR(MATCH(BBC_9!O$10,Infor!$A$13:$A$30,0),0)&gt;0,"L",IF(WEEKDAY(O$10)=1,"","X")))</f>
        <v>X</v>
      </c>
      <c r="P45" s="61" t="str">
        <f>IF(OR($A45="",P$10=""),"",IF(IFERROR(MATCH(BBC_9!P$10,Infor!$A$13:$A$30,0),0)&gt;0,"L",IF(WEEKDAY(P$10)=1,"","X")))</f>
        <v>X</v>
      </c>
      <c r="Q45" s="61" t="str">
        <f>IF(OR($A45="",Q$10=""),"",IF(IFERROR(MATCH(BBC_9!Q$10,Infor!$A$13:$A$30,0),0)&gt;0,"L",IF(WEEKDAY(Q$10)=1,"","X")))</f>
        <v>X</v>
      </c>
      <c r="R45" s="61" t="str">
        <f>IF(OR($A45="",R$10=""),"",IF(IFERROR(MATCH(BBC_9!R$10,Infor!$A$13:$A$30,0),0)&gt;0,"L",IF(WEEKDAY(R$10)=1,"","X")))</f>
        <v>X</v>
      </c>
      <c r="S45" s="61" t="str">
        <f>IF(OR($A45="",S$10=""),"",IF(IFERROR(MATCH(BBC_9!S$10,Infor!$A$13:$A$30,0),0)&gt;0,"L",IF(WEEKDAY(S$10)=1,"","X")))</f>
        <v>X</v>
      </c>
      <c r="T45" s="61" t="str">
        <f>IF(OR($A45="",T$10=""),"",IF(IFERROR(MATCH(BBC_9!T$10,Infor!$A$13:$A$30,0),0)&gt;0,"L",IF(WEEKDAY(T$10)=1,"","X")))</f>
        <v>X</v>
      </c>
      <c r="U45" s="61" t="str">
        <f>IF(OR($A45="",U$10=""),"",IF(IFERROR(MATCH(BBC_9!U$10,Infor!$A$13:$A$30,0),0)&gt;0,"L",IF(WEEKDAY(U$10)=1,"","X")))</f>
        <v/>
      </c>
      <c r="V45" s="61" t="str">
        <f>IF(OR($A45="",V$10=""),"",IF(IFERROR(MATCH(BBC_9!V$10,Infor!$A$13:$A$30,0),0)&gt;0,"L",IF(WEEKDAY(V$10)=1,"","X")))</f>
        <v>X</v>
      </c>
      <c r="W45" s="61" t="str">
        <f>IF(OR($A45="",W$10=""),"",IF(IFERROR(MATCH(BBC_9!W$10,Infor!$A$13:$A$30,0),0)&gt;0,"L",IF(WEEKDAY(W$10)=1,"","X")))</f>
        <v>X</v>
      </c>
      <c r="X45" s="61" t="str">
        <f>IF(OR($A45="",X$10=""),"",IF(IFERROR(MATCH(BBC_9!X$10,Infor!$A$13:$A$30,0),0)&gt;0,"L",IF(WEEKDAY(X$10)=1,"","X")))</f>
        <v>X</v>
      </c>
      <c r="Y45" s="61" t="str">
        <f>IF(OR($A45="",Y$10=""),"",IF(IFERROR(MATCH(BBC_9!Y$10,Infor!$A$13:$A$30,0),0)&gt;0,"L",IF(WEEKDAY(Y$10)=1,"","X")))</f>
        <v>X</v>
      </c>
      <c r="Z45" s="61" t="str">
        <f>IF(OR($A45="",Z$10=""),"",IF(IFERROR(MATCH(BBC_9!Z$10,Infor!$A$13:$A$30,0),0)&gt;0,"L",IF(WEEKDAY(Z$10)=1,"","X")))</f>
        <v>X</v>
      </c>
      <c r="AA45" s="61" t="str">
        <f>IF(OR($A45="",AA$10=""),"",IF(IFERROR(MATCH(BBC_9!AA$10,Infor!$A$13:$A$30,0),0)&gt;0,"L",IF(WEEKDAY(AA$10)=1,"","X")))</f>
        <v>X</v>
      </c>
      <c r="AB45" s="61" t="str">
        <f>IF(OR($A45="",AB$10=""),"",IF(IFERROR(MATCH(BBC_9!AB$10,Infor!$A$13:$A$30,0),0)&gt;0,"L",IF(WEEKDAY(AB$10)=1,"","X")))</f>
        <v/>
      </c>
      <c r="AC45" s="61" t="str">
        <f>IF(OR($A45="",AC$10=""),"",IF(IFERROR(MATCH(BBC_9!AC$10,Infor!$A$13:$A$30,0),0)&gt;0,"L",IF(WEEKDAY(AC$10)=1,"","X")))</f>
        <v>X</v>
      </c>
      <c r="AD45" s="61" t="str">
        <f>IF(OR($A45="",AD$10=""),"",IF(IFERROR(MATCH(BBC_9!AD$10,Infor!$A$13:$A$30,0),0)&gt;0,"L",IF(WEEKDAY(AD$10)=1,"","X")))</f>
        <v>X</v>
      </c>
      <c r="AE45" s="61" t="str">
        <f>IF(OR($A45="",AE$10=""),"",IF(IFERROR(MATCH(BBC_9!AE$10,Infor!$A$13:$A$30,0),0)&gt;0,"L",IF(WEEKDAY(AE$10)=1,"","X")))</f>
        <v>X</v>
      </c>
      <c r="AF45" s="61" t="str">
        <f>IF(OR($A45="",AF$10=""),"",IF(IFERROR(MATCH(BBC_9!AF$10,Infor!$A$13:$A$30,0),0)&gt;0,"L",IF(WEEKDAY(AF$10)=1,"","X")))</f>
        <v>X</v>
      </c>
      <c r="AG45" s="61" t="str">
        <f>IF(OR($A45="",AG$10=""),"",IF(IFERROR(MATCH(BBC_9!AG$10,Infor!$A$13:$A$30,0),0)&gt;0,"L",IF(WEEKDAY(AG$10)=1,"","X")))</f>
        <v>X</v>
      </c>
      <c r="AH45" s="61" t="str">
        <f>IF(OR($A45="",AH$10=""),"",IF(IFERROR(MATCH(BBC_9!AH$10,Infor!$A$13:$A$30,0),0)&gt;0,"L",IF(WEEKDAY(AH$10)=1,"","X")))</f>
        <v>X</v>
      </c>
      <c r="AI45" s="61" t="str">
        <f>IF(OR($A45="",AI$10=""),"",IF(IFERROR(MATCH(BBC_9!AI$10,Infor!$A$13:$A$30,0),0)&gt;0,"L",IF(WEEKDAY(AI$10)=1,"","X")))</f>
        <v/>
      </c>
      <c r="AJ45" s="62"/>
      <c r="AK45" s="62">
        <f t="shared" si="6"/>
        <v>25</v>
      </c>
      <c r="AL45" s="62">
        <f t="shared" si="7"/>
        <v>1</v>
      </c>
      <c r="AM45" s="62"/>
      <c r="AN45" s="63"/>
      <c r="AO45" s="44">
        <f t="shared" si="0"/>
        <v>9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IF(OR($A46="",E$10=""),"",IF(IFERROR(MATCH(BBC_9!E$10,Infor!$A$13:$A$30,0),0)&gt;0,"L",IF(WEEKDAY(E$10)=1,"","X")))</f>
        <v>X</v>
      </c>
      <c r="F46" s="61" t="str">
        <f>IF(OR($A46="",F$10=""),"",IF(IFERROR(MATCH(BBC_9!F$10,Infor!$A$13:$A$30,0),0)&gt;0,"L",IF(WEEKDAY(F$10)=1,"","X")))</f>
        <v>L</v>
      </c>
      <c r="G46" s="61" t="str">
        <f>IF(OR($A46="",G$10=""),"",IF(IFERROR(MATCH(BBC_9!G$10,Infor!$A$13:$A$30,0),0)&gt;0,"L",IF(WEEKDAY(G$10)=1,"","X")))</f>
        <v/>
      </c>
      <c r="H46" s="61" t="str">
        <f>IF(OR($A46="",H$10=""),"",IF(IFERROR(MATCH(BBC_9!H$10,Infor!$A$13:$A$30,0),0)&gt;0,"L",IF(WEEKDAY(H$10)=1,"","X")))</f>
        <v>X</v>
      </c>
      <c r="I46" s="61" t="str">
        <f>IF(OR($A46="",I$10=""),"",IF(IFERROR(MATCH(BBC_9!I$10,Infor!$A$13:$A$30,0),0)&gt;0,"L",IF(WEEKDAY(I$10)=1,"","X")))</f>
        <v>X</v>
      </c>
      <c r="J46" s="61" t="str">
        <f>IF(OR($A46="",J$10=""),"",IF(IFERROR(MATCH(BBC_9!J$10,Infor!$A$13:$A$30,0),0)&gt;0,"L",IF(WEEKDAY(J$10)=1,"","X")))</f>
        <v>X</v>
      </c>
      <c r="K46" s="61" t="str">
        <f>IF(OR($A46="",K$10=""),"",IF(IFERROR(MATCH(BBC_9!K$10,Infor!$A$13:$A$30,0),0)&gt;0,"L",IF(WEEKDAY(K$10)=1,"","X")))</f>
        <v>X</v>
      </c>
      <c r="L46" s="61" t="str">
        <f>IF(OR($A46="",L$10=""),"",IF(IFERROR(MATCH(BBC_9!L$10,Infor!$A$13:$A$30,0),0)&gt;0,"L",IF(WEEKDAY(L$10)=1,"","X")))</f>
        <v>X</v>
      </c>
      <c r="M46" s="61" t="str">
        <f>IF(OR($A46="",M$10=""),"",IF(IFERROR(MATCH(BBC_9!M$10,Infor!$A$13:$A$30,0),0)&gt;0,"L",IF(WEEKDAY(M$10)=1,"","X")))</f>
        <v>X</v>
      </c>
      <c r="N46" s="61" t="str">
        <f>IF(OR($A46="",N$10=""),"",IF(IFERROR(MATCH(BBC_9!N$10,Infor!$A$13:$A$30,0),0)&gt;0,"L",IF(WEEKDAY(N$10)=1,"","X")))</f>
        <v/>
      </c>
      <c r="O46" s="61" t="str">
        <f>IF(OR($A46="",O$10=""),"",IF(IFERROR(MATCH(BBC_9!O$10,Infor!$A$13:$A$30,0),0)&gt;0,"L",IF(WEEKDAY(O$10)=1,"","X")))</f>
        <v>X</v>
      </c>
      <c r="P46" s="61" t="str">
        <f>IF(OR($A46="",P$10=""),"",IF(IFERROR(MATCH(BBC_9!P$10,Infor!$A$13:$A$30,0),0)&gt;0,"L",IF(WEEKDAY(P$10)=1,"","X")))</f>
        <v>X</v>
      </c>
      <c r="Q46" s="61" t="str">
        <f>IF(OR($A46="",Q$10=""),"",IF(IFERROR(MATCH(BBC_9!Q$10,Infor!$A$13:$A$30,0),0)&gt;0,"L",IF(WEEKDAY(Q$10)=1,"","X")))</f>
        <v>X</v>
      </c>
      <c r="R46" s="61" t="str">
        <f>IF(OR($A46="",R$10=""),"",IF(IFERROR(MATCH(BBC_9!R$10,Infor!$A$13:$A$30,0),0)&gt;0,"L",IF(WEEKDAY(R$10)=1,"","X")))</f>
        <v>X</v>
      </c>
      <c r="S46" s="61" t="str">
        <f>IF(OR($A46="",S$10=""),"",IF(IFERROR(MATCH(BBC_9!S$10,Infor!$A$13:$A$30,0),0)&gt;0,"L",IF(WEEKDAY(S$10)=1,"","X")))</f>
        <v>X</v>
      </c>
      <c r="T46" s="61" t="str">
        <f>IF(OR($A46="",T$10=""),"",IF(IFERROR(MATCH(BBC_9!T$10,Infor!$A$13:$A$30,0),0)&gt;0,"L",IF(WEEKDAY(T$10)=1,"","X")))</f>
        <v>X</v>
      </c>
      <c r="U46" s="61" t="str">
        <f>IF(OR($A46="",U$10=""),"",IF(IFERROR(MATCH(BBC_9!U$10,Infor!$A$13:$A$30,0),0)&gt;0,"L",IF(WEEKDAY(U$10)=1,"","X")))</f>
        <v/>
      </c>
      <c r="V46" s="61" t="str">
        <f>IF(OR($A46="",V$10=""),"",IF(IFERROR(MATCH(BBC_9!V$10,Infor!$A$13:$A$30,0),0)&gt;0,"L",IF(WEEKDAY(V$10)=1,"","X")))</f>
        <v>X</v>
      </c>
      <c r="W46" s="61" t="str">
        <f>IF(OR($A46="",W$10=""),"",IF(IFERROR(MATCH(BBC_9!W$10,Infor!$A$13:$A$30,0),0)&gt;0,"L",IF(WEEKDAY(W$10)=1,"","X")))</f>
        <v>X</v>
      </c>
      <c r="X46" s="61" t="str">
        <f>IF(OR($A46="",X$10=""),"",IF(IFERROR(MATCH(BBC_9!X$10,Infor!$A$13:$A$30,0),0)&gt;0,"L",IF(WEEKDAY(X$10)=1,"","X")))</f>
        <v>X</v>
      </c>
      <c r="Y46" s="61" t="str">
        <f>IF(OR($A46="",Y$10=""),"",IF(IFERROR(MATCH(BBC_9!Y$10,Infor!$A$13:$A$30,0),0)&gt;0,"L",IF(WEEKDAY(Y$10)=1,"","X")))</f>
        <v>X</v>
      </c>
      <c r="Z46" s="61" t="str">
        <f>IF(OR($A46="",Z$10=""),"",IF(IFERROR(MATCH(BBC_9!Z$10,Infor!$A$13:$A$30,0),0)&gt;0,"L",IF(WEEKDAY(Z$10)=1,"","X")))</f>
        <v>X</v>
      </c>
      <c r="AA46" s="61" t="str">
        <f>IF(OR($A46="",AA$10=""),"",IF(IFERROR(MATCH(BBC_9!AA$10,Infor!$A$13:$A$30,0),0)&gt;0,"L",IF(WEEKDAY(AA$10)=1,"","X")))</f>
        <v>X</v>
      </c>
      <c r="AB46" s="61" t="str">
        <f>IF(OR($A46="",AB$10=""),"",IF(IFERROR(MATCH(BBC_9!AB$10,Infor!$A$13:$A$30,0),0)&gt;0,"L",IF(WEEKDAY(AB$10)=1,"","X")))</f>
        <v/>
      </c>
      <c r="AC46" s="61" t="str">
        <f>IF(OR($A46="",AC$10=""),"",IF(IFERROR(MATCH(BBC_9!AC$10,Infor!$A$13:$A$30,0),0)&gt;0,"L",IF(WEEKDAY(AC$10)=1,"","X")))</f>
        <v>X</v>
      </c>
      <c r="AD46" s="61" t="str">
        <f>IF(OR($A46="",AD$10=""),"",IF(IFERROR(MATCH(BBC_9!AD$10,Infor!$A$13:$A$30,0),0)&gt;0,"L",IF(WEEKDAY(AD$10)=1,"","X")))</f>
        <v>X</v>
      </c>
      <c r="AE46" s="61" t="str">
        <f>IF(OR($A46="",AE$10=""),"",IF(IFERROR(MATCH(BBC_9!AE$10,Infor!$A$13:$A$30,0),0)&gt;0,"L",IF(WEEKDAY(AE$10)=1,"","X")))</f>
        <v>X</v>
      </c>
      <c r="AF46" s="61" t="str">
        <f>IF(OR($A46="",AF$10=""),"",IF(IFERROR(MATCH(BBC_9!AF$10,Infor!$A$13:$A$30,0),0)&gt;0,"L",IF(WEEKDAY(AF$10)=1,"","X")))</f>
        <v>X</v>
      </c>
      <c r="AG46" s="61" t="str">
        <f>IF(OR($A46="",AG$10=""),"",IF(IFERROR(MATCH(BBC_9!AG$10,Infor!$A$13:$A$30,0),0)&gt;0,"L",IF(WEEKDAY(AG$10)=1,"","X")))</f>
        <v>X</v>
      </c>
      <c r="AH46" s="61" t="str">
        <f>IF(OR($A46="",AH$10=""),"",IF(IFERROR(MATCH(BBC_9!AH$10,Infor!$A$13:$A$30,0),0)&gt;0,"L",IF(WEEKDAY(AH$10)=1,"","X")))</f>
        <v>X</v>
      </c>
      <c r="AI46" s="61" t="str">
        <f>IF(OR($A46="",AI$10=""),"",IF(IFERROR(MATCH(BBC_9!AI$10,Infor!$A$13:$A$30,0),0)&gt;0,"L",IF(WEEKDAY(AI$10)=1,"","X")))</f>
        <v/>
      </c>
      <c r="AJ46" s="62"/>
      <c r="AK46" s="62">
        <f t="shared" si="6"/>
        <v>25</v>
      </c>
      <c r="AL46" s="62">
        <f t="shared" si="7"/>
        <v>1</v>
      </c>
      <c r="AM46" s="62"/>
      <c r="AN46" s="63"/>
      <c r="AO46" s="44">
        <f t="shared" si="0"/>
        <v>9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IF(OR($A47="",E$10=""),"",IF(IFERROR(MATCH(BBC_9!E$10,Infor!$A$13:$A$30,0),0)&gt;0,"L",IF(WEEKDAY(E$10)=1,"","X")))</f>
        <v>X</v>
      </c>
      <c r="F47" s="61" t="str">
        <f>IF(OR($A47="",F$10=""),"",IF(IFERROR(MATCH(BBC_9!F$10,Infor!$A$13:$A$30,0),0)&gt;0,"L",IF(WEEKDAY(F$10)=1,"","X")))</f>
        <v>L</v>
      </c>
      <c r="G47" s="61" t="str">
        <f>IF(OR($A47="",G$10=""),"",IF(IFERROR(MATCH(BBC_9!G$10,Infor!$A$13:$A$30,0),0)&gt;0,"L",IF(WEEKDAY(G$10)=1,"","X")))</f>
        <v/>
      </c>
      <c r="H47" s="61" t="str">
        <f>IF(OR($A47="",H$10=""),"",IF(IFERROR(MATCH(BBC_9!H$10,Infor!$A$13:$A$30,0),0)&gt;0,"L",IF(WEEKDAY(H$10)=1,"","X")))</f>
        <v>X</v>
      </c>
      <c r="I47" s="61" t="str">
        <f>IF(OR($A47="",I$10=""),"",IF(IFERROR(MATCH(BBC_9!I$10,Infor!$A$13:$A$30,0),0)&gt;0,"L",IF(WEEKDAY(I$10)=1,"","X")))</f>
        <v>X</v>
      </c>
      <c r="J47" s="61" t="str">
        <f>IF(OR($A47="",J$10=""),"",IF(IFERROR(MATCH(BBC_9!J$10,Infor!$A$13:$A$30,0),0)&gt;0,"L",IF(WEEKDAY(J$10)=1,"","X")))</f>
        <v>X</v>
      </c>
      <c r="K47" s="61" t="str">
        <f>IF(OR($A47="",K$10=""),"",IF(IFERROR(MATCH(BBC_9!K$10,Infor!$A$13:$A$30,0),0)&gt;0,"L",IF(WEEKDAY(K$10)=1,"","X")))</f>
        <v>X</v>
      </c>
      <c r="L47" s="61" t="str">
        <f>IF(OR($A47="",L$10=""),"",IF(IFERROR(MATCH(BBC_9!L$10,Infor!$A$13:$A$30,0),0)&gt;0,"L",IF(WEEKDAY(L$10)=1,"","X")))</f>
        <v>X</v>
      </c>
      <c r="M47" s="61" t="str">
        <f>IF(OR($A47="",M$10=""),"",IF(IFERROR(MATCH(BBC_9!M$10,Infor!$A$13:$A$30,0),0)&gt;0,"L",IF(WEEKDAY(M$10)=1,"","X")))</f>
        <v>X</v>
      </c>
      <c r="N47" s="61" t="str">
        <f>IF(OR($A47="",N$10=""),"",IF(IFERROR(MATCH(BBC_9!N$10,Infor!$A$13:$A$30,0),0)&gt;0,"L",IF(WEEKDAY(N$10)=1,"","X")))</f>
        <v/>
      </c>
      <c r="O47" s="61" t="str">
        <f>IF(OR($A47="",O$10=""),"",IF(IFERROR(MATCH(BBC_9!O$10,Infor!$A$13:$A$30,0),0)&gt;0,"L",IF(WEEKDAY(O$10)=1,"","X")))</f>
        <v>X</v>
      </c>
      <c r="P47" s="61" t="str">
        <f>IF(OR($A47="",P$10=""),"",IF(IFERROR(MATCH(BBC_9!P$10,Infor!$A$13:$A$30,0),0)&gt;0,"L",IF(WEEKDAY(P$10)=1,"","X")))</f>
        <v>X</v>
      </c>
      <c r="Q47" s="61" t="str">
        <f>IF(OR($A47="",Q$10=""),"",IF(IFERROR(MATCH(BBC_9!Q$10,Infor!$A$13:$A$30,0),0)&gt;0,"L",IF(WEEKDAY(Q$10)=1,"","X")))</f>
        <v>X</v>
      </c>
      <c r="R47" s="61" t="str">
        <f>IF(OR($A47="",R$10=""),"",IF(IFERROR(MATCH(BBC_9!R$10,Infor!$A$13:$A$30,0),0)&gt;0,"L",IF(WEEKDAY(R$10)=1,"","X")))</f>
        <v>X</v>
      </c>
      <c r="S47" s="61" t="str">
        <f>IF(OR($A47="",S$10=""),"",IF(IFERROR(MATCH(BBC_9!S$10,Infor!$A$13:$A$30,0),0)&gt;0,"L",IF(WEEKDAY(S$10)=1,"","X")))</f>
        <v>X</v>
      </c>
      <c r="T47" s="61" t="str">
        <f>IF(OR($A47="",T$10=""),"",IF(IFERROR(MATCH(BBC_9!T$10,Infor!$A$13:$A$30,0),0)&gt;0,"L",IF(WEEKDAY(T$10)=1,"","X")))</f>
        <v>X</v>
      </c>
      <c r="U47" s="61" t="str">
        <f>IF(OR($A47="",U$10=""),"",IF(IFERROR(MATCH(BBC_9!U$10,Infor!$A$13:$A$30,0),0)&gt;0,"L",IF(WEEKDAY(U$10)=1,"","X")))</f>
        <v/>
      </c>
      <c r="V47" s="61" t="str">
        <f>IF(OR($A47="",V$10=""),"",IF(IFERROR(MATCH(BBC_9!V$10,Infor!$A$13:$A$30,0),0)&gt;0,"L",IF(WEEKDAY(V$10)=1,"","X")))</f>
        <v>X</v>
      </c>
      <c r="W47" s="61" t="str">
        <f>IF(OR($A47="",W$10=""),"",IF(IFERROR(MATCH(BBC_9!W$10,Infor!$A$13:$A$30,0),0)&gt;0,"L",IF(WEEKDAY(W$10)=1,"","X")))</f>
        <v>X</v>
      </c>
      <c r="X47" s="61" t="str">
        <f>IF(OR($A47="",X$10=""),"",IF(IFERROR(MATCH(BBC_9!X$10,Infor!$A$13:$A$30,0),0)&gt;0,"L",IF(WEEKDAY(X$10)=1,"","X")))</f>
        <v>X</v>
      </c>
      <c r="Y47" s="61" t="str">
        <f>IF(OR($A47="",Y$10=""),"",IF(IFERROR(MATCH(BBC_9!Y$10,Infor!$A$13:$A$30,0),0)&gt;0,"L",IF(WEEKDAY(Y$10)=1,"","X")))</f>
        <v>X</v>
      </c>
      <c r="Z47" s="61" t="str">
        <f>IF(OR($A47="",Z$10=""),"",IF(IFERROR(MATCH(BBC_9!Z$10,Infor!$A$13:$A$30,0),0)&gt;0,"L",IF(WEEKDAY(Z$10)=1,"","X")))</f>
        <v>X</v>
      </c>
      <c r="AA47" s="61" t="str">
        <f>IF(OR($A47="",AA$10=""),"",IF(IFERROR(MATCH(BBC_9!AA$10,Infor!$A$13:$A$30,0),0)&gt;0,"L",IF(WEEKDAY(AA$10)=1,"","X")))</f>
        <v>X</v>
      </c>
      <c r="AB47" s="61" t="str">
        <f>IF(OR($A47="",AB$10=""),"",IF(IFERROR(MATCH(BBC_9!AB$10,Infor!$A$13:$A$30,0),0)&gt;0,"L",IF(WEEKDAY(AB$10)=1,"","X")))</f>
        <v/>
      </c>
      <c r="AC47" s="61" t="str">
        <f>IF(OR($A47="",AC$10=""),"",IF(IFERROR(MATCH(BBC_9!AC$10,Infor!$A$13:$A$30,0),0)&gt;0,"L",IF(WEEKDAY(AC$10)=1,"","X")))</f>
        <v>X</v>
      </c>
      <c r="AD47" s="61" t="str">
        <f>IF(OR($A47="",AD$10=""),"",IF(IFERROR(MATCH(BBC_9!AD$10,Infor!$A$13:$A$30,0),0)&gt;0,"L",IF(WEEKDAY(AD$10)=1,"","X")))</f>
        <v>X</v>
      </c>
      <c r="AE47" s="61" t="str">
        <f>IF(OR($A47="",AE$10=""),"",IF(IFERROR(MATCH(BBC_9!AE$10,Infor!$A$13:$A$30,0),0)&gt;0,"L",IF(WEEKDAY(AE$10)=1,"","X")))</f>
        <v>X</v>
      </c>
      <c r="AF47" s="61" t="str">
        <f>IF(OR($A47="",AF$10=""),"",IF(IFERROR(MATCH(BBC_9!AF$10,Infor!$A$13:$A$30,0),0)&gt;0,"L",IF(WEEKDAY(AF$10)=1,"","X")))</f>
        <v>X</v>
      </c>
      <c r="AG47" s="61" t="str">
        <f>IF(OR($A47="",AG$10=""),"",IF(IFERROR(MATCH(BBC_9!AG$10,Infor!$A$13:$A$30,0),0)&gt;0,"L",IF(WEEKDAY(AG$10)=1,"","X")))</f>
        <v>X</v>
      </c>
      <c r="AH47" s="61" t="str">
        <f>IF(OR($A47="",AH$10=""),"",IF(IFERROR(MATCH(BBC_9!AH$10,Infor!$A$13:$A$30,0),0)&gt;0,"L",IF(WEEKDAY(AH$10)=1,"","X")))</f>
        <v>X</v>
      </c>
      <c r="AI47" s="61" t="str">
        <f>IF(OR($A47="",AI$10=""),"",IF(IFERROR(MATCH(BBC_9!AI$10,Infor!$A$13:$A$30,0),0)&gt;0,"L",IF(WEEKDAY(AI$10)=1,"","X")))</f>
        <v/>
      </c>
      <c r="AJ47" s="62"/>
      <c r="AK47" s="62">
        <f t="shared" si="6"/>
        <v>25</v>
      </c>
      <c r="AL47" s="62">
        <f t="shared" si="7"/>
        <v>1</v>
      </c>
      <c r="AM47" s="62"/>
      <c r="AN47" s="63"/>
      <c r="AO47" s="44">
        <f t="shared" si="0"/>
        <v>9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IF(OR($A48="",E$10=""),"",IF(IFERROR(MATCH(BBC_9!E$10,Infor!$A$13:$A$30,0),0)&gt;0,"L",IF(WEEKDAY(E$10)=1,"","X")))</f>
        <v>X</v>
      </c>
      <c r="F48" s="61" t="str">
        <f>IF(OR($A48="",F$10=""),"",IF(IFERROR(MATCH(BBC_9!F$10,Infor!$A$13:$A$30,0),0)&gt;0,"L",IF(WEEKDAY(F$10)=1,"","X")))</f>
        <v>L</v>
      </c>
      <c r="G48" s="61" t="str">
        <f>IF(OR($A48="",G$10=""),"",IF(IFERROR(MATCH(BBC_9!G$10,Infor!$A$13:$A$30,0),0)&gt;0,"L",IF(WEEKDAY(G$10)=1,"","X")))</f>
        <v/>
      </c>
      <c r="H48" s="61" t="str">
        <f>IF(OR($A48="",H$10=""),"",IF(IFERROR(MATCH(BBC_9!H$10,Infor!$A$13:$A$30,0),0)&gt;0,"L",IF(WEEKDAY(H$10)=1,"","X")))</f>
        <v>X</v>
      </c>
      <c r="I48" s="61" t="str">
        <f>IF(OR($A48="",I$10=""),"",IF(IFERROR(MATCH(BBC_9!I$10,Infor!$A$13:$A$30,0),0)&gt;0,"L",IF(WEEKDAY(I$10)=1,"","X")))</f>
        <v>X</v>
      </c>
      <c r="J48" s="61" t="str">
        <f>IF(OR($A48="",J$10=""),"",IF(IFERROR(MATCH(BBC_9!J$10,Infor!$A$13:$A$30,0),0)&gt;0,"L",IF(WEEKDAY(J$10)=1,"","X")))</f>
        <v>X</v>
      </c>
      <c r="K48" s="61" t="str">
        <f>IF(OR($A48="",K$10=""),"",IF(IFERROR(MATCH(BBC_9!K$10,Infor!$A$13:$A$30,0),0)&gt;0,"L",IF(WEEKDAY(K$10)=1,"","X")))</f>
        <v>X</v>
      </c>
      <c r="L48" s="61" t="str">
        <f>IF(OR($A48="",L$10=""),"",IF(IFERROR(MATCH(BBC_9!L$10,Infor!$A$13:$A$30,0),0)&gt;0,"L",IF(WEEKDAY(L$10)=1,"","X")))</f>
        <v>X</v>
      </c>
      <c r="M48" s="61" t="str">
        <f>IF(OR($A48="",M$10=""),"",IF(IFERROR(MATCH(BBC_9!M$10,Infor!$A$13:$A$30,0),0)&gt;0,"L",IF(WEEKDAY(M$10)=1,"","X")))</f>
        <v>X</v>
      </c>
      <c r="N48" s="61" t="str">
        <f>IF(OR($A48="",N$10=""),"",IF(IFERROR(MATCH(BBC_9!N$10,Infor!$A$13:$A$30,0),0)&gt;0,"L",IF(WEEKDAY(N$10)=1,"","X")))</f>
        <v/>
      </c>
      <c r="O48" s="61" t="str">
        <f>IF(OR($A48="",O$10=""),"",IF(IFERROR(MATCH(BBC_9!O$10,Infor!$A$13:$A$30,0),0)&gt;0,"L",IF(WEEKDAY(O$10)=1,"","X")))</f>
        <v>X</v>
      </c>
      <c r="P48" s="61" t="str">
        <f>IF(OR($A48="",P$10=""),"",IF(IFERROR(MATCH(BBC_9!P$10,Infor!$A$13:$A$30,0),0)&gt;0,"L",IF(WEEKDAY(P$10)=1,"","X")))</f>
        <v>X</v>
      </c>
      <c r="Q48" s="61" t="str">
        <f>IF(OR($A48="",Q$10=""),"",IF(IFERROR(MATCH(BBC_9!Q$10,Infor!$A$13:$A$30,0),0)&gt;0,"L",IF(WEEKDAY(Q$10)=1,"","X")))</f>
        <v>X</v>
      </c>
      <c r="R48" s="61" t="str">
        <f>IF(OR($A48="",R$10=""),"",IF(IFERROR(MATCH(BBC_9!R$10,Infor!$A$13:$A$30,0),0)&gt;0,"L",IF(WEEKDAY(R$10)=1,"","X")))</f>
        <v>X</v>
      </c>
      <c r="S48" s="61" t="str">
        <f>IF(OR($A48="",S$10=""),"",IF(IFERROR(MATCH(BBC_9!S$10,Infor!$A$13:$A$30,0),0)&gt;0,"L",IF(WEEKDAY(S$10)=1,"","X")))</f>
        <v>X</v>
      </c>
      <c r="T48" s="61" t="str">
        <f>IF(OR($A48="",T$10=""),"",IF(IFERROR(MATCH(BBC_9!T$10,Infor!$A$13:$A$30,0),0)&gt;0,"L",IF(WEEKDAY(T$10)=1,"","X")))</f>
        <v>X</v>
      </c>
      <c r="U48" s="61" t="str">
        <f>IF(OR($A48="",U$10=""),"",IF(IFERROR(MATCH(BBC_9!U$10,Infor!$A$13:$A$30,0),0)&gt;0,"L",IF(WEEKDAY(U$10)=1,"","X")))</f>
        <v/>
      </c>
      <c r="V48" s="61" t="str">
        <f>IF(OR($A48="",V$10=""),"",IF(IFERROR(MATCH(BBC_9!V$10,Infor!$A$13:$A$30,0),0)&gt;0,"L",IF(WEEKDAY(V$10)=1,"","X")))</f>
        <v>X</v>
      </c>
      <c r="W48" s="61" t="str">
        <f>IF(OR($A48="",W$10=""),"",IF(IFERROR(MATCH(BBC_9!W$10,Infor!$A$13:$A$30,0),0)&gt;0,"L",IF(WEEKDAY(W$10)=1,"","X")))</f>
        <v>X</v>
      </c>
      <c r="X48" s="61" t="str">
        <f>IF(OR($A48="",X$10=""),"",IF(IFERROR(MATCH(BBC_9!X$10,Infor!$A$13:$A$30,0),0)&gt;0,"L",IF(WEEKDAY(X$10)=1,"","X")))</f>
        <v>X</v>
      </c>
      <c r="Y48" s="61" t="str">
        <f>IF(OR($A48="",Y$10=""),"",IF(IFERROR(MATCH(BBC_9!Y$10,Infor!$A$13:$A$30,0),0)&gt;0,"L",IF(WEEKDAY(Y$10)=1,"","X")))</f>
        <v>X</v>
      </c>
      <c r="Z48" s="61" t="str">
        <f>IF(OR($A48="",Z$10=""),"",IF(IFERROR(MATCH(BBC_9!Z$10,Infor!$A$13:$A$30,0),0)&gt;0,"L",IF(WEEKDAY(Z$10)=1,"","X")))</f>
        <v>X</v>
      </c>
      <c r="AA48" s="61" t="str">
        <f>IF(OR($A48="",AA$10=""),"",IF(IFERROR(MATCH(BBC_9!AA$10,Infor!$A$13:$A$30,0),0)&gt;0,"L",IF(WEEKDAY(AA$10)=1,"","X")))</f>
        <v>X</v>
      </c>
      <c r="AB48" s="61" t="str">
        <f>IF(OR($A48="",AB$10=""),"",IF(IFERROR(MATCH(BBC_9!AB$10,Infor!$A$13:$A$30,0),0)&gt;0,"L",IF(WEEKDAY(AB$10)=1,"","X")))</f>
        <v/>
      </c>
      <c r="AC48" s="61" t="str">
        <f>IF(OR($A48="",AC$10=""),"",IF(IFERROR(MATCH(BBC_9!AC$10,Infor!$A$13:$A$30,0),0)&gt;0,"L",IF(WEEKDAY(AC$10)=1,"","X")))</f>
        <v>X</v>
      </c>
      <c r="AD48" s="61" t="str">
        <f>IF(OR($A48="",AD$10=""),"",IF(IFERROR(MATCH(BBC_9!AD$10,Infor!$A$13:$A$30,0),0)&gt;0,"L",IF(WEEKDAY(AD$10)=1,"","X")))</f>
        <v>X</v>
      </c>
      <c r="AE48" s="61" t="str">
        <f>IF(OR($A48="",AE$10=""),"",IF(IFERROR(MATCH(BBC_9!AE$10,Infor!$A$13:$A$30,0),0)&gt;0,"L",IF(WEEKDAY(AE$10)=1,"","X")))</f>
        <v>X</v>
      </c>
      <c r="AF48" s="61" t="str">
        <f>IF(OR($A48="",AF$10=""),"",IF(IFERROR(MATCH(BBC_9!AF$10,Infor!$A$13:$A$30,0),0)&gt;0,"L",IF(WEEKDAY(AF$10)=1,"","X")))</f>
        <v>X</v>
      </c>
      <c r="AG48" s="61" t="str">
        <f>IF(OR($A48="",AG$10=""),"",IF(IFERROR(MATCH(BBC_9!AG$10,Infor!$A$13:$A$30,0),0)&gt;0,"L",IF(WEEKDAY(AG$10)=1,"","X")))</f>
        <v>X</v>
      </c>
      <c r="AH48" s="61" t="str">
        <f>IF(OR($A48="",AH$10=""),"",IF(IFERROR(MATCH(BBC_9!AH$10,Infor!$A$13:$A$30,0),0)&gt;0,"L",IF(WEEKDAY(AH$10)=1,"","X")))</f>
        <v>X</v>
      </c>
      <c r="AI48" s="61" t="str">
        <f>IF(OR($A48="",AI$10=""),"",IF(IFERROR(MATCH(BBC_9!AI$10,Infor!$A$13:$A$30,0),0)&gt;0,"L",IF(WEEKDAY(AI$10)=1,"","X")))</f>
        <v/>
      </c>
      <c r="AJ48" s="62"/>
      <c r="AK48" s="62">
        <f t="shared" si="6"/>
        <v>25</v>
      </c>
      <c r="AL48" s="62">
        <f t="shared" si="7"/>
        <v>1</v>
      </c>
      <c r="AM48" s="62"/>
      <c r="AN48" s="63"/>
      <c r="AO48" s="44">
        <f t="shared" si="0"/>
        <v>9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IF(OR($A49="",E$10=""),"",IF(IFERROR(MATCH(BBC_9!E$10,Infor!$A$13:$A$30,0),0)&gt;0,"L",IF(WEEKDAY(E$10)=1,"","X")))</f>
        <v>X</v>
      </c>
      <c r="F49" s="61" t="str">
        <f>IF(OR($A49="",F$10=""),"",IF(IFERROR(MATCH(BBC_9!F$10,Infor!$A$13:$A$30,0),0)&gt;0,"L",IF(WEEKDAY(F$10)=1,"","X")))</f>
        <v>L</v>
      </c>
      <c r="G49" s="61" t="str">
        <f>IF(OR($A49="",G$10=""),"",IF(IFERROR(MATCH(BBC_9!G$10,Infor!$A$13:$A$30,0),0)&gt;0,"L",IF(WEEKDAY(G$10)=1,"","X")))</f>
        <v/>
      </c>
      <c r="H49" s="61" t="str">
        <f>IF(OR($A49="",H$10=""),"",IF(IFERROR(MATCH(BBC_9!H$10,Infor!$A$13:$A$30,0),0)&gt;0,"L",IF(WEEKDAY(H$10)=1,"","X")))</f>
        <v>X</v>
      </c>
      <c r="I49" s="61" t="str">
        <f>IF(OR($A49="",I$10=""),"",IF(IFERROR(MATCH(BBC_9!I$10,Infor!$A$13:$A$30,0),0)&gt;0,"L",IF(WEEKDAY(I$10)=1,"","X")))</f>
        <v>X</v>
      </c>
      <c r="J49" s="61" t="str">
        <f>IF(OR($A49="",J$10=""),"",IF(IFERROR(MATCH(BBC_9!J$10,Infor!$A$13:$A$30,0),0)&gt;0,"L",IF(WEEKDAY(J$10)=1,"","X")))</f>
        <v>X</v>
      </c>
      <c r="K49" s="61" t="str">
        <f>IF(OR($A49="",K$10=""),"",IF(IFERROR(MATCH(BBC_9!K$10,Infor!$A$13:$A$30,0),0)&gt;0,"L",IF(WEEKDAY(K$10)=1,"","X")))</f>
        <v>X</v>
      </c>
      <c r="L49" s="61" t="str">
        <f>IF(OR($A49="",L$10=""),"",IF(IFERROR(MATCH(BBC_9!L$10,Infor!$A$13:$A$30,0),0)&gt;0,"L",IF(WEEKDAY(L$10)=1,"","X")))</f>
        <v>X</v>
      </c>
      <c r="M49" s="61" t="str">
        <f>IF(OR($A49="",M$10=""),"",IF(IFERROR(MATCH(BBC_9!M$10,Infor!$A$13:$A$30,0),0)&gt;0,"L",IF(WEEKDAY(M$10)=1,"","X")))</f>
        <v>X</v>
      </c>
      <c r="N49" s="61" t="str">
        <f>IF(OR($A49="",N$10=""),"",IF(IFERROR(MATCH(BBC_9!N$10,Infor!$A$13:$A$30,0),0)&gt;0,"L",IF(WEEKDAY(N$10)=1,"","X")))</f>
        <v/>
      </c>
      <c r="O49" s="61" t="str">
        <f>IF(OR($A49="",O$10=""),"",IF(IFERROR(MATCH(BBC_9!O$10,Infor!$A$13:$A$30,0),0)&gt;0,"L",IF(WEEKDAY(O$10)=1,"","X")))</f>
        <v>X</v>
      </c>
      <c r="P49" s="61" t="str">
        <f>IF(OR($A49="",P$10=""),"",IF(IFERROR(MATCH(BBC_9!P$10,Infor!$A$13:$A$30,0),0)&gt;0,"L",IF(WEEKDAY(P$10)=1,"","X")))</f>
        <v>X</v>
      </c>
      <c r="Q49" s="61" t="str">
        <f>IF(OR($A49="",Q$10=""),"",IF(IFERROR(MATCH(BBC_9!Q$10,Infor!$A$13:$A$30,0),0)&gt;0,"L",IF(WEEKDAY(Q$10)=1,"","X")))</f>
        <v>X</v>
      </c>
      <c r="R49" s="61" t="str">
        <f>IF(OR($A49="",R$10=""),"",IF(IFERROR(MATCH(BBC_9!R$10,Infor!$A$13:$A$30,0),0)&gt;0,"L",IF(WEEKDAY(R$10)=1,"","X")))</f>
        <v>X</v>
      </c>
      <c r="S49" s="61" t="str">
        <f>IF(OR($A49="",S$10=""),"",IF(IFERROR(MATCH(BBC_9!S$10,Infor!$A$13:$A$30,0),0)&gt;0,"L",IF(WEEKDAY(S$10)=1,"","X")))</f>
        <v>X</v>
      </c>
      <c r="T49" s="61" t="str">
        <f>IF(OR($A49="",T$10=""),"",IF(IFERROR(MATCH(BBC_9!T$10,Infor!$A$13:$A$30,0),0)&gt;0,"L",IF(WEEKDAY(T$10)=1,"","X")))</f>
        <v>X</v>
      </c>
      <c r="U49" s="61" t="str">
        <f>IF(OR($A49="",U$10=""),"",IF(IFERROR(MATCH(BBC_9!U$10,Infor!$A$13:$A$30,0),0)&gt;0,"L",IF(WEEKDAY(U$10)=1,"","X")))</f>
        <v/>
      </c>
      <c r="V49" s="61" t="str">
        <f>IF(OR($A49="",V$10=""),"",IF(IFERROR(MATCH(BBC_9!V$10,Infor!$A$13:$A$30,0),0)&gt;0,"L",IF(WEEKDAY(V$10)=1,"","X")))</f>
        <v>X</v>
      </c>
      <c r="W49" s="61" t="str">
        <f>IF(OR($A49="",W$10=""),"",IF(IFERROR(MATCH(BBC_9!W$10,Infor!$A$13:$A$30,0),0)&gt;0,"L",IF(WEEKDAY(W$10)=1,"","X")))</f>
        <v>X</v>
      </c>
      <c r="X49" s="61" t="str">
        <f>IF(OR($A49="",X$10=""),"",IF(IFERROR(MATCH(BBC_9!X$10,Infor!$A$13:$A$30,0),0)&gt;0,"L",IF(WEEKDAY(X$10)=1,"","X")))</f>
        <v>X</v>
      </c>
      <c r="Y49" s="61" t="str">
        <f>IF(OR($A49="",Y$10=""),"",IF(IFERROR(MATCH(BBC_9!Y$10,Infor!$A$13:$A$30,0),0)&gt;0,"L",IF(WEEKDAY(Y$10)=1,"","X")))</f>
        <v>X</v>
      </c>
      <c r="Z49" s="61" t="str">
        <f>IF(OR($A49="",Z$10=""),"",IF(IFERROR(MATCH(BBC_9!Z$10,Infor!$A$13:$A$30,0),0)&gt;0,"L",IF(WEEKDAY(Z$10)=1,"","X")))</f>
        <v>X</v>
      </c>
      <c r="AA49" s="61" t="str">
        <f>IF(OR($A49="",AA$10=""),"",IF(IFERROR(MATCH(BBC_9!AA$10,Infor!$A$13:$A$30,0),0)&gt;0,"L",IF(WEEKDAY(AA$10)=1,"","X")))</f>
        <v>X</v>
      </c>
      <c r="AB49" s="61" t="str">
        <f>IF(OR($A49="",AB$10=""),"",IF(IFERROR(MATCH(BBC_9!AB$10,Infor!$A$13:$A$30,0),0)&gt;0,"L",IF(WEEKDAY(AB$10)=1,"","X")))</f>
        <v/>
      </c>
      <c r="AC49" s="61" t="str">
        <f>IF(OR($A49="",AC$10=""),"",IF(IFERROR(MATCH(BBC_9!AC$10,Infor!$A$13:$A$30,0),0)&gt;0,"L",IF(WEEKDAY(AC$10)=1,"","X")))</f>
        <v>X</v>
      </c>
      <c r="AD49" s="61" t="str">
        <f>IF(OR($A49="",AD$10=""),"",IF(IFERROR(MATCH(BBC_9!AD$10,Infor!$A$13:$A$30,0),0)&gt;0,"L",IF(WEEKDAY(AD$10)=1,"","X")))</f>
        <v>X</v>
      </c>
      <c r="AE49" s="61" t="str">
        <f>IF(OR($A49="",AE$10=""),"",IF(IFERROR(MATCH(BBC_9!AE$10,Infor!$A$13:$A$30,0),0)&gt;0,"L",IF(WEEKDAY(AE$10)=1,"","X")))</f>
        <v>X</v>
      </c>
      <c r="AF49" s="61" t="str">
        <f>IF(OR($A49="",AF$10=""),"",IF(IFERROR(MATCH(BBC_9!AF$10,Infor!$A$13:$A$30,0),0)&gt;0,"L",IF(WEEKDAY(AF$10)=1,"","X")))</f>
        <v>X</v>
      </c>
      <c r="AG49" s="61" t="str">
        <f>IF(OR($A49="",AG$10=""),"",IF(IFERROR(MATCH(BBC_9!AG$10,Infor!$A$13:$A$30,0),0)&gt;0,"L",IF(WEEKDAY(AG$10)=1,"","X")))</f>
        <v>X</v>
      </c>
      <c r="AH49" s="61" t="str">
        <f>IF(OR($A49="",AH$10=""),"",IF(IFERROR(MATCH(BBC_9!AH$10,Infor!$A$13:$A$30,0),0)&gt;0,"L",IF(WEEKDAY(AH$10)=1,"","X")))</f>
        <v>X</v>
      </c>
      <c r="AI49" s="61" t="str">
        <f>IF(OR($A49="",AI$10=""),"",IF(IFERROR(MATCH(BBC_9!AI$10,Infor!$A$13:$A$30,0),0)&gt;0,"L",IF(WEEKDAY(AI$10)=1,"","X")))</f>
        <v/>
      </c>
      <c r="AJ49" s="62"/>
      <c r="AK49" s="62">
        <f t="shared" si="6"/>
        <v>25</v>
      </c>
      <c r="AL49" s="62">
        <f t="shared" si="7"/>
        <v>1</v>
      </c>
      <c r="AM49" s="62"/>
      <c r="AN49" s="63"/>
      <c r="AO49" s="44">
        <f t="shared" si="0"/>
        <v>9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IF(OR($A50="",E$10=""),"",IF(IFERROR(MATCH(BBC_9!E$10,Infor!$A$13:$A$30,0),0)&gt;0,"L",IF(WEEKDAY(E$10)=1,"","X")))</f>
        <v>X</v>
      </c>
      <c r="F50" s="61" t="str">
        <f>IF(OR($A50="",F$10=""),"",IF(IFERROR(MATCH(BBC_9!F$10,Infor!$A$13:$A$30,0),0)&gt;0,"L",IF(WEEKDAY(F$10)=1,"","X")))</f>
        <v>L</v>
      </c>
      <c r="G50" s="61" t="str">
        <f>IF(OR($A50="",G$10=""),"",IF(IFERROR(MATCH(BBC_9!G$10,Infor!$A$13:$A$30,0),0)&gt;0,"L",IF(WEEKDAY(G$10)=1,"","X")))</f>
        <v/>
      </c>
      <c r="H50" s="61" t="str">
        <f>IF(OR($A50="",H$10=""),"",IF(IFERROR(MATCH(BBC_9!H$10,Infor!$A$13:$A$30,0),0)&gt;0,"L",IF(WEEKDAY(H$10)=1,"","X")))</f>
        <v>X</v>
      </c>
      <c r="I50" s="61" t="str">
        <f>IF(OR($A50="",I$10=""),"",IF(IFERROR(MATCH(BBC_9!I$10,Infor!$A$13:$A$30,0),0)&gt;0,"L",IF(WEEKDAY(I$10)=1,"","X")))</f>
        <v>X</v>
      </c>
      <c r="J50" s="61" t="str">
        <f>IF(OR($A50="",J$10=""),"",IF(IFERROR(MATCH(BBC_9!J$10,Infor!$A$13:$A$30,0),0)&gt;0,"L",IF(WEEKDAY(J$10)=1,"","X")))</f>
        <v>X</v>
      </c>
      <c r="K50" s="61" t="str">
        <f>IF(OR($A50="",K$10=""),"",IF(IFERROR(MATCH(BBC_9!K$10,Infor!$A$13:$A$30,0),0)&gt;0,"L",IF(WEEKDAY(K$10)=1,"","X")))</f>
        <v>X</v>
      </c>
      <c r="L50" s="61" t="str">
        <f>IF(OR($A50="",L$10=""),"",IF(IFERROR(MATCH(BBC_9!L$10,Infor!$A$13:$A$30,0),0)&gt;0,"L",IF(WEEKDAY(L$10)=1,"","X")))</f>
        <v>X</v>
      </c>
      <c r="M50" s="61" t="str">
        <f>IF(OR($A50="",M$10=""),"",IF(IFERROR(MATCH(BBC_9!M$10,Infor!$A$13:$A$30,0),0)&gt;0,"L",IF(WEEKDAY(M$10)=1,"","X")))</f>
        <v>X</v>
      </c>
      <c r="N50" s="61" t="str">
        <f>IF(OR($A50="",N$10=""),"",IF(IFERROR(MATCH(BBC_9!N$10,Infor!$A$13:$A$30,0),0)&gt;0,"L",IF(WEEKDAY(N$10)=1,"","X")))</f>
        <v/>
      </c>
      <c r="O50" s="61" t="str">
        <f>IF(OR($A50="",O$10=""),"",IF(IFERROR(MATCH(BBC_9!O$10,Infor!$A$13:$A$30,0),0)&gt;0,"L",IF(WEEKDAY(O$10)=1,"","X")))</f>
        <v>X</v>
      </c>
      <c r="P50" s="61" t="str">
        <f>IF(OR($A50="",P$10=""),"",IF(IFERROR(MATCH(BBC_9!P$10,Infor!$A$13:$A$30,0),0)&gt;0,"L",IF(WEEKDAY(P$10)=1,"","X")))</f>
        <v>X</v>
      </c>
      <c r="Q50" s="61" t="str">
        <f>IF(OR($A50="",Q$10=""),"",IF(IFERROR(MATCH(BBC_9!Q$10,Infor!$A$13:$A$30,0),0)&gt;0,"L",IF(WEEKDAY(Q$10)=1,"","X")))</f>
        <v>X</v>
      </c>
      <c r="R50" s="61" t="str">
        <f>IF(OR($A50="",R$10=""),"",IF(IFERROR(MATCH(BBC_9!R$10,Infor!$A$13:$A$30,0),0)&gt;0,"L",IF(WEEKDAY(R$10)=1,"","X")))</f>
        <v>X</v>
      </c>
      <c r="S50" s="61" t="str">
        <f>IF(OR($A50="",S$10=""),"",IF(IFERROR(MATCH(BBC_9!S$10,Infor!$A$13:$A$30,0),0)&gt;0,"L",IF(WEEKDAY(S$10)=1,"","X")))</f>
        <v>X</v>
      </c>
      <c r="T50" s="61" t="str">
        <f>IF(OR($A50="",T$10=""),"",IF(IFERROR(MATCH(BBC_9!T$10,Infor!$A$13:$A$30,0),0)&gt;0,"L",IF(WEEKDAY(T$10)=1,"","X")))</f>
        <v>X</v>
      </c>
      <c r="U50" s="61" t="str">
        <f>IF(OR($A50="",U$10=""),"",IF(IFERROR(MATCH(BBC_9!U$10,Infor!$A$13:$A$30,0),0)&gt;0,"L",IF(WEEKDAY(U$10)=1,"","X")))</f>
        <v/>
      </c>
      <c r="V50" s="61" t="str">
        <f>IF(OR($A50="",V$10=""),"",IF(IFERROR(MATCH(BBC_9!V$10,Infor!$A$13:$A$30,0),0)&gt;0,"L",IF(WEEKDAY(V$10)=1,"","X")))</f>
        <v>X</v>
      </c>
      <c r="W50" s="61" t="str">
        <f>IF(OR($A50="",W$10=""),"",IF(IFERROR(MATCH(BBC_9!W$10,Infor!$A$13:$A$30,0),0)&gt;0,"L",IF(WEEKDAY(W$10)=1,"","X")))</f>
        <v>X</v>
      </c>
      <c r="X50" s="61" t="str">
        <f>IF(OR($A50="",X$10=""),"",IF(IFERROR(MATCH(BBC_9!X$10,Infor!$A$13:$A$30,0),0)&gt;0,"L",IF(WEEKDAY(X$10)=1,"","X")))</f>
        <v>X</v>
      </c>
      <c r="Y50" s="61" t="str">
        <f>IF(OR($A50="",Y$10=""),"",IF(IFERROR(MATCH(BBC_9!Y$10,Infor!$A$13:$A$30,0),0)&gt;0,"L",IF(WEEKDAY(Y$10)=1,"","X")))</f>
        <v>X</v>
      </c>
      <c r="Z50" s="61" t="str">
        <f>IF(OR($A50="",Z$10=""),"",IF(IFERROR(MATCH(BBC_9!Z$10,Infor!$A$13:$A$30,0),0)&gt;0,"L",IF(WEEKDAY(Z$10)=1,"","X")))</f>
        <v>X</v>
      </c>
      <c r="AA50" s="61" t="str">
        <f>IF(OR($A50="",AA$10=""),"",IF(IFERROR(MATCH(BBC_9!AA$10,Infor!$A$13:$A$30,0),0)&gt;0,"L",IF(WEEKDAY(AA$10)=1,"","X")))</f>
        <v>X</v>
      </c>
      <c r="AB50" s="61" t="str">
        <f>IF(OR($A50="",AB$10=""),"",IF(IFERROR(MATCH(BBC_9!AB$10,Infor!$A$13:$A$30,0),0)&gt;0,"L",IF(WEEKDAY(AB$10)=1,"","X")))</f>
        <v/>
      </c>
      <c r="AC50" s="61" t="str">
        <f>IF(OR($A50="",AC$10=""),"",IF(IFERROR(MATCH(BBC_9!AC$10,Infor!$A$13:$A$30,0),0)&gt;0,"L",IF(WEEKDAY(AC$10)=1,"","X")))</f>
        <v>X</v>
      </c>
      <c r="AD50" s="61" t="str">
        <f>IF(OR($A50="",AD$10=""),"",IF(IFERROR(MATCH(BBC_9!AD$10,Infor!$A$13:$A$30,0),0)&gt;0,"L",IF(WEEKDAY(AD$10)=1,"","X")))</f>
        <v>X</v>
      </c>
      <c r="AE50" s="61" t="str">
        <f>IF(OR($A50="",AE$10=""),"",IF(IFERROR(MATCH(BBC_9!AE$10,Infor!$A$13:$A$30,0),0)&gt;0,"L",IF(WEEKDAY(AE$10)=1,"","X")))</f>
        <v>X</v>
      </c>
      <c r="AF50" s="61" t="str">
        <f>IF(OR($A50="",AF$10=""),"",IF(IFERROR(MATCH(BBC_9!AF$10,Infor!$A$13:$A$30,0),0)&gt;0,"L",IF(WEEKDAY(AF$10)=1,"","X")))</f>
        <v>X</v>
      </c>
      <c r="AG50" s="61" t="str">
        <f>IF(OR($A50="",AG$10=""),"",IF(IFERROR(MATCH(BBC_9!AG$10,Infor!$A$13:$A$30,0),0)&gt;0,"L",IF(WEEKDAY(AG$10)=1,"","X")))</f>
        <v>X</v>
      </c>
      <c r="AH50" s="61" t="str">
        <f>IF(OR($A50="",AH$10=""),"",IF(IFERROR(MATCH(BBC_9!AH$10,Infor!$A$13:$A$30,0),0)&gt;0,"L",IF(WEEKDAY(AH$10)=1,"","X")))</f>
        <v>X</v>
      </c>
      <c r="AI50" s="61" t="str">
        <f>IF(OR($A50="",AI$10=""),"",IF(IFERROR(MATCH(BBC_9!AI$10,Infor!$A$13:$A$30,0),0)&gt;0,"L",IF(WEEKDAY(AI$10)=1,"","X")))</f>
        <v/>
      </c>
      <c r="AJ50" s="62"/>
      <c r="AK50" s="62">
        <f t="shared" si="6"/>
        <v>25</v>
      </c>
      <c r="AL50" s="62">
        <f t="shared" si="7"/>
        <v>1</v>
      </c>
      <c r="AM50" s="62"/>
      <c r="AN50" s="63"/>
      <c r="AO50" s="44">
        <f t="shared" si="0"/>
        <v>9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IF(OR($A51="",E$10=""),"",IF(IFERROR(MATCH(BBC_9!E$10,Infor!$A$13:$A$30,0),0)&gt;0,"L",IF(WEEKDAY(E$10)=1,"","X")))</f>
        <v>X</v>
      </c>
      <c r="F51" s="61" t="str">
        <f>IF(OR($A51="",F$10=""),"",IF(IFERROR(MATCH(BBC_9!F$10,Infor!$A$13:$A$30,0),0)&gt;0,"L",IF(WEEKDAY(F$10)=1,"","X")))</f>
        <v>L</v>
      </c>
      <c r="G51" s="61" t="str">
        <f>IF(OR($A51="",G$10=""),"",IF(IFERROR(MATCH(BBC_9!G$10,Infor!$A$13:$A$30,0),0)&gt;0,"L",IF(WEEKDAY(G$10)=1,"","X")))</f>
        <v/>
      </c>
      <c r="H51" s="61" t="str">
        <f>IF(OR($A51="",H$10=""),"",IF(IFERROR(MATCH(BBC_9!H$10,Infor!$A$13:$A$30,0),0)&gt;0,"L",IF(WEEKDAY(H$10)=1,"","X")))</f>
        <v>X</v>
      </c>
      <c r="I51" s="61" t="str">
        <f>IF(OR($A51="",I$10=""),"",IF(IFERROR(MATCH(BBC_9!I$10,Infor!$A$13:$A$30,0),0)&gt;0,"L",IF(WEEKDAY(I$10)=1,"","X")))</f>
        <v>X</v>
      </c>
      <c r="J51" s="61" t="str">
        <f>IF(OR($A51="",J$10=""),"",IF(IFERROR(MATCH(BBC_9!J$10,Infor!$A$13:$A$30,0),0)&gt;0,"L",IF(WEEKDAY(J$10)=1,"","X")))</f>
        <v>X</v>
      </c>
      <c r="K51" s="61" t="str">
        <f>IF(OR($A51="",K$10=""),"",IF(IFERROR(MATCH(BBC_9!K$10,Infor!$A$13:$A$30,0),0)&gt;0,"L",IF(WEEKDAY(K$10)=1,"","X")))</f>
        <v>X</v>
      </c>
      <c r="L51" s="61" t="str">
        <f>IF(OR($A51="",L$10=""),"",IF(IFERROR(MATCH(BBC_9!L$10,Infor!$A$13:$A$30,0),0)&gt;0,"L",IF(WEEKDAY(L$10)=1,"","X")))</f>
        <v>X</v>
      </c>
      <c r="M51" s="61" t="str">
        <f>IF(OR($A51="",M$10=""),"",IF(IFERROR(MATCH(BBC_9!M$10,Infor!$A$13:$A$30,0),0)&gt;0,"L",IF(WEEKDAY(M$10)=1,"","X")))</f>
        <v>X</v>
      </c>
      <c r="N51" s="61" t="str">
        <f>IF(OR($A51="",N$10=""),"",IF(IFERROR(MATCH(BBC_9!N$10,Infor!$A$13:$A$30,0),0)&gt;0,"L",IF(WEEKDAY(N$10)=1,"","X")))</f>
        <v/>
      </c>
      <c r="O51" s="61" t="str">
        <f>IF(OR($A51="",O$10=""),"",IF(IFERROR(MATCH(BBC_9!O$10,Infor!$A$13:$A$30,0),0)&gt;0,"L",IF(WEEKDAY(O$10)=1,"","X")))</f>
        <v>X</v>
      </c>
      <c r="P51" s="61" t="str">
        <f>IF(OR($A51="",P$10=""),"",IF(IFERROR(MATCH(BBC_9!P$10,Infor!$A$13:$A$30,0),0)&gt;0,"L",IF(WEEKDAY(P$10)=1,"","X")))</f>
        <v>X</v>
      </c>
      <c r="Q51" s="61" t="str">
        <f>IF(OR($A51="",Q$10=""),"",IF(IFERROR(MATCH(BBC_9!Q$10,Infor!$A$13:$A$30,0),0)&gt;0,"L",IF(WEEKDAY(Q$10)=1,"","X")))</f>
        <v>X</v>
      </c>
      <c r="R51" s="61" t="str">
        <f>IF(OR($A51="",R$10=""),"",IF(IFERROR(MATCH(BBC_9!R$10,Infor!$A$13:$A$30,0),0)&gt;0,"L",IF(WEEKDAY(R$10)=1,"","X")))</f>
        <v>X</v>
      </c>
      <c r="S51" s="61" t="str">
        <f>IF(OR($A51="",S$10=""),"",IF(IFERROR(MATCH(BBC_9!S$10,Infor!$A$13:$A$30,0),0)&gt;0,"L",IF(WEEKDAY(S$10)=1,"","X")))</f>
        <v>X</v>
      </c>
      <c r="T51" s="61" t="str">
        <f>IF(OR($A51="",T$10=""),"",IF(IFERROR(MATCH(BBC_9!T$10,Infor!$A$13:$A$30,0),0)&gt;0,"L",IF(WEEKDAY(T$10)=1,"","X")))</f>
        <v>X</v>
      </c>
      <c r="U51" s="61" t="str">
        <f>IF(OR($A51="",U$10=""),"",IF(IFERROR(MATCH(BBC_9!U$10,Infor!$A$13:$A$30,0),0)&gt;0,"L",IF(WEEKDAY(U$10)=1,"","X")))</f>
        <v/>
      </c>
      <c r="V51" s="61" t="str">
        <f>IF(OR($A51="",V$10=""),"",IF(IFERROR(MATCH(BBC_9!V$10,Infor!$A$13:$A$30,0),0)&gt;0,"L",IF(WEEKDAY(V$10)=1,"","X")))</f>
        <v>X</v>
      </c>
      <c r="W51" s="61" t="str">
        <f>IF(OR($A51="",W$10=""),"",IF(IFERROR(MATCH(BBC_9!W$10,Infor!$A$13:$A$30,0),0)&gt;0,"L",IF(WEEKDAY(W$10)=1,"","X")))</f>
        <v>X</v>
      </c>
      <c r="X51" s="61" t="str">
        <f>IF(OR($A51="",X$10=""),"",IF(IFERROR(MATCH(BBC_9!X$10,Infor!$A$13:$A$30,0),0)&gt;0,"L",IF(WEEKDAY(X$10)=1,"","X")))</f>
        <v>X</v>
      </c>
      <c r="Y51" s="61" t="str">
        <f>IF(OR($A51="",Y$10=""),"",IF(IFERROR(MATCH(BBC_9!Y$10,Infor!$A$13:$A$30,0),0)&gt;0,"L",IF(WEEKDAY(Y$10)=1,"","X")))</f>
        <v>X</v>
      </c>
      <c r="Z51" s="61" t="str">
        <f>IF(OR($A51="",Z$10=""),"",IF(IFERROR(MATCH(BBC_9!Z$10,Infor!$A$13:$A$30,0),0)&gt;0,"L",IF(WEEKDAY(Z$10)=1,"","X")))</f>
        <v>X</v>
      </c>
      <c r="AA51" s="61" t="str">
        <f>IF(OR($A51="",AA$10=""),"",IF(IFERROR(MATCH(BBC_9!AA$10,Infor!$A$13:$A$30,0),0)&gt;0,"L",IF(WEEKDAY(AA$10)=1,"","X")))</f>
        <v>X</v>
      </c>
      <c r="AB51" s="61" t="str">
        <f>IF(OR($A51="",AB$10=""),"",IF(IFERROR(MATCH(BBC_9!AB$10,Infor!$A$13:$A$30,0),0)&gt;0,"L",IF(WEEKDAY(AB$10)=1,"","X")))</f>
        <v/>
      </c>
      <c r="AC51" s="61" t="str">
        <f>IF(OR($A51="",AC$10=""),"",IF(IFERROR(MATCH(BBC_9!AC$10,Infor!$A$13:$A$30,0),0)&gt;0,"L",IF(WEEKDAY(AC$10)=1,"","X")))</f>
        <v>X</v>
      </c>
      <c r="AD51" s="61" t="str">
        <f>IF(OR($A51="",AD$10=""),"",IF(IFERROR(MATCH(BBC_9!AD$10,Infor!$A$13:$A$30,0),0)&gt;0,"L",IF(WEEKDAY(AD$10)=1,"","X")))</f>
        <v>X</v>
      </c>
      <c r="AE51" s="61" t="str">
        <f>IF(OR($A51="",AE$10=""),"",IF(IFERROR(MATCH(BBC_9!AE$10,Infor!$A$13:$A$30,0),0)&gt;0,"L",IF(WEEKDAY(AE$10)=1,"","X")))</f>
        <v>X</v>
      </c>
      <c r="AF51" s="61" t="str">
        <f>IF(OR($A51="",AF$10=""),"",IF(IFERROR(MATCH(BBC_9!AF$10,Infor!$A$13:$A$30,0),0)&gt;0,"L",IF(WEEKDAY(AF$10)=1,"","X")))</f>
        <v>X</v>
      </c>
      <c r="AG51" s="61" t="str">
        <f>IF(OR($A51="",AG$10=""),"",IF(IFERROR(MATCH(BBC_9!AG$10,Infor!$A$13:$A$30,0),0)&gt;0,"L",IF(WEEKDAY(AG$10)=1,"","X")))</f>
        <v>X</v>
      </c>
      <c r="AH51" s="61" t="str">
        <f>IF(OR($A51="",AH$10=""),"",IF(IFERROR(MATCH(BBC_9!AH$10,Infor!$A$13:$A$30,0),0)&gt;0,"L",IF(WEEKDAY(AH$10)=1,"","X")))</f>
        <v>X</v>
      </c>
      <c r="AI51" s="61" t="str">
        <f>IF(OR($A51="",AI$10=""),"",IF(IFERROR(MATCH(BBC_9!AI$10,Infor!$A$13:$A$30,0),0)&gt;0,"L",IF(WEEKDAY(AI$10)=1,"","X")))</f>
        <v/>
      </c>
      <c r="AJ51" s="62"/>
      <c r="AK51" s="62">
        <f t="shared" si="6"/>
        <v>25</v>
      </c>
      <c r="AL51" s="62">
        <f t="shared" si="7"/>
        <v>1</v>
      </c>
      <c r="AM51" s="62"/>
      <c r="AN51" s="63"/>
      <c r="AO51" s="44">
        <f t="shared" si="0"/>
        <v>9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IF(OR($A52="",E$10=""),"",IF(IFERROR(MATCH(BBC_9!E$10,Infor!$A$13:$A$30,0),0)&gt;0,"L",IF(WEEKDAY(E$10)=1,"","X")))</f>
        <v>X</v>
      </c>
      <c r="F52" s="61" t="str">
        <f>IF(OR($A52="",F$10=""),"",IF(IFERROR(MATCH(BBC_9!F$10,Infor!$A$13:$A$30,0),0)&gt;0,"L",IF(WEEKDAY(F$10)=1,"","X")))</f>
        <v>L</v>
      </c>
      <c r="G52" s="61" t="str">
        <f>IF(OR($A52="",G$10=""),"",IF(IFERROR(MATCH(BBC_9!G$10,Infor!$A$13:$A$30,0),0)&gt;0,"L",IF(WEEKDAY(G$10)=1,"","X")))</f>
        <v/>
      </c>
      <c r="H52" s="61" t="str">
        <f>IF(OR($A52="",H$10=""),"",IF(IFERROR(MATCH(BBC_9!H$10,Infor!$A$13:$A$30,0),0)&gt;0,"L",IF(WEEKDAY(H$10)=1,"","X")))</f>
        <v>X</v>
      </c>
      <c r="I52" s="61" t="str">
        <f>IF(OR($A52="",I$10=""),"",IF(IFERROR(MATCH(BBC_9!I$10,Infor!$A$13:$A$30,0),0)&gt;0,"L",IF(WEEKDAY(I$10)=1,"","X")))</f>
        <v>X</v>
      </c>
      <c r="J52" s="61" t="str">
        <f>IF(OR($A52="",J$10=""),"",IF(IFERROR(MATCH(BBC_9!J$10,Infor!$A$13:$A$30,0),0)&gt;0,"L",IF(WEEKDAY(J$10)=1,"","X")))</f>
        <v>X</v>
      </c>
      <c r="K52" s="61" t="str">
        <f>IF(OR($A52="",K$10=""),"",IF(IFERROR(MATCH(BBC_9!K$10,Infor!$A$13:$A$30,0),0)&gt;0,"L",IF(WEEKDAY(K$10)=1,"","X")))</f>
        <v>X</v>
      </c>
      <c r="L52" s="61" t="str">
        <f>IF(OR($A52="",L$10=""),"",IF(IFERROR(MATCH(BBC_9!L$10,Infor!$A$13:$A$30,0),0)&gt;0,"L",IF(WEEKDAY(L$10)=1,"","X")))</f>
        <v>X</v>
      </c>
      <c r="M52" s="61" t="str">
        <f>IF(OR($A52="",M$10=""),"",IF(IFERROR(MATCH(BBC_9!M$10,Infor!$A$13:$A$30,0),0)&gt;0,"L",IF(WEEKDAY(M$10)=1,"","X")))</f>
        <v>X</v>
      </c>
      <c r="N52" s="61" t="str">
        <f>IF(OR($A52="",N$10=""),"",IF(IFERROR(MATCH(BBC_9!N$10,Infor!$A$13:$A$30,0),0)&gt;0,"L",IF(WEEKDAY(N$10)=1,"","X")))</f>
        <v/>
      </c>
      <c r="O52" s="61" t="str">
        <f>IF(OR($A52="",O$10=""),"",IF(IFERROR(MATCH(BBC_9!O$10,Infor!$A$13:$A$30,0),0)&gt;0,"L",IF(WEEKDAY(O$10)=1,"","X")))</f>
        <v>X</v>
      </c>
      <c r="P52" s="61" t="str">
        <f>IF(OR($A52="",P$10=""),"",IF(IFERROR(MATCH(BBC_9!P$10,Infor!$A$13:$A$30,0),0)&gt;0,"L",IF(WEEKDAY(P$10)=1,"","X")))</f>
        <v>X</v>
      </c>
      <c r="Q52" s="61" t="str">
        <f>IF(OR($A52="",Q$10=""),"",IF(IFERROR(MATCH(BBC_9!Q$10,Infor!$A$13:$A$30,0),0)&gt;0,"L",IF(WEEKDAY(Q$10)=1,"","X")))</f>
        <v>X</v>
      </c>
      <c r="R52" s="61" t="str">
        <f>IF(OR($A52="",R$10=""),"",IF(IFERROR(MATCH(BBC_9!R$10,Infor!$A$13:$A$30,0),0)&gt;0,"L",IF(WEEKDAY(R$10)=1,"","X")))</f>
        <v>X</v>
      </c>
      <c r="S52" s="61" t="str">
        <f>IF(OR($A52="",S$10=""),"",IF(IFERROR(MATCH(BBC_9!S$10,Infor!$A$13:$A$30,0),0)&gt;0,"L",IF(WEEKDAY(S$10)=1,"","X")))</f>
        <v>X</v>
      </c>
      <c r="T52" s="61" t="str">
        <f>IF(OR($A52="",T$10=""),"",IF(IFERROR(MATCH(BBC_9!T$10,Infor!$A$13:$A$30,0),0)&gt;0,"L",IF(WEEKDAY(T$10)=1,"","X")))</f>
        <v>X</v>
      </c>
      <c r="U52" s="61" t="str">
        <f>IF(OR($A52="",U$10=""),"",IF(IFERROR(MATCH(BBC_9!U$10,Infor!$A$13:$A$30,0),0)&gt;0,"L",IF(WEEKDAY(U$10)=1,"","X")))</f>
        <v/>
      </c>
      <c r="V52" s="61" t="str">
        <f>IF(OR($A52="",V$10=""),"",IF(IFERROR(MATCH(BBC_9!V$10,Infor!$A$13:$A$30,0),0)&gt;0,"L",IF(WEEKDAY(V$10)=1,"","X")))</f>
        <v>X</v>
      </c>
      <c r="W52" s="61" t="str">
        <f>IF(OR($A52="",W$10=""),"",IF(IFERROR(MATCH(BBC_9!W$10,Infor!$A$13:$A$30,0),0)&gt;0,"L",IF(WEEKDAY(W$10)=1,"","X")))</f>
        <v>X</v>
      </c>
      <c r="X52" s="61" t="str">
        <f>IF(OR($A52="",X$10=""),"",IF(IFERROR(MATCH(BBC_9!X$10,Infor!$A$13:$A$30,0),0)&gt;0,"L",IF(WEEKDAY(X$10)=1,"","X")))</f>
        <v>X</v>
      </c>
      <c r="Y52" s="61" t="str">
        <f>IF(OR($A52="",Y$10=""),"",IF(IFERROR(MATCH(BBC_9!Y$10,Infor!$A$13:$A$30,0),0)&gt;0,"L",IF(WEEKDAY(Y$10)=1,"","X")))</f>
        <v>X</v>
      </c>
      <c r="Z52" s="61" t="str">
        <f>IF(OR($A52="",Z$10=""),"",IF(IFERROR(MATCH(BBC_9!Z$10,Infor!$A$13:$A$30,0),0)&gt;0,"L",IF(WEEKDAY(Z$10)=1,"","X")))</f>
        <v>X</v>
      </c>
      <c r="AA52" s="61" t="str">
        <f>IF(OR($A52="",AA$10=""),"",IF(IFERROR(MATCH(BBC_9!AA$10,Infor!$A$13:$A$30,0),0)&gt;0,"L",IF(WEEKDAY(AA$10)=1,"","X")))</f>
        <v>X</v>
      </c>
      <c r="AB52" s="61" t="str">
        <f>IF(OR($A52="",AB$10=""),"",IF(IFERROR(MATCH(BBC_9!AB$10,Infor!$A$13:$A$30,0),0)&gt;0,"L",IF(WEEKDAY(AB$10)=1,"","X")))</f>
        <v/>
      </c>
      <c r="AC52" s="61" t="str">
        <f>IF(OR($A52="",AC$10=""),"",IF(IFERROR(MATCH(BBC_9!AC$10,Infor!$A$13:$A$30,0),0)&gt;0,"L",IF(WEEKDAY(AC$10)=1,"","X")))</f>
        <v>X</v>
      </c>
      <c r="AD52" s="61" t="str">
        <f>IF(OR($A52="",AD$10=""),"",IF(IFERROR(MATCH(BBC_9!AD$10,Infor!$A$13:$A$30,0),0)&gt;0,"L",IF(WEEKDAY(AD$10)=1,"","X")))</f>
        <v>X</v>
      </c>
      <c r="AE52" s="61" t="str">
        <f>IF(OR($A52="",AE$10=""),"",IF(IFERROR(MATCH(BBC_9!AE$10,Infor!$A$13:$A$30,0),0)&gt;0,"L",IF(WEEKDAY(AE$10)=1,"","X")))</f>
        <v>X</v>
      </c>
      <c r="AF52" s="61" t="str">
        <f>IF(OR($A52="",AF$10=""),"",IF(IFERROR(MATCH(BBC_9!AF$10,Infor!$A$13:$A$30,0),0)&gt;0,"L",IF(WEEKDAY(AF$10)=1,"","X")))</f>
        <v>X</v>
      </c>
      <c r="AG52" s="61" t="str">
        <f>IF(OR($A52="",AG$10=""),"",IF(IFERROR(MATCH(BBC_9!AG$10,Infor!$A$13:$A$30,0),0)&gt;0,"L",IF(WEEKDAY(AG$10)=1,"","X")))</f>
        <v>X</v>
      </c>
      <c r="AH52" s="61" t="str">
        <f>IF(OR($A52="",AH$10=""),"",IF(IFERROR(MATCH(BBC_9!AH$10,Infor!$A$13:$A$30,0),0)&gt;0,"L",IF(WEEKDAY(AH$10)=1,"","X")))</f>
        <v>X</v>
      </c>
      <c r="AI52" s="61" t="str">
        <f>IF(OR($A52="",AI$10=""),"",IF(IFERROR(MATCH(BBC_9!AI$10,Infor!$A$13:$A$30,0),0)&gt;0,"L",IF(WEEKDAY(AI$10)=1,"","X")))</f>
        <v/>
      </c>
      <c r="AJ52" s="62"/>
      <c r="AK52" s="62">
        <f t="shared" si="6"/>
        <v>25</v>
      </c>
      <c r="AL52" s="62">
        <f t="shared" si="7"/>
        <v>1</v>
      </c>
      <c r="AM52" s="62"/>
      <c r="AN52" s="63"/>
      <c r="AO52" s="44">
        <f t="shared" si="0"/>
        <v>9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IF(OR($A53="",E$10=""),"",IF(IFERROR(MATCH(BBC_9!E$10,Infor!$A$13:$A$30,0),0)&gt;0,"L",IF(WEEKDAY(E$10)=1,"","X")))</f>
        <v>X</v>
      </c>
      <c r="F53" s="61" t="str">
        <f>IF(OR($A53="",F$10=""),"",IF(IFERROR(MATCH(BBC_9!F$10,Infor!$A$13:$A$30,0),0)&gt;0,"L",IF(WEEKDAY(F$10)=1,"","X")))</f>
        <v>L</v>
      </c>
      <c r="G53" s="61" t="str">
        <f>IF(OR($A53="",G$10=""),"",IF(IFERROR(MATCH(BBC_9!G$10,Infor!$A$13:$A$30,0),0)&gt;0,"L",IF(WEEKDAY(G$10)=1,"","X")))</f>
        <v/>
      </c>
      <c r="H53" s="61" t="str">
        <f>IF(OR($A53="",H$10=""),"",IF(IFERROR(MATCH(BBC_9!H$10,Infor!$A$13:$A$30,0),0)&gt;0,"L",IF(WEEKDAY(H$10)=1,"","X")))</f>
        <v>X</v>
      </c>
      <c r="I53" s="61" t="str">
        <f>IF(OR($A53="",I$10=""),"",IF(IFERROR(MATCH(BBC_9!I$10,Infor!$A$13:$A$30,0),0)&gt;0,"L",IF(WEEKDAY(I$10)=1,"","X")))</f>
        <v>X</v>
      </c>
      <c r="J53" s="61" t="str">
        <f>IF(OR($A53="",J$10=""),"",IF(IFERROR(MATCH(BBC_9!J$10,Infor!$A$13:$A$30,0),0)&gt;0,"L",IF(WEEKDAY(J$10)=1,"","X")))</f>
        <v>X</v>
      </c>
      <c r="K53" s="61" t="str">
        <f>IF(OR($A53="",K$10=""),"",IF(IFERROR(MATCH(BBC_9!K$10,Infor!$A$13:$A$30,0),0)&gt;0,"L",IF(WEEKDAY(K$10)=1,"","X")))</f>
        <v>X</v>
      </c>
      <c r="L53" s="61" t="str">
        <f>IF(OR($A53="",L$10=""),"",IF(IFERROR(MATCH(BBC_9!L$10,Infor!$A$13:$A$30,0),0)&gt;0,"L",IF(WEEKDAY(L$10)=1,"","X")))</f>
        <v>X</v>
      </c>
      <c r="M53" s="61" t="str">
        <f>IF(OR($A53="",M$10=""),"",IF(IFERROR(MATCH(BBC_9!M$10,Infor!$A$13:$A$30,0),0)&gt;0,"L",IF(WEEKDAY(M$10)=1,"","X")))</f>
        <v>X</v>
      </c>
      <c r="N53" s="61" t="str">
        <f>IF(OR($A53="",N$10=""),"",IF(IFERROR(MATCH(BBC_9!N$10,Infor!$A$13:$A$30,0),0)&gt;0,"L",IF(WEEKDAY(N$10)=1,"","X")))</f>
        <v/>
      </c>
      <c r="O53" s="61" t="str">
        <f>IF(OR($A53="",O$10=""),"",IF(IFERROR(MATCH(BBC_9!O$10,Infor!$A$13:$A$30,0),0)&gt;0,"L",IF(WEEKDAY(O$10)=1,"","X")))</f>
        <v>X</v>
      </c>
      <c r="P53" s="61" t="str">
        <f>IF(OR($A53="",P$10=""),"",IF(IFERROR(MATCH(BBC_9!P$10,Infor!$A$13:$A$30,0),0)&gt;0,"L",IF(WEEKDAY(P$10)=1,"","X")))</f>
        <v>X</v>
      </c>
      <c r="Q53" s="61" t="str">
        <f>IF(OR($A53="",Q$10=""),"",IF(IFERROR(MATCH(BBC_9!Q$10,Infor!$A$13:$A$30,0),0)&gt;0,"L",IF(WEEKDAY(Q$10)=1,"","X")))</f>
        <v>X</v>
      </c>
      <c r="R53" s="61" t="str">
        <f>IF(OR($A53="",R$10=""),"",IF(IFERROR(MATCH(BBC_9!R$10,Infor!$A$13:$A$30,0),0)&gt;0,"L",IF(WEEKDAY(R$10)=1,"","X")))</f>
        <v>X</v>
      </c>
      <c r="S53" s="61" t="str">
        <f>IF(OR($A53="",S$10=""),"",IF(IFERROR(MATCH(BBC_9!S$10,Infor!$A$13:$A$30,0),0)&gt;0,"L",IF(WEEKDAY(S$10)=1,"","X")))</f>
        <v>X</v>
      </c>
      <c r="T53" s="61" t="str">
        <f>IF(OR($A53="",T$10=""),"",IF(IFERROR(MATCH(BBC_9!T$10,Infor!$A$13:$A$30,0),0)&gt;0,"L",IF(WEEKDAY(T$10)=1,"","X")))</f>
        <v>X</v>
      </c>
      <c r="U53" s="61" t="str">
        <f>IF(OR($A53="",U$10=""),"",IF(IFERROR(MATCH(BBC_9!U$10,Infor!$A$13:$A$30,0),0)&gt;0,"L",IF(WEEKDAY(U$10)=1,"","X")))</f>
        <v/>
      </c>
      <c r="V53" s="61" t="str">
        <f>IF(OR($A53="",V$10=""),"",IF(IFERROR(MATCH(BBC_9!V$10,Infor!$A$13:$A$30,0),0)&gt;0,"L",IF(WEEKDAY(V$10)=1,"","X")))</f>
        <v>X</v>
      </c>
      <c r="W53" s="61" t="str">
        <f>IF(OR($A53="",W$10=""),"",IF(IFERROR(MATCH(BBC_9!W$10,Infor!$A$13:$A$30,0),0)&gt;0,"L",IF(WEEKDAY(W$10)=1,"","X")))</f>
        <v>X</v>
      </c>
      <c r="X53" s="61" t="str">
        <f>IF(OR($A53="",X$10=""),"",IF(IFERROR(MATCH(BBC_9!X$10,Infor!$A$13:$A$30,0),0)&gt;0,"L",IF(WEEKDAY(X$10)=1,"","X")))</f>
        <v>X</v>
      </c>
      <c r="Y53" s="61" t="str">
        <f>IF(OR($A53="",Y$10=""),"",IF(IFERROR(MATCH(BBC_9!Y$10,Infor!$A$13:$A$30,0),0)&gt;0,"L",IF(WEEKDAY(Y$10)=1,"","X")))</f>
        <v>X</v>
      </c>
      <c r="Z53" s="61" t="str">
        <f>IF(OR($A53="",Z$10=""),"",IF(IFERROR(MATCH(BBC_9!Z$10,Infor!$A$13:$A$30,0),0)&gt;0,"L",IF(WEEKDAY(Z$10)=1,"","X")))</f>
        <v>X</v>
      </c>
      <c r="AA53" s="61" t="str">
        <f>IF(OR($A53="",AA$10=""),"",IF(IFERROR(MATCH(BBC_9!AA$10,Infor!$A$13:$A$30,0),0)&gt;0,"L",IF(WEEKDAY(AA$10)=1,"","X")))</f>
        <v>X</v>
      </c>
      <c r="AB53" s="61" t="str">
        <f>IF(OR($A53="",AB$10=""),"",IF(IFERROR(MATCH(BBC_9!AB$10,Infor!$A$13:$A$30,0),0)&gt;0,"L",IF(WEEKDAY(AB$10)=1,"","X")))</f>
        <v/>
      </c>
      <c r="AC53" s="61" t="str">
        <f>IF(OR($A53="",AC$10=""),"",IF(IFERROR(MATCH(BBC_9!AC$10,Infor!$A$13:$A$30,0),0)&gt;0,"L",IF(WEEKDAY(AC$10)=1,"","X")))</f>
        <v>X</v>
      </c>
      <c r="AD53" s="61" t="str">
        <f>IF(OR($A53="",AD$10=""),"",IF(IFERROR(MATCH(BBC_9!AD$10,Infor!$A$13:$A$30,0),0)&gt;0,"L",IF(WEEKDAY(AD$10)=1,"","X")))</f>
        <v>X</v>
      </c>
      <c r="AE53" s="61" t="str">
        <f>IF(OR($A53="",AE$10=""),"",IF(IFERROR(MATCH(BBC_9!AE$10,Infor!$A$13:$A$30,0),0)&gt;0,"L",IF(WEEKDAY(AE$10)=1,"","X")))</f>
        <v>X</v>
      </c>
      <c r="AF53" s="61" t="str">
        <f>IF(OR($A53="",AF$10=""),"",IF(IFERROR(MATCH(BBC_9!AF$10,Infor!$A$13:$A$30,0),0)&gt;0,"L",IF(WEEKDAY(AF$10)=1,"","X")))</f>
        <v>X</v>
      </c>
      <c r="AG53" s="61" t="str">
        <f>IF(OR($A53="",AG$10=""),"",IF(IFERROR(MATCH(BBC_9!AG$10,Infor!$A$13:$A$30,0),0)&gt;0,"L",IF(WEEKDAY(AG$10)=1,"","X")))</f>
        <v>X</v>
      </c>
      <c r="AH53" s="61" t="str">
        <f>IF(OR($A53="",AH$10=""),"",IF(IFERROR(MATCH(BBC_9!AH$10,Infor!$A$13:$A$30,0),0)&gt;0,"L",IF(WEEKDAY(AH$10)=1,"","X")))</f>
        <v>X</v>
      </c>
      <c r="AI53" s="61" t="str">
        <f>IF(OR($A53="",AI$10=""),"",IF(IFERROR(MATCH(BBC_9!AI$10,Infor!$A$13:$A$30,0),0)&gt;0,"L",IF(WEEKDAY(AI$10)=1,"","X")))</f>
        <v/>
      </c>
      <c r="AJ53" s="62"/>
      <c r="AK53" s="62">
        <f t="shared" si="6"/>
        <v>25</v>
      </c>
      <c r="AL53" s="62">
        <f t="shared" si="7"/>
        <v>1</v>
      </c>
      <c r="AM53" s="62"/>
      <c r="AN53" s="63"/>
      <c r="AO53" s="44">
        <f t="shared" si="0"/>
        <v>9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IF(OR($A54="",E$10=""),"",IF(IFERROR(MATCH(BBC_9!E$10,Infor!$A$13:$A$30,0),0)&gt;0,"L",IF(WEEKDAY(E$10)=1,"","X")))</f>
        <v>X</v>
      </c>
      <c r="F54" s="61" t="str">
        <f>IF(OR($A54="",F$10=""),"",IF(IFERROR(MATCH(BBC_9!F$10,Infor!$A$13:$A$30,0),0)&gt;0,"L",IF(WEEKDAY(F$10)=1,"","X")))</f>
        <v>L</v>
      </c>
      <c r="G54" s="61" t="str">
        <f>IF(OR($A54="",G$10=""),"",IF(IFERROR(MATCH(BBC_9!G$10,Infor!$A$13:$A$30,0),0)&gt;0,"L",IF(WEEKDAY(G$10)=1,"","X")))</f>
        <v/>
      </c>
      <c r="H54" s="61" t="str">
        <f>IF(OR($A54="",H$10=""),"",IF(IFERROR(MATCH(BBC_9!H$10,Infor!$A$13:$A$30,0),0)&gt;0,"L",IF(WEEKDAY(H$10)=1,"","X")))</f>
        <v>X</v>
      </c>
      <c r="I54" s="61" t="str">
        <f>IF(OR($A54="",I$10=""),"",IF(IFERROR(MATCH(BBC_9!I$10,Infor!$A$13:$A$30,0),0)&gt;0,"L",IF(WEEKDAY(I$10)=1,"","X")))</f>
        <v>X</v>
      </c>
      <c r="J54" s="61" t="str">
        <f>IF(OR($A54="",J$10=""),"",IF(IFERROR(MATCH(BBC_9!J$10,Infor!$A$13:$A$30,0),0)&gt;0,"L",IF(WEEKDAY(J$10)=1,"","X")))</f>
        <v>X</v>
      </c>
      <c r="K54" s="61" t="str">
        <f>IF(OR($A54="",K$10=""),"",IF(IFERROR(MATCH(BBC_9!K$10,Infor!$A$13:$A$30,0),0)&gt;0,"L",IF(WEEKDAY(K$10)=1,"","X")))</f>
        <v>X</v>
      </c>
      <c r="L54" s="61" t="str">
        <f>IF(OR($A54="",L$10=""),"",IF(IFERROR(MATCH(BBC_9!L$10,Infor!$A$13:$A$30,0),0)&gt;0,"L",IF(WEEKDAY(L$10)=1,"","X")))</f>
        <v>X</v>
      </c>
      <c r="M54" s="61" t="str">
        <f>IF(OR($A54="",M$10=""),"",IF(IFERROR(MATCH(BBC_9!M$10,Infor!$A$13:$A$30,0),0)&gt;0,"L",IF(WEEKDAY(M$10)=1,"","X")))</f>
        <v>X</v>
      </c>
      <c r="N54" s="61" t="str">
        <f>IF(OR($A54="",N$10=""),"",IF(IFERROR(MATCH(BBC_9!N$10,Infor!$A$13:$A$30,0),0)&gt;0,"L",IF(WEEKDAY(N$10)=1,"","X")))</f>
        <v/>
      </c>
      <c r="O54" s="61" t="str">
        <f>IF(OR($A54="",O$10=""),"",IF(IFERROR(MATCH(BBC_9!O$10,Infor!$A$13:$A$30,0),0)&gt;0,"L",IF(WEEKDAY(O$10)=1,"","X")))</f>
        <v>X</v>
      </c>
      <c r="P54" s="61" t="str">
        <f>IF(OR($A54="",P$10=""),"",IF(IFERROR(MATCH(BBC_9!P$10,Infor!$A$13:$A$30,0),0)&gt;0,"L",IF(WEEKDAY(P$10)=1,"","X")))</f>
        <v>X</v>
      </c>
      <c r="Q54" s="61" t="str">
        <f>IF(OR($A54="",Q$10=""),"",IF(IFERROR(MATCH(BBC_9!Q$10,Infor!$A$13:$A$30,0),0)&gt;0,"L",IF(WEEKDAY(Q$10)=1,"","X")))</f>
        <v>X</v>
      </c>
      <c r="R54" s="61" t="str">
        <f>IF(OR($A54="",R$10=""),"",IF(IFERROR(MATCH(BBC_9!R$10,Infor!$A$13:$A$30,0),0)&gt;0,"L",IF(WEEKDAY(R$10)=1,"","X")))</f>
        <v>X</v>
      </c>
      <c r="S54" s="61" t="str">
        <f>IF(OR($A54="",S$10=""),"",IF(IFERROR(MATCH(BBC_9!S$10,Infor!$A$13:$A$30,0),0)&gt;0,"L",IF(WEEKDAY(S$10)=1,"","X")))</f>
        <v>X</v>
      </c>
      <c r="T54" s="61" t="str">
        <f>IF(OR($A54="",T$10=""),"",IF(IFERROR(MATCH(BBC_9!T$10,Infor!$A$13:$A$30,0),0)&gt;0,"L",IF(WEEKDAY(T$10)=1,"","X")))</f>
        <v>X</v>
      </c>
      <c r="U54" s="61" t="str">
        <f>IF(OR($A54="",U$10=""),"",IF(IFERROR(MATCH(BBC_9!U$10,Infor!$A$13:$A$30,0),0)&gt;0,"L",IF(WEEKDAY(U$10)=1,"","X")))</f>
        <v/>
      </c>
      <c r="V54" s="61" t="str">
        <f>IF(OR($A54="",V$10=""),"",IF(IFERROR(MATCH(BBC_9!V$10,Infor!$A$13:$A$30,0),0)&gt;0,"L",IF(WEEKDAY(V$10)=1,"","X")))</f>
        <v>X</v>
      </c>
      <c r="W54" s="61" t="str">
        <f>IF(OR($A54="",W$10=""),"",IF(IFERROR(MATCH(BBC_9!W$10,Infor!$A$13:$A$30,0),0)&gt;0,"L",IF(WEEKDAY(W$10)=1,"","X")))</f>
        <v>X</v>
      </c>
      <c r="X54" s="61" t="str">
        <f>IF(OR($A54="",X$10=""),"",IF(IFERROR(MATCH(BBC_9!X$10,Infor!$A$13:$A$30,0),0)&gt;0,"L",IF(WEEKDAY(X$10)=1,"","X")))</f>
        <v>X</v>
      </c>
      <c r="Y54" s="61" t="str">
        <f>IF(OR($A54="",Y$10=""),"",IF(IFERROR(MATCH(BBC_9!Y$10,Infor!$A$13:$A$30,0),0)&gt;0,"L",IF(WEEKDAY(Y$10)=1,"","X")))</f>
        <v>X</v>
      </c>
      <c r="Z54" s="61" t="str">
        <f>IF(OR($A54="",Z$10=""),"",IF(IFERROR(MATCH(BBC_9!Z$10,Infor!$A$13:$A$30,0),0)&gt;0,"L",IF(WEEKDAY(Z$10)=1,"","X")))</f>
        <v>X</v>
      </c>
      <c r="AA54" s="61" t="str">
        <f>IF(OR($A54="",AA$10=""),"",IF(IFERROR(MATCH(BBC_9!AA$10,Infor!$A$13:$A$30,0),0)&gt;0,"L",IF(WEEKDAY(AA$10)=1,"","X")))</f>
        <v>X</v>
      </c>
      <c r="AB54" s="61" t="str">
        <f>IF(OR($A54="",AB$10=""),"",IF(IFERROR(MATCH(BBC_9!AB$10,Infor!$A$13:$A$30,0),0)&gt;0,"L",IF(WEEKDAY(AB$10)=1,"","X")))</f>
        <v/>
      </c>
      <c r="AC54" s="61" t="str">
        <f>IF(OR($A54="",AC$10=""),"",IF(IFERROR(MATCH(BBC_9!AC$10,Infor!$A$13:$A$30,0),0)&gt;0,"L",IF(WEEKDAY(AC$10)=1,"","X")))</f>
        <v>X</v>
      </c>
      <c r="AD54" s="61" t="str">
        <f>IF(OR($A54="",AD$10=""),"",IF(IFERROR(MATCH(BBC_9!AD$10,Infor!$A$13:$A$30,0),0)&gt;0,"L",IF(WEEKDAY(AD$10)=1,"","X")))</f>
        <v>X</v>
      </c>
      <c r="AE54" s="61" t="str">
        <f>IF(OR($A54="",AE$10=""),"",IF(IFERROR(MATCH(BBC_9!AE$10,Infor!$A$13:$A$30,0),0)&gt;0,"L",IF(WEEKDAY(AE$10)=1,"","X")))</f>
        <v>X</v>
      </c>
      <c r="AF54" s="61" t="str">
        <f>IF(OR($A54="",AF$10=""),"",IF(IFERROR(MATCH(BBC_9!AF$10,Infor!$A$13:$A$30,0),0)&gt;0,"L",IF(WEEKDAY(AF$10)=1,"","X")))</f>
        <v>X</v>
      </c>
      <c r="AG54" s="61" t="str">
        <f>IF(OR($A54="",AG$10=""),"",IF(IFERROR(MATCH(BBC_9!AG$10,Infor!$A$13:$A$30,0),0)&gt;0,"L",IF(WEEKDAY(AG$10)=1,"","X")))</f>
        <v>X</v>
      </c>
      <c r="AH54" s="61" t="str">
        <f>IF(OR($A54="",AH$10=""),"",IF(IFERROR(MATCH(BBC_9!AH$10,Infor!$A$13:$A$30,0),0)&gt;0,"L",IF(WEEKDAY(AH$10)=1,"","X")))</f>
        <v>X</v>
      </c>
      <c r="AI54" s="61" t="str">
        <f>IF(OR($A54="",AI$10=""),"",IF(IFERROR(MATCH(BBC_9!AI$10,Infor!$A$13:$A$30,0),0)&gt;0,"L",IF(WEEKDAY(AI$10)=1,"","X")))</f>
        <v/>
      </c>
      <c r="AJ54" s="62"/>
      <c r="AK54" s="62">
        <f t="shared" si="6"/>
        <v>25</v>
      </c>
      <c r="AL54" s="62">
        <f t="shared" si="7"/>
        <v>1</v>
      </c>
      <c r="AM54" s="62"/>
      <c r="AN54" s="63"/>
      <c r="AO54" s="44">
        <f t="shared" si="0"/>
        <v>9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IF(OR($A55="",E$10=""),"",IF(IFERROR(MATCH(BBC_9!E$10,Infor!$A$13:$A$30,0),0)&gt;0,"L",IF(WEEKDAY(E$10)=1,"","X")))</f>
        <v>X</v>
      </c>
      <c r="F55" s="61" t="str">
        <f>IF(OR($A55="",F$10=""),"",IF(IFERROR(MATCH(BBC_9!F$10,Infor!$A$13:$A$30,0),0)&gt;0,"L",IF(WEEKDAY(F$10)=1,"","X")))</f>
        <v>L</v>
      </c>
      <c r="G55" s="61" t="str">
        <f>IF(OR($A55="",G$10=""),"",IF(IFERROR(MATCH(BBC_9!G$10,Infor!$A$13:$A$30,0),0)&gt;0,"L",IF(WEEKDAY(G$10)=1,"","X")))</f>
        <v/>
      </c>
      <c r="H55" s="61" t="str">
        <f>IF(OR($A55="",H$10=""),"",IF(IFERROR(MATCH(BBC_9!H$10,Infor!$A$13:$A$30,0),0)&gt;0,"L",IF(WEEKDAY(H$10)=1,"","X")))</f>
        <v>X</v>
      </c>
      <c r="I55" s="61" t="str">
        <f>IF(OR($A55="",I$10=""),"",IF(IFERROR(MATCH(BBC_9!I$10,Infor!$A$13:$A$30,0),0)&gt;0,"L",IF(WEEKDAY(I$10)=1,"","X")))</f>
        <v>X</v>
      </c>
      <c r="J55" s="61" t="str">
        <f>IF(OR($A55="",J$10=""),"",IF(IFERROR(MATCH(BBC_9!J$10,Infor!$A$13:$A$30,0),0)&gt;0,"L",IF(WEEKDAY(J$10)=1,"","X")))</f>
        <v>X</v>
      </c>
      <c r="K55" s="61" t="str">
        <f>IF(OR($A55="",K$10=""),"",IF(IFERROR(MATCH(BBC_9!K$10,Infor!$A$13:$A$30,0),0)&gt;0,"L",IF(WEEKDAY(K$10)=1,"","X")))</f>
        <v>X</v>
      </c>
      <c r="L55" s="61" t="str">
        <f>IF(OR($A55="",L$10=""),"",IF(IFERROR(MATCH(BBC_9!L$10,Infor!$A$13:$A$30,0),0)&gt;0,"L",IF(WEEKDAY(L$10)=1,"","X")))</f>
        <v>X</v>
      </c>
      <c r="M55" s="61" t="str">
        <f>IF(OR($A55="",M$10=""),"",IF(IFERROR(MATCH(BBC_9!M$10,Infor!$A$13:$A$30,0),0)&gt;0,"L",IF(WEEKDAY(M$10)=1,"","X")))</f>
        <v>X</v>
      </c>
      <c r="N55" s="61" t="str">
        <f>IF(OR($A55="",N$10=""),"",IF(IFERROR(MATCH(BBC_9!N$10,Infor!$A$13:$A$30,0),0)&gt;0,"L",IF(WEEKDAY(N$10)=1,"","X")))</f>
        <v/>
      </c>
      <c r="O55" s="61" t="str">
        <f>IF(OR($A55="",O$10=""),"",IF(IFERROR(MATCH(BBC_9!O$10,Infor!$A$13:$A$30,0),0)&gt;0,"L",IF(WEEKDAY(O$10)=1,"","X")))</f>
        <v>X</v>
      </c>
      <c r="P55" s="61" t="str">
        <f>IF(OR($A55="",P$10=""),"",IF(IFERROR(MATCH(BBC_9!P$10,Infor!$A$13:$A$30,0),0)&gt;0,"L",IF(WEEKDAY(P$10)=1,"","X")))</f>
        <v>X</v>
      </c>
      <c r="Q55" s="61" t="str">
        <f>IF(OR($A55="",Q$10=""),"",IF(IFERROR(MATCH(BBC_9!Q$10,Infor!$A$13:$A$30,0),0)&gt;0,"L",IF(WEEKDAY(Q$10)=1,"","X")))</f>
        <v>X</v>
      </c>
      <c r="R55" s="61" t="str">
        <f>IF(OR($A55="",R$10=""),"",IF(IFERROR(MATCH(BBC_9!R$10,Infor!$A$13:$A$30,0),0)&gt;0,"L",IF(WEEKDAY(R$10)=1,"","X")))</f>
        <v>X</v>
      </c>
      <c r="S55" s="61" t="str">
        <f>IF(OR($A55="",S$10=""),"",IF(IFERROR(MATCH(BBC_9!S$10,Infor!$A$13:$A$30,0),0)&gt;0,"L",IF(WEEKDAY(S$10)=1,"","X")))</f>
        <v>X</v>
      </c>
      <c r="T55" s="61" t="str">
        <f>IF(OR($A55="",T$10=""),"",IF(IFERROR(MATCH(BBC_9!T$10,Infor!$A$13:$A$30,0),0)&gt;0,"L",IF(WEEKDAY(T$10)=1,"","X")))</f>
        <v>X</v>
      </c>
      <c r="U55" s="61" t="str">
        <f>IF(OR($A55="",U$10=""),"",IF(IFERROR(MATCH(BBC_9!U$10,Infor!$A$13:$A$30,0),0)&gt;0,"L",IF(WEEKDAY(U$10)=1,"","X")))</f>
        <v/>
      </c>
      <c r="V55" s="61" t="str">
        <f>IF(OR($A55="",V$10=""),"",IF(IFERROR(MATCH(BBC_9!V$10,Infor!$A$13:$A$30,0),0)&gt;0,"L",IF(WEEKDAY(V$10)=1,"","X")))</f>
        <v>X</v>
      </c>
      <c r="W55" s="61" t="str">
        <f>IF(OR($A55="",W$10=""),"",IF(IFERROR(MATCH(BBC_9!W$10,Infor!$A$13:$A$30,0),0)&gt;0,"L",IF(WEEKDAY(W$10)=1,"","X")))</f>
        <v>X</v>
      </c>
      <c r="X55" s="61" t="str">
        <f>IF(OR($A55="",X$10=""),"",IF(IFERROR(MATCH(BBC_9!X$10,Infor!$A$13:$A$30,0),0)&gt;0,"L",IF(WEEKDAY(X$10)=1,"","X")))</f>
        <v>X</v>
      </c>
      <c r="Y55" s="61" t="str">
        <f>IF(OR($A55="",Y$10=""),"",IF(IFERROR(MATCH(BBC_9!Y$10,Infor!$A$13:$A$30,0),0)&gt;0,"L",IF(WEEKDAY(Y$10)=1,"","X")))</f>
        <v>X</v>
      </c>
      <c r="Z55" s="61" t="str">
        <f>IF(OR($A55="",Z$10=""),"",IF(IFERROR(MATCH(BBC_9!Z$10,Infor!$A$13:$A$30,0),0)&gt;0,"L",IF(WEEKDAY(Z$10)=1,"","X")))</f>
        <v>X</v>
      </c>
      <c r="AA55" s="61" t="str">
        <f>IF(OR($A55="",AA$10=""),"",IF(IFERROR(MATCH(BBC_9!AA$10,Infor!$A$13:$A$30,0),0)&gt;0,"L",IF(WEEKDAY(AA$10)=1,"","X")))</f>
        <v>X</v>
      </c>
      <c r="AB55" s="61" t="str">
        <f>IF(OR($A55="",AB$10=""),"",IF(IFERROR(MATCH(BBC_9!AB$10,Infor!$A$13:$A$30,0),0)&gt;0,"L",IF(WEEKDAY(AB$10)=1,"","X")))</f>
        <v/>
      </c>
      <c r="AC55" s="61" t="str">
        <f>IF(OR($A55="",AC$10=""),"",IF(IFERROR(MATCH(BBC_9!AC$10,Infor!$A$13:$A$30,0),0)&gt;0,"L",IF(WEEKDAY(AC$10)=1,"","X")))</f>
        <v>X</v>
      </c>
      <c r="AD55" s="61" t="str">
        <f>IF(OR($A55="",AD$10=""),"",IF(IFERROR(MATCH(BBC_9!AD$10,Infor!$A$13:$A$30,0),0)&gt;0,"L",IF(WEEKDAY(AD$10)=1,"","X")))</f>
        <v>X</v>
      </c>
      <c r="AE55" s="61" t="str">
        <f>IF(OR($A55="",AE$10=""),"",IF(IFERROR(MATCH(BBC_9!AE$10,Infor!$A$13:$A$30,0),0)&gt;0,"L",IF(WEEKDAY(AE$10)=1,"","X")))</f>
        <v>X</v>
      </c>
      <c r="AF55" s="61" t="str">
        <f>IF(OR($A55="",AF$10=""),"",IF(IFERROR(MATCH(BBC_9!AF$10,Infor!$A$13:$A$30,0),0)&gt;0,"L",IF(WEEKDAY(AF$10)=1,"","X")))</f>
        <v>X</v>
      </c>
      <c r="AG55" s="61" t="str">
        <f>IF(OR($A55="",AG$10=""),"",IF(IFERROR(MATCH(BBC_9!AG$10,Infor!$A$13:$A$30,0),0)&gt;0,"L",IF(WEEKDAY(AG$10)=1,"","X")))</f>
        <v>X</v>
      </c>
      <c r="AH55" s="61" t="str">
        <f>IF(OR($A55="",AH$10=""),"",IF(IFERROR(MATCH(BBC_9!AH$10,Infor!$A$13:$A$30,0),0)&gt;0,"L",IF(WEEKDAY(AH$10)=1,"","X")))</f>
        <v>X</v>
      </c>
      <c r="AI55" s="61" t="str">
        <f>IF(OR($A55="",AI$10=""),"",IF(IFERROR(MATCH(BBC_9!AI$10,Infor!$A$13:$A$30,0),0)&gt;0,"L",IF(WEEKDAY(AI$10)=1,"","X")))</f>
        <v/>
      </c>
      <c r="AJ55" s="62"/>
      <c r="AK55" s="62">
        <f t="shared" si="6"/>
        <v>25</v>
      </c>
      <c r="AL55" s="62">
        <f t="shared" si="7"/>
        <v>1</v>
      </c>
      <c r="AM55" s="62"/>
      <c r="AN55" s="63"/>
      <c r="AO55" s="44">
        <f t="shared" si="0"/>
        <v>9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IF(OR($A56="",E$10=""),"",IF(IFERROR(MATCH(BBC_9!E$10,Infor!$A$13:$A$30,0),0)&gt;0,"L",IF(WEEKDAY(E$10)=1,"","X")))</f>
        <v>X</v>
      </c>
      <c r="F56" s="61" t="str">
        <f>IF(OR($A56="",F$10=""),"",IF(IFERROR(MATCH(BBC_9!F$10,Infor!$A$13:$A$30,0),0)&gt;0,"L",IF(WEEKDAY(F$10)=1,"","X")))</f>
        <v>L</v>
      </c>
      <c r="G56" s="61" t="str">
        <f>IF(OR($A56="",G$10=""),"",IF(IFERROR(MATCH(BBC_9!G$10,Infor!$A$13:$A$30,0),0)&gt;0,"L",IF(WEEKDAY(G$10)=1,"","X")))</f>
        <v/>
      </c>
      <c r="H56" s="61" t="str">
        <f>IF(OR($A56="",H$10=""),"",IF(IFERROR(MATCH(BBC_9!H$10,Infor!$A$13:$A$30,0),0)&gt;0,"L",IF(WEEKDAY(H$10)=1,"","X")))</f>
        <v>X</v>
      </c>
      <c r="I56" s="61" t="str">
        <f>IF(OR($A56="",I$10=""),"",IF(IFERROR(MATCH(BBC_9!I$10,Infor!$A$13:$A$30,0),0)&gt;0,"L",IF(WEEKDAY(I$10)=1,"","X")))</f>
        <v>X</v>
      </c>
      <c r="J56" s="61" t="str">
        <f>IF(OR($A56="",J$10=""),"",IF(IFERROR(MATCH(BBC_9!J$10,Infor!$A$13:$A$30,0),0)&gt;0,"L",IF(WEEKDAY(J$10)=1,"","X")))</f>
        <v>X</v>
      </c>
      <c r="K56" s="61" t="str">
        <f>IF(OR($A56="",K$10=""),"",IF(IFERROR(MATCH(BBC_9!K$10,Infor!$A$13:$A$30,0),0)&gt;0,"L",IF(WEEKDAY(K$10)=1,"","X")))</f>
        <v>X</v>
      </c>
      <c r="L56" s="61" t="str">
        <f>IF(OR($A56="",L$10=""),"",IF(IFERROR(MATCH(BBC_9!L$10,Infor!$A$13:$A$30,0),0)&gt;0,"L",IF(WEEKDAY(L$10)=1,"","X")))</f>
        <v>X</v>
      </c>
      <c r="M56" s="61" t="str">
        <f>IF(OR($A56="",M$10=""),"",IF(IFERROR(MATCH(BBC_9!M$10,Infor!$A$13:$A$30,0),0)&gt;0,"L",IF(WEEKDAY(M$10)=1,"","X")))</f>
        <v>X</v>
      </c>
      <c r="N56" s="61" t="str">
        <f>IF(OR($A56="",N$10=""),"",IF(IFERROR(MATCH(BBC_9!N$10,Infor!$A$13:$A$30,0),0)&gt;0,"L",IF(WEEKDAY(N$10)=1,"","X")))</f>
        <v/>
      </c>
      <c r="O56" s="61" t="str">
        <f>IF(OR($A56="",O$10=""),"",IF(IFERROR(MATCH(BBC_9!O$10,Infor!$A$13:$A$30,0),0)&gt;0,"L",IF(WEEKDAY(O$10)=1,"","X")))</f>
        <v>X</v>
      </c>
      <c r="P56" s="61" t="str">
        <f>IF(OR($A56="",P$10=""),"",IF(IFERROR(MATCH(BBC_9!P$10,Infor!$A$13:$A$30,0),0)&gt;0,"L",IF(WEEKDAY(P$10)=1,"","X")))</f>
        <v>X</v>
      </c>
      <c r="Q56" s="61" t="str">
        <f>IF(OR($A56="",Q$10=""),"",IF(IFERROR(MATCH(BBC_9!Q$10,Infor!$A$13:$A$30,0),0)&gt;0,"L",IF(WEEKDAY(Q$10)=1,"","X")))</f>
        <v>X</v>
      </c>
      <c r="R56" s="61" t="str">
        <f>IF(OR($A56="",R$10=""),"",IF(IFERROR(MATCH(BBC_9!R$10,Infor!$A$13:$A$30,0),0)&gt;0,"L",IF(WEEKDAY(R$10)=1,"","X")))</f>
        <v>X</v>
      </c>
      <c r="S56" s="61" t="str">
        <f>IF(OR($A56="",S$10=""),"",IF(IFERROR(MATCH(BBC_9!S$10,Infor!$A$13:$A$30,0),0)&gt;0,"L",IF(WEEKDAY(S$10)=1,"","X")))</f>
        <v>X</v>
      </c>
      <c r="T56" s="61" t="str">
        <f>IF(OR($A56="",T$10=""),"",IF(IFERROR(MATCH(BBC_9!T$10,Infor!$A$13:$A$30,0),0)&gt;0,"L",IF(WEEKDAY(T$10)=1,"","X")))</f>
        <v>X</v>
      </c>
      <c r="U56" s="61" t="str">
        <f>IF(OR($A56="",U$10=""),"",IF(IFERROR(MATCH(BBC_9!U$10,Infor!$A$13:$A$30,0),0)&gt;0,"L",IF(WEEKDAY(U$10)=1,"","X")))</f>
        <v/>
      </c>
      <c r="V56" s="61" t="str">
        <f>IF(OR($A56="",V$10=""),"",IF(IFERROR(MATCH(BBC_9!V$10,Infor!$A$13:$A$30,0),0)&gt;0,"L",IF(WEEKDAY(V$10)=1,"","X")))</f>
        <v>X</v>
      </c>
      <c r="W56" s="61" t="str">
        <f>IF(OR($A56="",W$10=""),"",IF(IFERROR(MATCH(BBC_9!W$10,Infor!$A$13:$A$30,0),0)&gt;0,"L",IF(WEEKDAY(W$10)=1,"","X")))</f>
        <v>X</v>
      </c>
      <c r="X56" s="61" t="str">
        <f>IF(OR($A56="",X$10=""),"",IF(IFERROR(MATCH(BBC_9!X$10,Infor!$A$13:$A$30,0),0)&gt;0,"L",IF(WEEKDAY(X$10)=1,"","X")))</f>
        <v>X</v>
      </c>
      <c r="Y56" s="61" t="str">
        <f>IF(OR($A56="",Y$10=""),"",IF(IFERROR(MATCH(BBC_9!Y$10,Infor!$A$13:$A$30,0),0)&gt;0,"L",IF(WEEKDAY(Y$10)=1,"","X")))</f>
        <v>X</v>
      </c>
      <c r="Z56" s="61" t="str">
        <f>IF(OR($A56="",Z$10=""),"",IF(IFERROR(MATCH(BBC_9!Z$10,Infor!$A$13:$A$30,0),0)&gt;0,"L",IF(WEEKDAY(Z$10)=1,"","X")))</f>
        <v>X</v>
      </c>
      <c r="AA56" s="61" t="str">
        <f>IF(OR($A56="",AA$10=""),"",IF(IFERROR(MATCH(BBC_9!AA$10,Infor!$A$13:$A$30,0),0)&gt;0,"L",IF(WEEKDAY(AA$10)=1,"","X")))</f>
        <v>X</v>
      </c>
      <c r="AB56" s="61" t="str">
        <f>IF(OR($A56="",AB$10=""),"",IF(IFERROR(MATCH(BBC_9!AB$10,Infor!$A$13:$A$30,0),0)&gt;0,"L",IF(WEEKDAY(AB$10)=1,"","X")))</f>
        <v/>
      </c>
      <c r="AC56" s="61" t="str">
        <f>IF(OR($A56="",AC$10=""),"",IF(IFERROR(MATCH(BBC_9!AC$10,Infor!$A$13:$A$30,0),0)&gt;0,"L",IF(WEEKDAY(AC$10)=1,"","X")))</f>
        <v>X</v>
      </c>
      <c r="AD56" s="61" t="str">
        <f>IF(OR($A56="",AD$10=""),"",IF(IFERROR(MATCH(BBC_9!AD$10,Infor!$A$13:$A$30,0),0)&gt;0,"L",IF(WEEKDAY(AD$10)=1,"","X")))</f>
        <v>X</v>
      </c>
      <c r="AE56" s="61" t="str">
        <f>IF(OR($A56="",AE$10=""),"",IF(IFERROR(MATCH(BBC_9!AE$10,Infor!$A$13:$A$30,0),0)&gt;0,"L",IF(WEEKDAY(AE$10)=1,"","X")))</f>
        <v>X</v>
      </c>
      <c r="AF56" s="61" t="str">
        <f>IF(OR($A56="",AF$10=""),"",IF(IFERROR(MATCH(BBC_9!AF$10,Infor!$A$13:$A$30,0),0)&gt;0,"L",IF(WEEKDAY(AF$10)=1,"","X")))</f>
        <v>X</v>
      </c>
      <c r="AG56" s="61" t="str">
        <f>IF(OR($A56="",AG$10=""),"",IF(IFERROR(MATCH(BBC_9!AG$10,Infor!$A$13:$A$30,0),0)&gt;0,"L",IF(WEEKDAY(AG$10)=1,"","X")))</f>
        <v>X</v>
      </c>
      <c r="AH56" s="61" t="str">
        <f>IF(OR($A56="",AH$10=""),"",IF(IFERROR(MATCH(BBC_9!AH$10,Infor!$A$13:$A$30,0),0)&gt;0,"L",IF(WEEKDAY(AH$10)=1,"","X")))</f>
        <v>X</v>
      </c>
      <c r="AI56" s="61" t="str">
        <f>IF(OR($A56="",AI$10=""),"",IF(IFERROR(MATCH(BBC_9!AI$10,Infor!$A$13:$A$30,0),0)&gt;0,"L",IF(WEEKDAY(AI$10)=1,"","X")))</f>
        <v/>
      </c>
      <c r="AJ56" s="62"/>
      <c r="AK56" s="62">
        <f t="shared" si="6"/>
        <v>25</v>
      </c>
      <c r="AL56" s="62">
        <f t="shared" si="7"/>
        <v>1</v>
      </c>
      <c r="AM56" s="62"/>
      <c r="AN56" s="63"/>
      <c r="AO56" s="44">
        <f t="shared" si="0"/>
        <v>9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IF(OR($A57="",E$10=""),"",IF(IFERROR(MATCH(BBC_9!E$10,Infor!$A$13:$A$30,0),0)&gt;0,"L",IF(WEEKDAY(E$10)=1,"","X")))</f>
        <v>X</v>
      </c>
      <c r="F57" s="61" t="str">
        <f>IF(OR($A57="",F$10=""),"",IF(IFERROR(MATCH(BBC_9!F$10,Infor!$A$13:$A$30,0),0)&gt;0,"L",IF(WEEKDAY(F$10)=1,"","X")))</f>
        <v>L</v>
      </c>
      <c r="G57" s="61" t="str">
        <f>IF(OR($A57="",G$10=""),"",IF(IFERROR(MATCH(BBC_9!G$10,Infor!$A$13:$A$30,0),0)&gt;0,"L",IF(WEEKDAY(G$10)=1,"","X")))</f>
        <v/>
      </c>
      <c r="H57" s="61" t="str">
        <f>IF(OR($A57="",H$10=""),"",IF(IFERROR(MATCH(BBC_9!H$10,Infor!$A$13:$A$30,0),0)&gt;0,"L",IF(WEEKDAY(H$10)=1,"","X")))</f>
        <v>X</v>
      </c>
      <c r="I57" s="61" t="str">
        <f>IF(OR($A57="",I$10=""),"",IF(IFERROR(MATCH(BBC_9!I$10,Infor!$A$13:$A$30,0),0)&gt;0,"L",IF(WEEKDAY(I$10)=1,"","X")))</f>
        <v>X</v>
      </c>
      <c r="J57" s="61" t="str">
        <f>IF(OR($A57="",J$10=""),"",IF(IFERROR(MATCH(BBC_9!J$10,Infor!$A$13:$A$30,0),0)&gt;0,"L",IF(WEEKDAY(J$10)=1,"","X")))</f>
        <v>X</v>
      </c>
      <c r="K57" s="61" t="str">
        <f>IF(OR($A57="",K$10=""),"",IF(IFERROR(MATCH(BBC_9!K$10,Infor!$A$13:$A$30,0),0)&gt;0,"L",IF(WEEKDAY(K$10)=1,"","X")))</f>
        <v>X</v>
      </c>
      <c r="L57" s="61" t="str">
        <f>IF(OR($A57="",L$10=""),"",IF(IFERROR(MATCH(BBC_9!L$10,Infor!$A$13:$A$30,0),0)&gt;0,"L",IF(WEEKDAY(L$10)=1,"","X")))</f>
        <v>X</v>
      </c>
      <c r="M57" s="61" t="str">
        <f>IF(OR($A57="",M$10=""),"",IF(IFERROR(MATCH(BBC_9!M$10,Infor!$A$13:$A$30,0),0)&gt;0,"L",IF(WEEKDAY(M$10)=1,"","X")))</f>
        <v>X</v>
      </c>
      <c r="N57" s="61" t="str">
        <f>IF(OR($A57="",N$10=""),"",IF(IFERROR(MATCH(BBC_9!N$10,Infor!$A$13:$A$30,0),0)&gt;0,"L",IF(WEEKDAY(N$10)=1,"","X")))</f>
        <v/>
      </c>
      <c r="O57" s="61" t="str">
        <f>IF(OR($A57="",O$10=""),"",IF(IFERROR(MATCH(BBC_9!O$10,Infor!$A$13:$A$30,0),0)&gt;0,"L",IF(WEEKDAY(O$10)=1,"","X")))</f>
        <v>X</v>
      </c>
      <c r="P57" s="61" t="str">
        <f>IF(OR($A57="",P$10=""),"",IF(IFERROR(MATCH(BBC_9!P$10,Infor!$A$13:$A$30,0),0)&gt;0,"L",IF(WEEKDAY(P$10)=1,"","X")))</f>
        <v>X</v>
      </c>
      <c r="Q57" s="61" t="str">
        <f>IF(OR($A57="",Q$10=""),"",IF(IFERROR(MATCH(BBC_9!Q$10,Infor!$A$13:$A$30,0),0)&gt;0,"L",IF(WEEKDAY(Q$10)=1,"","X")))</f>
        <v>X</v>
      </c>
      <c r="R57" s="61" t="str">
        <f>IF(OR($A57="",R$10=""),"",IF(IFERROR(MATCH(BBC_9!R$10,Infor!$A$13:$A$30,0),0)&gt;0,"L",IF(WEEKDAY(R$10)=1,"","X")))</f>
        <v>X</v>
      </c>
      <c r="S57" s="61" t="str">
        <f>IF(OR($A57="",S$10=""),"",IF(IFERROR(MATCH(BBC_9!S$10,Infor!$A$13:$A$30,0),0)&gt;0,"L",IF(WEEKDAY(S$10)=1,"","X")))</f>
        <v>X</v>
      </c>
      <c r="T57" s="61" t="str">
        <f>IF(OR($A57="",T$10=""),"",IF(IFERROR(MATCH(BBC_9!T$10,Infor!$A$13:$A$30,0),0)&gt;0,"L",IF(WEEKDAY(T$10)=1,"","X")))</f>
        <v>X</v>
      </c>
      <c r="U57" s="61" t="str">
        <f>IF(OR($A57="",U$10=""),"",IF(IFERROR(MATCH(BBC_9!U$10,Infor!$A$13:$A$30,0),0)&gt;0,"L",IF(WEEKDAY(U$10)=1,"","X")))</f>
        <v/>
      </c>
      <c r="V57" s="61" t="str">
        <f>IF(OR($A57="",V$10=""),"",IF(IFERROR(MATCH(BBC_9!V$10,Infor!$A$13:$A$30,0),0)&gt;0,"L",IF(WEEKDAY(V$10)=1,"","X")))</f>
        <v>X</v>
      </c>
      <c r="W57" s="61" t="str">
        <f>IF(OR($A57="",W$10=""),"",IF(IFERROR(MATCH(BBC_9!W$10,Infor!$A$13:$A$30,0),0)&gt;0,"L",IF(WEEKDAY(W$10)=1,"","X")))</f>
        <v>X</v>
      </c>
      <c r="X57" s="61" t="str">
        <f>IF(OR($A57="",X$10=""),"",IF(IFERROR(MATCH(BBC_9!X$10,Infor!$A$13:$A$30,0),0)&gt;0,"L",IF(WEEKDAY(X$10)=1,"","X")))</f>
        <v>X</v>
      </c>
      <c r="Y57" s="61" t="str">
        <f>IF(OR($A57="",Y$10=""),"",IF(IFERROR(MATCH(BBC_9!Y$10,Infor!$A$13:$A$30,0),0)&gt;0,"L",IF(WEEKDAY(Y$10)=1,"","X")))</f>
        <v>X</v>
      </c>
      <c r="Z57" s="61" t="str">
        <f>IF(OR($A57="",Z$10=""),"",IF(IFERROR(MATCH(BBC_9!Z$10,Infor!$A$13:$A$30,0),0)&gt;0,"L",IF(WEEKDAY(Z$10)=1,"","X")))</f>
        <v>X</v>
      </c>
      <c r="AA57" s="61" t="str">
        <f>IF(OR($A57="",AA$10=""),"",IF(IFERROR(MATCH(BBC_9!AA$10,Infor!$A$13:$A$30,0),0)&gt;0,"L",IF(WEEKDAY(AA$10)=1,"","X")))</f>
        <v>X</v>
      </c>
      <c r="AB57" s="61" t="str">
        <f>IF(OR($A57="",AB$10=""),"",IF(IFERROR(MATCH(BBC_9!AB$10,Infor!$A$13:$A$30,0),0)&gt;0,"L",IF(WEEKDAY(AB$10)=1,"","X")))</f>
        <v/>
      </c>
      <c r="AC57" s="61" t="str">
        <f>IF(OR($A57="",AC$10=""),"",IF(IFERROR(MATCH(BBC_9!AC$10,Infor!$A$13:$A$30,0),0)&gt;0,"L",IF(WEEKDAY(AC$10)=1,"","X")))</f>
        <v>X</v>
      </c>
      <c r="AD57" s="61" t="str">
        <f>IF(OR($A57="",AD$10=""),"",IF(IFERROR(MATCH(BBC_9!AD$10,Infor!$A$13:$A$30,0),0)&gt;0,"L",IF(WEEKDAY(AD$10)=1,"","X")))</f>
        <v>X</v>
      </c>
      <c r="AE57" s="61" t="str">
        <f>IF(OR($A57="",AE$10=""),"",IF(IFERROR(MATCH(BBC_9!AE$10,Infor!$A$13:$A$30,0),0)&gt;0,"L",IF(WEEKDAY(AE$10)=1,"","X")))</f>
        <v>X</v>
      </c>
      <c r="AF57" s="61" t="str">
        <f>IF(OR($A57="",AF$10=""),"",IF(IFERROR(MATCH(BBC_9!AF$10,Infor!$A$13:$A$30,0),0)&gt;0,"L",IF(WEEKDAY(AF$10)=1,"","X")))</f>
        <v>X</v>
      </c>
      <c r="AG57" s="61" t="str">
        <f>IF(OR($A57="",AG$10=""),"",IF(IFERROR(MATCH(BBC_9!AG$10,Infor!$A$13:$A$30,0),0)&gt;0,"L",IF(WEEKDAY(AG$10)=1,"","X")))</f>
        <v>X</v>
      </c>
      <c r="AH57" s="61" t="str">
        <f>IF(OR($A57="",AH$10=""),"",IF(IFERROR(MATCH(BBC_9!AH$10,Infor!$A$13:$A$30,0),0)&gt;0,"L",IF(WEEKDAY(AH$10)=1,"","X")))</f>
        <v>X</v>
      </c>
      <c r="AI57" s="61" t="str">
        <f>IF(OR($A57="",AI$10=""),"",IF(IFERROR(MATCH(BBC_9!AI$10,Infor!$A$13:$A$30,0),0)&gt;0,"L",IF(WEEKDAY(AI$10)=1,"","X")))</f>
        <v/>
      </c>
      <c r="AJ57" s="62"/>
      <c r="AK57" s="62">
        <f t="shared" si="6"/>
        <v>25</v>
      </c>
      <c r="AL57" s="62">
        <f t="shared" si="7"/>
        <v>1</v>
      </c>
      <c r="AM57" s="62"/>
      <c r="AN57" s="63"/>
      <c r="AO57" s="44">
        <f t="shared" si="0"/>
        <v>9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IF(OR($A58="",E$10=""),"",IF(IFERROR(MATCH(BBC_9!E$10,Infor!$A$13:$A$30,0),0)&gt;0,"L",IF(WEEKDAY(E$10)=1,"","X")))</f>
        <v>X</v>
      </c>
      <c r="F58" s="61" t="str">
        <f>IF(OR($A58="",F$10=""),"",IF(IFERROR(MATCH(BBC_9!F$10,Infor!$A$13:$A$30,0),0)&gt;0,"L",IF(WEEKDAY(F$10)=1,"","X")))</f>
        <v>L</v>
      </c>
      <c r="G58" s="61" t="str">
        <f>IF(OR($A58="",G$10=""),"",IF(IFERROR(MATCH(BBC_9!G$10,Infor!$A$13:$A$30,0),0)&gt;0,"L",IF(WEEKDAY(G$10)=1,"","X")))</f>
        <v/>
      </c>
      <c r="H58" s="61" t="str">
        <f>IF(OR($A58="",H$10=""),"",IF(IFERROR(MATCH(BBC_9!H$10,Infor!$A$13:$A$30,0),0)&gt;0,"L",IF(WEEKDAY(H$10)=1,"","X")))</f>
        <v>X</v>
      </c>
      <c r="I58" s="61" t="str">
        <f>IF(OR($A58="",I$10=""),"",IF(IFERROR(MATCH(BBC_9!I$10,Infor!$A$13:$A$30,0),0)&gt;0,"L",IF(WEEKDAY(I$10)=1,"","X")))</f>
        <v>X</v>
      </c>
      <c r="J58" s="61" t="str">
        <f>IF(OR($A58="",J$10=""),"",IF(IFERROR(MATCH(BBC_9!J$10,Infor!$A$13:$A$30,0),0)&gt;0,"L",IF(WEEKDAY(J$10)=1,"","X")))</f>
        <v>X</v>
      </c>
      <c r="K58" s="61" t="str">
        <f>IF(OR($A58="",K$10=""),"",IF(IFERROR(MATCH(BBC_9!K$10,Infor!$A$13:$A$30,0),0)&gt;0,"L",IF(WEEKDAY(K$10)=1,"","X")))</f>
        <v>X</v>
      </c>
      <c r="L58" s="61" t="str">
        <f>IF(OR($A58="",L$10=""),"",IF(IFERROR(MATCH(BBC_9!L$10,Infor!$A$13:$A$30,0),0)&gt;0,"L",IF(WEEKDAY(L$10)=1,"","X")))</f>
        <v>X</v>
      </c>
      <c r="M58" s="61" t="str">
        <f>IF(OR($A58="",M$10=""),"",IF(IFERROR(MATCH(BBC_9!M$10,Infor!$A$13:$A$30,0),0)&gt;0,"L",IF(WEEKDAY(M$10)=1,"","X")))</f>
        <v>X</v>
      </c>
      <c r="N58" s="61" t="str">
        <f>IF(OR($A58="",N$10=""),"",IF(IFERROR(MATCH(BBC_9!N$10,Infor!$A$13:$A$30,0),0)&gt;0,"L",IF(WEEKDAY(N$10)=1,"","X")))</f>
        <v/>
      </c>
      <c r="O58" s="61" t="str">
        <f>IF(OR($A58="",O$10=""),"",IF(IFERROR(MATCH(BBC_9!O$10,Infor!$A$13:$A$30,0),0)&gt;0,"L",IF(WEEKDAY(O$10)=1,"","X")))</f>
        <v>X</v>
      </c>
      <c r="P58" s="61" t="str">
        <f>IF(OR($A58="",P$10=""),"",IF(IFERROR(MATCH(BBC_9!P$10,Infor!$A$13:$A$30,0),0)&gt;0,"L",IF(WEEKDAY(P$10)=1,"","X")))</f>
        <v>X</v>
      </c>
      <c r="Q58" s="61" t="str">
        <f>IF(OR($A58="",Q$10=""),"",IF(IFERROR(MATCH(BBC_9!Q$10,Infor!$A$13:$A$30,0),0)&gt;0,"L",IF(WEEKDAY(Q$10)=1,"","X")))</f>
        <v>X</v>
      </c>
      <c r="R58" s="61" t="str">
        <f>IF(OR($A58="",R$10=""),"",IF(IFERROR(MATCH(BBC_9!R$10,Infor!$A$13:$A$30,0),0)&gt;0,"L",IF(WEEKDAY(R$10)=1,"","X")))</f>
        <v>X</v>
      </c>
      <c r="S58" s="61" t="str">
        <f>IF(OR($A58="",S$10=""),"",IF(IFERROR(MATCH(BBC_9!S$10,Infor!$A$13:$A$30,0),0)&gt;0,"L",IF(WEEKDAY(S$10)=1,"","X")))</f>
        <v>X</v>
      </c>
      <c r="T58" s="61" t="str">
        <f>IF(OR($A58="",T$10=""),"",IF(IFERROR(MATCH(BBC_9!T$10,Infor!$A$13:$A$30,0),0)&gt;0,"L",IF(WEEKDAY(T$10)=1,"","X")))</f>
        <v>X</v>
      </c>
      <c r="U58" s="61" t="str">
        <f>IF(OR($A58="",U$10=""),"",IF(IFERROR(MATCH(BBC_9!U$10,Infor!$A$13:$A$30,0),0)&gt;0,"L",IF(WEEKDAY(U$10)=1,"","X")))</f>
        <v/>
      </c>
      <c r="V58" s="61" t="str">
        <f>IF(OR($A58="",V$10=""),"",IF(IFERROR(MATCH(BBC_9!V$10,Infor!$A$13:$A$30,0),0)&gt;0,"L",IF(WEEKDAY(V$10)=1,"","X")))</f>
        <v>X</v>
      </c>
      <c r="W58" s="61" t="str">
        <f>IF(OR($A58="",W$10=""),"",IF(IFERROR(MATCH(BBC_9!W$10,Infor!$A$13:$A$30,0),0)&gt;0,"L",IF(WEEKDAY(W$10)=1,"","X")))</f>
        <v>X</v>
      </c>
      <c r="X58" s="61" t="str">
        <f>IF(OR($A58="",X$10=""),"",IF(IFERROR(MATCH(BBC_9!X$10,Infor!$A$13:$A$30,0),0)&gt;0,"L",IF(WEEKDAY(X$10)=1,"","X")))</f>
        <v>X</v>
      </c>
      <c r="Y58" s="61" t="str">
        <f>IF(OR($A58="",Y$10=""),"",IF(IFERROR(MATCH(BBC_9!Y$10,Infor!$A$13:$A$30,0),0)&gt;0,"L",IF(WEEKDAY(Y$10)=1,"","X")))</f>
        <v>X</v>
      </c>
      <c r="Z58" s="61" t="str">
        <f>IF(OR($A58="",Z$10=""),"",IF(IFERROR(MATCH(BBC_9!Z$10,Infor!$A$13:$A$30,0),0)&gt;0,"L",IF(WEEKDAY(Z$10)=1,"","X")))</f>
        <v>X</v>
      </c>
      <c r="AA58" s="61" t="str">
        <f>IF(OR($A58="",AA$10=""),"",IF(IFERROR(MATCH(BBC_9!AA$10,Infor!$A$13:$A$30,0),0)&gt;0,"L",IF(WEEKDAY(AA$10)=1,"","X")))</f>
        <v>X</v>
      </c>
      <c r="AB58" s="61" t="str">
        <f>IF(OR($A58="",AB$10=""),"",IF(IFERROR(MATCH(BBC_9!AB$10,Infor!$A$13:$A$30,0),0)&gt;0,"L",IF(WEEKDAY(AB$10)=1,"","X")))</f>
        <v/>
      </c>
      <c r="AC58" s="61" t="str">
        <f>IF(OR($A58="",AC$10=""),"",IF(IFERROR(MATCH(BBC_9!AC$10,Infor!$A$13:$A$30,0),0)&gt;0,"L",IF(WEEKDAY(AC$10)=1,"","X")))</f>
        <v>X</v>
      </c>
      <c r="AD58" s="61" t="str">
        <f>IF(OR($A58="",AD$10=""),"",IF(IFERROR(MATCH(BBC_9!AD$10,Infor!$A$13:$A$30,0),0)&gt;0,"L",IF(WEEKDAY(AD$10)=1,"","X")))</f>
        <v>X</v>
      </c>
      <c r="AE58" s="61" t="str">
        <f>IF(OR($A58="",AE$10=""),"",IF(IFERROR(MATCH(BBC_9!AE$10,Infor!$A$13:$A$30,0),0)&gt;0,"L",IF(WEEKDAY(AE$10)=1,"","X")))</f>
        <v>X</v>
      </c>
      <c r="AF58" s="61" t="str">
        <f>IF(OR($A58="",AF$10=""),"",IF(IFERROR(MATCH(BBC_9!AF$10,Infor!$A$13:$A$30,0),0)&gt;0,"L",IF(WEEKDAY(AF$10)=1,"","X")))</f>
        <v>X</v>
      </c>
      <c r="AG58" s="61" t="str">
        <f>IF(OR($A58="",AG$10=""),"",IF(IFERROR(MATCH(BBC_9!AG$10,Infor!$A$13:$A$30,0),0)&gt;0,"L",IF(WEEKDAY(AG$10)=1,"","X")))</f>
        <v>X</v>
      </c>
      <c r="AH58" s="61" t="str">
        <f>IF(OR($A58="",AH$10=""),"",IF(IFERROR(MATCH(BBC_9!AH$10,Infor!$A$13:$A$30,0),0)&gt;0,"L",IF(WEEKDAY(AH$10)=1,"","X")))</f>
        <v>X</v>
      </c>
      <c r="AI58" s="61" t="str">
        <f>IF(OR($A58="",AI$10=""),"",IF(IFERROR(MATCH(BBC_9!AI$10,Infor!$A$13:$A$30,0),0)&gt;0,"L",IF(WEEKDAY(AI$10)=1,"","X")))</f>
        <v/>
      </c>
      <c r="AJ58" s="62"/>
      <c r="AK58" s="62">
        <f t="shared" si="6"/>
        <v>25</v>
      </c>
      <c r="AL58" s="62">
        <f t="shared" si="7"/>
        <v>1</v>
      </c>
      <c r="AM58" s="62"/>
      <c r="AN58" s="63"/>
      <c r="AO58" s="44">
        <f t="shared" si="0"/>
        <v>9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IF(OR($A59="",E$10=""),"",IF(IFERROR(MATCH(BBC_9!E$10,Infor!$A$13:$A$30,0),0)&gt;0,"L",IF(WEEKDAY(E$10)=1,"","X")))</f>
        <v>X</v>
      </c>
      <c r="F59" s="61" t="str">
        <f>IF(OR($A59="",F$10=""),"",IF(IFERROR(MATCH(BBC_9!F$10,Infor!$A$13:$A$30,0),0)&gt;0,"L",IF(WEEKDAY(F$10)=1,"","X")))</f>
        <v>L</v>
      </c>
      <c r="G59" s="61" t="str">
        <f>IF(OR($A59="",G$10=""),"",IF(IFERROR(MATCH(BBC_9!G$10,Infor!$A$13:$A$30,0),0)&gt;0,"L",IF(WEEKDAY(G$10)=1,"","X")))</f>
        <v/>
      </c>
      <c r="H59" s="61" t="str">
        <f>IF(OR($A59="",H$10=""),"",IF(IFERROR(MATCH(BBC_9!H$10,Infor!$A$13:$A$30,0),0)&gt;0,"L",IF(WEEKDAY(H$10)=1,"","X")))</f>
        <v>X</v>
      </c>
      <c r="I59" s="61" t="str">
        <f>IF(OR($A59="",I$10=""),"",IF(IFERROR(MATCH(BBC_9!I$10,Infor!$A$13:$A$30,0),0)&gt;0,"L",IF(WEEKDAY(I$10)=1,"","X")))</f>
        <v>X</v>
      </c>
      <c r="J59" s="61" t="str">
        <f>IF(OR($A59="",J$10=""),"",IF(IFERROR(MATCH(BBC_9!J$10,Infor!$A$13:$A$30,0),0)&gt;0,"L",IF(WEEKDAY(J$10)=1,"","X")))</f>
        <v>X</v>
      </c>
      <c r="K59" s="61" t="str">
        <f>IF(OR($A59="",K$10=""),"",IF(IFERROR(MATCH(BBC_9!K$10,Infor!$A$13:$A$30,0),0)&gt;0,"L",IF(WEEKDAY(K$10)=1,"","X")))</f>
        <v>X</v>
      </c>
      <c r="L59" s="61" t="str">
        <f>IF(OR($A59="",L$10=""),"",IF(IFERROR(MATCH(BBC_9!L$10,Infor!$A$13:$A$30,0),0)&gt;0,"L",IF(WEEKDAY(L$10)=1,"","X")))</f>
        <v>X</v>
      </c>
      <c r="M59" s="61" t="str">
        <f>IF(OR($A59="",M$10=""),"",IF(IFERROR(MATCH(BBC_9!M$10,Infor!$A$13:$A$30,0),0)&gt;0,"L",IF(WEEKDAY(M$10)=1,"","X")))</f>
        <v>X</v>
      </c>
      <c r="N59" s="61" t="str">
        <f>IF(OR($A59="",N$10=""),"",IF(IFERROR(MATCH(BBC_9!N$10,Infor!$A$13:$A$30,0),0)&gt;0,"L",IF(WEEKDAY(N$10)=1,"","X")))</f>
        <v/>
      </c>
      <c r="O59" s="61" t="str">
        <f>IF(OR($A59="",O$10=""),"",IF(IFERROR(MATCH(BBC_9!O$10,Infor!$A$13:$A$30,0),0)&gt;0,"L",IF(WEEKDAY(O$10)=1,"","X")))</f>
        <v>X</v>
      </c>
      <c r="P59" s="61" t="str">
        <f>IF(OR($A59="",P$10=""),"",IF(IFERROR(MATCH(BBC_9!P$10,Infor!$A$13:$A$30,0),0)&gt;0,"L",IF(WEEKDAY(P$10)=1,"","X")))</f>
        <v>X</v>
      </c>
      <c r="Q59" s="61" t="str">
        <f>IF(OR($A59="",Q$10=""),"",IF(IFERROR(MATCH(BBC_9!Q$10,Infor!$A$13:$A$30,0),0)&gt;0,"L",IF(WEEKDAY(Q$10)=1,"","X")))</f>
        <v>X</v>
      </c>
      <c r="R59" s="61" t="str">
        <f>IF(OR($A59="",R$10=""),"",IF(IFERROR(MATCH(BBC_9!R$10,Infor!$A$13:$A$30,0),0)&gt;0,"L",IF(WEEKDAY(R$10)=1,"","X")))</f>
        <v>X</v>
      </c>
      <c r="S59" s="61" t="str">
        <f>IF(OR($A59="",S$10=""),"",IF(IFERROR(MATCH(BBC_9!S$10,Infor!$A$13:$A$30,0),0)&gt;0,"L",IF(WEEKDAY(S$10)=1,"","X")))</f>
        <v>X</v>
      </c>
      <c r="T59" s="61" t="str">
        <f>IF(OR($A59="",T$10=""),"",IF(IFERROR(MATCH(BBC_9!T$10,Infor!$A$13:$A$30,0),0)&gt;0,"L",IF(WEEKDAY(T$10)=1,"","X")))</f>
        <v>X</v>
      </c>
      <c r="U59" s="61" t="str">
        <f>IF(OR($A59="",U$10=""),"",IF(IFERROR(MATCH(BBC_9!U$10,Infor!$A$13:$A$30,0),0)&gt;0,"L",IF(WEEKDAY(U$10)=1,"","X")))</f>
        <v/>
      </c>
      <c r="V59" s="61" t="str">
        <f>IF(OR($A59="",V$10=""),"",IF(IFERROR(MATCH(BBC_9!V$10,Infor!$A$13:$A$30,0),0)&gt;0,"L",IF(WEEKDAY(V$10)=1,"","X")))</f>
        <v>X</v>
      </c>
      <c r="W59" s="61" t="str">
        <f>IF(OR($A59="",W$10=""),"",IF(IFERROR(MATCH(BBC_9!W$10,Infor!$A$13:$A$30,0),0)&gt;0,"L",IF(WEEKDAY(W$10)=1,"","X")))</f>
        <v>X</v>
      </c>
      <c r="X59" s="61" t="str">
        <f>IF(OR($A59="",X$10=""),"",IF(IFERROR(MATCH(BBC_9!X$10,Infor!$A$13:$A$30,0),0)&gt;0,"L",IF(WEEKDAY(X$10)=1,"","X")))</f>
        <v>X</v>
      </c>
      <c r="Y59" s="61" t="str">
        <f>IF(OR($A59="",Y$10=""),"",IF(IFERROR(MATCH(BBC_9!Y$10,Infor!$A$13:$A$30,0),0)&gt;0,"L",IF(WEEKDAY(Y$10)=1,"","X")))</f>
        <v>X</v>
      </c>
      <c r="Z59" s="61" t="str">
        <f>IF(OR($A59="",Z$10=""),"",IF(IFERROR(MATCH(BBC_9!Z$10,Infor!$A$13:$A$30,0),0)&gt;0,"L",IF(WEEKDAY(Z$10)=1,"","X")))</f>
        <v>X</v>
      </c>
      <c r="AA59" s="61" t="str">
        <f>IF(OR($A59="",AA$10=""),"",IF(IFERROR(MATCH(BBC_9!AA$10,Infor!$A$13:$A$30,0),0)&gt;0,"L",IF(WEEKDAY(AA$10)=1,"","X")))</f>
        <v>X</v>
      </c>
      <c r="AB59" s="61" t="str">
        <f>IF(OR($A59="",AB$10=""),"",IF(IFERROR(MATCH(BBC_9!AB$10,Infor!$A$13:$A$30,0),0)&gt;0,"L",IF(WEEKDAY(AB$10)=1,"","X")))</f>
        <v/>
      </c>
      <c r="AC59" s="61" t="str">
        <f>IF(OR($A59="",AC$10=""),"",IF(IFERROR(MATCH(BBC_9!AC$10,Infor!$A$13:$A$30,0),0)&gt;0,"L",IF(WEEKDAY(AC$10)=1,"","X")))</f>
        <v>X</v>
      </c>
      <c r="AD59" s="61" t="str">
        <f>IF(OR($A59="",AD$10=""),"",IF(IFERROR(MATCH(BBC_9!AD$10,Infor!$A$13:$A$30,0),0)&gt;0,"L",IF(WEEKDAY(AD$10)=1,"","X")))</f>
        <v>X</v>
      </c>
      <c r="AE59" s="61" t="str">
        <f>IF(OR($A59="",AE$10=""),"",IF(IFERROR(MATCH(BBC_9!AE$10,Infor!$A$13:$A$30,0),0)&gt;0,"L",IF(WEEKDAY(AE$10)=1,"","X")))</f>
        <v>X</v>
      </c>
      <c r="AF59" s="61" t="str">
        <f>IF(OR($A59="",AF$10=""),"",IF(IFERROR(MATCH(BBC_9!AF$10,Infor!$A$13:$A$30,0),0)&gt;0,"L",IF(WEEKDAY(AF$10)=1,"","X")))</f>
        <v>X</v>
      </c>
      <c r="AG59" s="61" t="str">
        <f>IF(OR($A59="",AG$10=""),"",IF(IFERROR(MATCH(BBC_9!AG$10,Infor!$A$13:$A$30,0),0)&gt;0,"L",IF(WEEKDAY(AG$10)=1,"","X")))</f>
        <v>X</v>
      </c>
      <c r="AH59" s="61" t="str">
        <f>IF(OR($A59="",AH$10=""),"",IF(IFERROR(MATCH(BBC_9!AH$10,Infor!$A$13:$A$30,0),0)&gt;0,"L",IF(WEEKDAY(AH$10)=1,"","X")))</f>
        <v>X</v>
      </c>
      <c r="AI59" s="61" t="str">
        <f>IF(OR($A59="",AI$10=""),"",IF(IFERROR(MATCH(BBC_9!AI$10,Infor!$A$13:$A$30,0),0)&gt;0,"L",IF(WEEKDAY(AI$10)=1,"","X")))</f>
        <v/>
      </c>
      <c r="AJ59" s="62"/>
      <c r="AK59" s="62">
        <f t="shared" si="6"/>
        <v>25</v>
      </c>
      <c r="AL59" s="62">
        <f t="shared" si="7"/>
        <v>1</v>
      </c>
      <c r="AM59" s="62"/>
      <c r="AN59" s="63"/>
      <c r="AO59" s="44">
        <f t="shared" si="0"/>
        <v>9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IF(OR($A60="",E$10=""),"",IF(IFERROR(MATCH(BBC_9!E$10,Infor!$A$13:$A$30,0),0)&gt;0,"L",IF(WEEKDAY(E$10)=1,"","X")))</f>
        <v>X</v>
      </c>
      <c r="F60" s="61" t="str">
        <f>IF(OR($A60="",F$10=""),"",IF(IFERROR(MATCH(BBC_9!F$10,Infor!$A$13:$A$30,0),0)&gt;0,"L",IF(WEEKDAY(F$10)=1,"","X")))</f>
        <v>L</v>
      </c>
      <c r="G60" s="61" t="str">
        <f>IF(OR($A60="",G$10=""),"",IF(IFERROR(MATCH(BBC_9!G$10,Infor!$A$13:$A$30,0),0)&gt;0,"L",IF(WEEKDAY(G$10)=1,"","X")))</f>
        <v/>
      </c>
      <c r="H60" s="61" t="str">
        <f>IF(OR($A60="",H$10=""),"",IF(IFERROR(MATCH(BBC_9!H$10,Infor!$A$13:$A$30,0),0)&gt;0,"L",IF(WEEKDAY(H$10)=1,"","X")))</f>
        <v>X</v>
      </c>
      <c r="I60" s="61" t="str">
        <f>IF(OR($A60="",I$10=""),"",IF(IFERROR(MATCH(BBC_9!I$10,Infor!$A$13:$A$30,0),0)&gt;0,"L",IF(WEEKDAY(I$10)=1,"","X")))</f>
        <v>X</v>
      </c>
      <c r="J60" s="61" t="str">
        <f>IF(OR($A60="",J$10=""),"",IF(IFERROR(MATCH(BBC_9!J$10,Infor!$A$13:$A$30,0),0)&gt;0,"L",IF(WEEKDAY(J$10)=1,"","X")))</f>
        <v>X</v>
      </c>
      <c r="K60" s="61" t="str">
        <f>IF(OR($A60="",K$10=""),"",IF(IFERROR(MATCH(BBC_9!K$10,Infor!$A$13:$A$30,0),0)&gt;0,"L",IF(WEEKDAY(K$10)=1,"","X")))</f>
        <v>X</v>
      </c>
      <c r="L60" s="61" t="str">
        <f>IF(OR($A60="",L$10=""),"",IF(IFERROR(MATCH(BBC_9!L$10,Infor!$A$13:$A$30,0),0)&gt;0,"L",IF(WEEKDAY(L$10)=1,"","X")))</f>
        <v>X</v>
      </c>
      <c r="M60" s="61" t="str">
        <f>IF(OR($A60="",M$10=""),"",IF(IFERROR(MATCH(BBC_9!M$10,Infor!$A$13:$A$30,0),0)&gt;0,"L",IF(WEEKDAY(M$10)=1,"","X")))</f>
        <v>X</v>
      </c>
      <c r="N60" s="61" t="str">
        <f>IF(OR($A60="",N$10=""),"",IF(IFERROR(MATCH(BBC_9!N$10,Infor!$A$13:$A$30,0),0)&gt;0,"L",IF(WEEKDAY(N$10)=1,"","X")))</f>
        <v/>
      </c>
      <c r="O60" s="61" t="str">
        <f>IF(OR($A60="",O$10=""),"",IF(IFERROR(MATCH(BBC_9!O$10,Infor!$A$13:$A$30,0),0)&gt;0,"L",IF(WEEKDAY(O$10)=1,"","X")))</f>
        <v>X</v>
      </c>
      <c r="P60" s="61" t="str">
        <f>IF(OR($A60="",P$10=""),"",IF(IFERROR(MATCH(BBC_9!P$10,Infor!$A$13:$A$30,0),0)&gt;0,"L",IF(WEEKDAY(P$10)=1,"","X")))</f>
        <v>X</v>
      </c>
      <c r="Q60" s="61" t="str">
        <f>IF(OR($A60="",Q$10=""),"",IF(IFERROR(MATCH(BBC_9!Q$10,Infor!$A$13:$A$30,0),0)&gt;0,"L",IF(WEEKDAY(Q$10)=1,"","X")))</f>
        <v>X</v>
      </c>
      <c r="R60" s="61" t="str">
        <f>IF(OR($A60="",R$10=""),"",IF(IFERROR(MATCH(BBC_9!R$10,Infor!$A$13:$A$30,0),0)&gt;0,"L",IF(WEEKDAY(R$10)=1,"","X")))</f>
        <v>X</v>
      </c>
      <c r="S60" s="61" t="str">
        <f>IF(OR($A60="",S$10=""),"",IF(IFERROR(MATCH(BBC_9!S$10,Infor!$A$13:$A$30,0),0)&gt;0,"L",IF(WEEKDAY(S$10)=1,"","X")))</f>
        <v>X</v>
      </c>
      <c r="T60" s="61" t="str">
        <f>IF(OR($A60="",T$10=""),"",IF(IFERROR(MATCH(BBC_9!T$10,Infor!$A$13:$A$30,0),0)&gt;0,"L",IF(WEEKDAY(T$10)=1,"","X")))</f>
        <v>X</v>
      </c>
      <c r="U60" s="61" t="str">
        <f>IF(OR($A60="",U$10=""),"",IF(IFERROR(MATCH(BBC_9!U$10,Infor!$A$13:$A$30,0),0)&gt;0,"L",IF(WEEKDAY(U$10)=1,"","X")))</f>
        <v/>
      </c>
      <c r="V60" s="61" t="str">
        <f>IF(OR($A60="",V$10=""),"",IF(IFERROR(MATCH(BBC_9!V$10,Infor!$A$13:$A$30,0),0)&gt;0,"L",IF(WEEKDAY(V$10)=1,"","X")))</f>
        <v>X</v>
      </c>
      <c r="W60" s="61" t="str">
        <f>IF(OR($A60="",W$10=""),"",IF(IFERROR(MATCH(BBC_9!W$10,Infor!$A$13:$A$30,0),0)&gt;0,"L",IF(WEEKDAY(W$10)=1,"","X")))</f>
        <v>X</v>
      </c>
      <c r="X60" s="61" t="str">
        <f>IF(OR($A60="",X$10=""),"",IF(IFERROR(MATCH(BBC_9!X$10,Infor!$A$13:$A$30,0),0)&gt;0,"L",IF(WEEKDAY(X$10)=1,"","X")))</f>
        <v>X</v>
      </c>
      <c r="Y60" s="61" t="str">
        <f>IF(OR($A60="",Y$10=""),"",IF(IFERROR(MATCH(BBC_9!Y$10,Infor!$A$13:$A$30,0),0)&gt;0,"L",IF(WEEKDAY(Y$10)=1,"","X")))</f>
        <v>X</v>
      </c>
      <c r="Z60" s="61" t="str">
        <f>IF(OR($A60="",Z$10=""),"",IF(IFERROR(MATCH(BBC_9!Z$10,Infor!$A$13:$A$30,0),0)&gt;0,"L",IF(WEEKDAY(Z$10)=1,"","X")))</f>
        <v>X</v>
      </c>
      <c r="AA60" s="61" t="str">
        <f>IF(OR($A60="",AA$10=""),"",IF(IFERROR(MATCH(BBC_9!AA$10,Infor!$A$13:$A$30,0),0)&gt;0,"L",IF(WEEKDAY(AA$10)=1,"","X")))</f>
        <v>X</v>
      </c>
      <c r="AB60" s="61" t="str">
        <f>IF(OR($A60="",AB$10=""),"",IF(IFERROR(MATCH(BBC_9!AB$10,Infor!$A$13:$A$30,0),0)&gt;0,"L",IF(WEEKDAY(AB$10)=1,"","X")))</f>
        <v/>
      </c>
      <c r="AC60" s="61" t="str">
        <f>IF(OR($A60="",AC$10=""),"",IF(IFERROR(MATCH(BBC_9!AC$10,Infor!$A$13:$A$30,0),0)&gt;0,"L",IF(WEEKDAY(AC$10)=1,"","X")))</f>
        <v>X</v>
      </c>
      <c r="AD60" s="61" t="str">
        <f>IF(OR($A60="",AD$10=""),"",IF(IFERROR(MATCH(BBC_9!AD$10,Infor!$A$13:$A$30,0),0)&gt;0,"L",IF(WEEKDAY(AD$10)=1,"","X")))</f>
        <v>X</v>
      </c>
      <c r="AE60" s="61" t="str">
        <f>IF(OR($A60="",AE$10=""),"",IF(IFERROR(MATCH(BBC_9!AE$10,Infor!$A$13:$A$30,0),0)&gt;0,"L",IF(WEEKDAY(AE$10)=1,"","X")))</f>
        <v>X</v>
      </c>
      <c r="AF60" s="61" t="str">
        <f>IF(OR($A60="",AF$10=""),"",IF(IFERROR(MATCH(BBC_9!AF$10,Infor!$A$13:$A$30,0),0)&gt;0,"L",IF(WEEKDAY(AF$10)=1,"","X")))</f>
        <v>X</v>
      </c>
      <c r="AG60" s="61" t="str">
        <f>IF(OR($A60="",AG$10=""),"",IF(IFERROR(MATCH(BBC_9!AG$10,Infor!$A$13:$A$30,0),0)&gt;0,"L",IF(WEEKDAY(AG$10)=1,"","X")))</f>
        <v>X</v>
      </c>
      <c r="AH60" s="61" t="str">
        <f>IF(OR($A60="",AH$10=""),"",IF(IFERROR(MATCH(BBC_9!AH$10,Infor!$A$13:$A$30,0),0)&gt;0,"L",IF(WEEKDAY(AH$10)=1,"","X")))</f>
        <v>X</v>
      </c>
      <c r="AI60" s="61" t="str">
        <f>IF(OR($A60="",AI$10=""),"",IF(IFERROR(MATCH(BBC_9!AI$10,Infor!$A$13:$A$30,0),0)&gt;0,"L",IF(WEEKDAY(AI$10)=1,"","X")))</f>
        <v/>
      </c>
      <c r="AJ60" s="62"/>
      <c r="AK60" s="62">
        <f t="shared" si="6"/>
        <v>25</v>
      </c>
      <c r="AL60" s="62">
        <f t="shared" si="7"/>
        <v>1</v>
      </c>
      <c r="AM60" s="62"/>
      <c r="AN60" s="63"/>
      <c r="AO60" s="44">
        <f t="shared" si="0"/>
        <v>9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IF(OR($A61="",E$10=""),"",IF(IFERROR(MATCH(BBC_9!E$10,Infor!$A$13:$A$30,0),0)&gt;0,"L",IF(WEEKDAY(E$10)=1,"","X")))</f>
        <v>X</v>
      </c>
      <c r="F61" s="61" t="str">
        <f>IF(OR($A61="",F$10=""),"",IF(IFERROR(MATCH(BBC_9!F$10,Infor!$A$13:$A$30,0),0)&gt;0,"L",IF(WEEKDAY(F$10)=1,"","X")))</f>
        <v>L</v>
      </c>
      <c r="G61" s="61" t="str">
        <f>IF(OR($A61="",G$10=""),"",IF(IFERROR(MATCH(BBC_9!G$10,Infor!$A$13:$A$30,0),0)&gt;0,"L",IF(WEEKDAY(G$10)=1,"","X")))</f>
        <v/>
      </c>
      <c r="H61" s="61" t="str">
        <f>IF(OR($A61="",H$10=""),"",IF(IFERROR(MATCH(BBC_9!H$10,Infor!$A$13:$A$30,0),0)&gt;0,"L",IF(WEEKDAY(H$10)=1,"","X")))</f>
        <v>X</v>
      </c>
      <c r="I61" s="61" t="str">
        <f>IF(OR($A61="",I$10=""),"",IF(IFERROR(MATCH(BBC_9!I$10,Infor!$A$13:$A$30,0),0)&gt;0,"L",IF(WEEKDAY(I$10)=1,"","X")))</f>
        <v>X</v>
      </c>
      <c r="J61" s="61" t="str">
        <f>IF(OR($A61="",J$10=""),"",IF(IFERROR(MATCH(BBC_9!J$10,Infor!$A$13:$A$30,0),0)&gt;0,"L",IF(WEEKDAY(J$10)=1,"","X")))</f>
        <v>X</v>
      </c>
      <c r="K61" s="61" t="str">
        <f>IF(OR($A61="",K$10=""),"",IF(IFERROR(MATCH(BBC_9!K$10,Infor!$A$13:$A$30,0),0)&gt;0,"L",IF(WEEKDAY(K$10)=1,"","X")))</f>
        <v>X</v>
      </c>
      <c r="L61" s="61" t="str">
        <f>IF(OR($A61="",L$10=""),"",IF(IFERROR(MATCH(BBC_9!L$10,Infor!$A$13:$A$30,0),0)&gt;0,"L",IF(WEEKDAY(L$10)=1,"","X")))</f>
        <v>X</v>
      </c>
      <c r="M61" s="61" t="str">
        <f>IF(OR($A61="",M$10=""),"",IF(IFERROR(MATCH(BBC_9!M$10,Infor!$A$13:$A$30,0),0)&gt;0,"L",IF(WEEKDAY(M$10)=1,"","X")))</f>
        <v>X</v>
      </c>
      <c r="N61" s="61" t="str">
        <f>IF(OR($A61="",N$10=""),"",IF(IFERROR(MATCH(BBC_9!N$10,Infor!$A$13:$A$30,0),0)&gt;0,"L",IF(WEEKDAY(N$10)=1,"","X")))</f>
        <v/>
      </c>
      <c r="O61" s="61" t="str">
        <f>IF(OR($A61="",O$10=""),"",IF(IFERROR(MATCH(BBC_9!O$10,Infor!$A$13:$A$30,0),0)&gt;0,"L",IF(WEEKDAY(O$10)=1,"","X")))</f>
        <v>X</v>
      </c>
      <c r="P61" s="61" t="str">
        <f>IF(OR($A61="",P$10=""),"",IF(IFERROR(MATCH(BBC_9!P$10,Infor!$A$13:$A$30,0),0)&gt;0,"L",IF(WEEKDAY(P$10)=1,"","X")))</f>
        <v>X</v>
      </c>
      <c r="Q61" s="61" t="str">
        <f>IF(OR($A61="",Q$10=""),"",IF(IFERROR(MATCH(BBC_9!Q$10,Infor!$A$13:$A$30,0),0)&gt;0,"L",IF(WEEKDAY(Q$10)=1,"","X")))</f>
        <v>X</v>
      </c>
      <c r="R61" s="61" t="str">
        <f>IF(OR($A61="",R$10=""),"",IF(IFERROR(MATCH(BBC_9!R$10,Infor!$A$13:$A$30,0),0)&gt;0,"L",IF(WEEKDAY(R$10)=1,"","X")))</f>
        <v>X</v>
      </c>
      <c r="S61" s="61" t="str">
        <f>IF(OR($A61="",S$10=""),"",IF(IFERROR(MATCH(BBC_9!S$10,Infor!$A$13:$A$30,0),0)&gt;0,"L",IF(WEEKDAY(S$10)=1,"","X")))</f>
        <v>X</v>
      </c>
      <c r="T61" s="61" t="str">
        <f>IF(OR($A61="",T$10=""),"",IF(IFERROR(MATCH(BBC_9!T$10,Infor!$A$13:$A$30,0),0)&gt;0,"L",IF(WEEKDAY(T$10)=1,"","X")))</f>
        <v>X</v>
      </c>
      <c r="U61" s="61" t="str">
        <f>IF(OR($A61="",U$10=""),"",IF(IFERROR(MATCH(BBC_9!U$10,Infor!$A$13:$A$30,0),0)&gt;0,"L",IF(WEEKDAY(U$10)=1,"","X")))</f>
        <v/>
      </c>
      <c r="V61" s="61" t="str">
        <f>IF(OR($A61="",V$10=""),"",IF(IFERROR(MATCH(BBC_9!V$10,Infor!$A$13:$A$30,0),0)&gt;0,"L",IF(WEEKDAY(V$10)=1,"","X")))</f>
        <v>X</v>
      </c>
      <c r="W61" s="61" t="str">
        <f>IF(OR($A61="",W$10=""),"",IF(IFERROR(MATCH(BBC_9!W$10,Infor!$A$13:$A$30,0),0)&gt;0,"L",IF(WEEKDAY(W$10)=1,"","X")))</f>
        <v>X</v>
      </c>
      <c r="X61" s="61" t="str">
        <f>IF(OR($A61="",X$10=""),"",IF(IFERROR(MATCH(BBC_9!X$10,Infor!$A$13:$A$30,0),0)&gt;0,"L",IF(WEEKDAY(X$10)=1,"","X")))</f>
        <v>X</v>
      </c>
      <c r="Y61" s="61" t="str">
        <f>IF(OR($A61="",Y$10=""),"",IF(IFERROR(MATCH(BBC_9!Y$10,Infor!$A$13:$A$30,0),0)&gt;0,"L",IF(WEEKDAY(Y$10)=1,"","X")))</f>
        <v>X</v>
      </c>
      <c r="Z61" s="61" t="str">
        <f>IF(OR($A61="",Z$10=""),"",IF(IFERROR(MATCH(BBC_9!Z$10,Infor!$A$13:$A$30,0),0)&gt;0,"L",IF(WEEKDAY(Z$10)=1,"","X")))</f>
        <v>X</v>
      </c>
      <c r="AA61" s="61" t="str">
        <f>IF(OR($A61="",AA$10=""),"",IF(IFERROR(MATCH(BBC_9!AA$10,Infor!$A$13:$A$30,0),0)&gt;0,"L",IF(WEEKDAY(AA$10)=1,"","X")))</f>
        <v>X</v>
      </c>
      <c r="AB61" s="61" t="str">
        <f>IF(OR($A61="",AB$10=""),"",IF(IFERROR(MATCH(BBC_9!AB$10,Infor!$A$13:$A$30,0),0)&gt;0,"L",IF(WEEKDAY(AB$10)=1,"","X")))</f>
        <v/>
      </c>
      <c r="AC61" s="61" t="str">
        <f>IF(OR($A61="",AC$10=""),"",IF(IFERROR(MATCH(BBC_9!AC$10,Infor!$A$13:$A$30,0),0)&gt;0,"L",IF(WEEKDAY(AC$10)=1,"","X")))</f>
        <v>X</v>
      </c>
      <c r="AD61" s="61" t="str">
        <f>IF(OR($A61="",AD$10=""),"",IF(IFERROR(MATCH(BBC_9!AD$10,Infor!$A$13:$A$30,0),0)&gt;0,"L",IF(WEEKDAY(AD$10)=1,"","X")))</f>
        <v>X</v>
      </c>
      <c r="AE61" s="61" t="str">
        <f>IF(OR($A61="",AE$10=""),"",IF(IFERROR(MATCH(BBC_9!AE$10,Infor!$A$13:$A$30,0),0)&gt;0,"L",IF(WEEKDAY(AE$10)=1,"","X")))</f>
        <v>X</v>
      </c>
      <c r="AF61" s="61" t="str">
        <f>IF(OR($A61="",AF$10=""),"",IF(IFERROR(MATCH(BBC_9!AF$10,Infor!$A$13:$A$30,0),0)&gt;0,"L",IF(WEEKDAY(AF$10)=1,"","X")))</f>
        <v>X</v>
      </c>
      <c r="AG61" s="61" t="str">
        <f>IF(OR($A61="",AG$10=""),"",IF(IFERROR(MATCH(BBC_9!AG$10,Infor!$A$13:$A$30,0),0)&gt;0,"L",IF(WEEKDAY(AG$10)=1,"","X")))</f>
        <v>X</v>
      </c>
      <c r="AH61" s="61" t="str">
        <f>IF(OR($A61="",AH$10=""),"",IF(IFERROR(MATCH(BBC_9!AH$10,Infor!$A$13:$A$30,0),0)&gt;0,"L",IF(WEEKDAY(AH$10)=1,"","X")))</f>
        <v>X</v>
      </c>
      <c r="AI61" s="61" t="str">
        <f>IF(OR($A61="",AI$10=""),"",IF(IFERROR(MATCH(BBC_9!AI$10,Infor!$A$13:$A$30,0),0)&gt;0,"L",IF(WEEKDAY(AI$10)=1,"","X")))</f>
        <v/>
      </c>
      <c r="AJ61" s="62"/>
      <c r="AK61" s="62">
        <f t="shared" si="6"/>
        <v>25</v>
      </c>
      <c r="AL61" s="62">
        <f t="shared" si="7"/>
        <v>1</v>
      </c>
      <c r="AM61" s="62"/>
      <c r="AN61" s="63"/>
      <c r="AO61" s="44">
        <f t="shared" si="0"/>
        <v>9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9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50</v>
      </c>
      <c r="G63" s="52">
        <f t="shared" ref="G63:AI63" si="9">COUNTIF(G12:G62,"L")+COUNTIF(G12:G62,"X")+COUNTIF(G12:G62,"\")/2</f>
        <v>0</v>
      </c>
      <c r="H63" s="52">
        <f t="shared" si="9"/>
        <v>50</v>
      </c>
      <c r="I63" s="52">
        <f t="shared" si="9"/>
        <v>50</v>
      </c>
      <c r="J63" s="52">
        <f t="shared" si="9"/>
        <v>50</v>
      </c>
      <c r="K63" s="52">
        <f t="shared" si="9"/>
        <v>50</v>
      </c>
      <c r="L63" s="52">
        <f t="shared" si="9"/>
        <v>50</v>
      </c>
      <c r="M63" s="52">
        <f t="shared" si="9"/>
        <v>50</v>
      </c>
      <c r="N63" s="52">
        <f t="shared" si="9"/>
        <v>0</v>
      </c>
      <c r="O63" s="52">
        <f t="shared" si="9"/>
        <v>50</v>
      </c>
      <c r="P63" s="52">
        <f t="shared" si="9"/>
        <v>50</v>
      </c>
      <c r="Q63" s="52">
        <f t="shared" si="9"/>
        <v>50</v>
      </c>
      <c r="R63" s="52">
        <f t="shared" si="9"/>
        <v>50</v>
      </c>
      <c r="S63" s="52">
        <f t="shared" si="9"/>
        <v>50</v>
      </c>
      <c r="T63" s="52">
        <f t="shared" si="9"/>
        <v>50</v>
      </c>
      <c r="U63" s="52">
        <f t="shared" si="9"/>
        <v>0</v>
      </c>
      <c r="V63" s="52">
        <f t="shared" si="9"/>
        <v>50</v>
      </c>
      <c r="W63" s="52">
        <f t="shared" si="9"/>
        <v>50</v>
      </c>
      <c r="X63" s="52">
        <f t="shared" si="9"/>
        <v>50</v>
      </c>
      <c r="Y63" s="52">
        <f t="shared" si="9"/>
        <v>50</v>
      </c>
      <c r="Z63" s="52">
        <f t="shared" si="9"/>
        <v>50</v>
      </c>
      <c r="AA63" s="52">
        <f t="shared" si="9"/>
        <v>50</v>
      </c>
      <c r="AB63" s="52">
        <f t="shared" si="9"/>
        <v>0</v>
      </c>
      <c r="AC63" s="52">
        <f t="shared" si="9"/>
        <v>50</v>
      </c>
      <c r="AD63" s="52">
        <f t="shared" si="9"/>
        <v>50</v>
      </c>
      <c r="AE63" s="52">
        <f t="shared" si="9"/>
        <v>50</v>
      </c>
      <c r="AF63" s="52">
        <f t="shared" si="9"/>
        <v>50</v>
      </c>
      <c r="AG63" s="52">
        <f t="shared" si="9"/>
        <v>50</v>
      </c>
      <c r="AH63" s="52">
        <f t="shared" si="9"/>
        <v>50</v>
      </c>
      <c r="AI63" s="52">
        <f t="shared" si="9"/>
        <v>0</v>
      </c>
      <c r="AJ63" s="52">
        <f>SUM(AJ12:AJ62)</f>
        <v>0</v>
      </c>
      <c r="AK63" s="52">
        <f t="shared" ref="AK63:AN63" si="10">SUM(AK12:AK62)</f>
        <v>1250</v>
      </c>
      <c r="AL63" s="52">
        <f t="shared" si="10"/>
        <v>50</v>
      </c>
      <c r="AM63" s="52">
        <f t="shared" si="10"/>
        <v>0</v>
      </c>
      <c r="AN63" s="53">
        <f t="shared" si="10"/>
        <v>0</v>
      </c>
      <c r="AO63" s="44">
        <f t="shared" si="0"/>
        <v>9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43008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15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54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9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9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204600000</v>
      </c>
      <c r="AJ3" s="90" t="s">
        <v>174</v>
      </c>
      <c r="AK3" s="91">
        <v>334</v>
      </c>
      <c r="AL3" s="86">
        <f>SUM(AL4:AL8)</f>
        <v>12579625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9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92400000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9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68050000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42979</v>
      </c>
      <c r="S6" s="92"/>
      <c r="V6" s="79">
        <f t="shared" si="0"/>
        <v>9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365050000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242125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9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242125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BBC_9!B7</f>
        <v>42979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9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9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9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9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9</v>
      </c>
      <c r="W12" s="79">
        <v>15</v>
      </c>
      <c r="X12" s="44" t="s">
        <v>143</v>
      </c>
    </row>
    <row r="13" spans="1:49" ht="15" customHeight="1" x14ac:dyDescent="0.3">
      <c r="A13" s="44">
        <f>IF(BBC_9!A12="","",BBC_9!A12)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IF(A13="","",VLOOKUP(A13,BCC_9,37,0)+VLOOKUP(A13,BCC_9,38,0))</f>
        <v>26</v>
      </c>
      <c r="I13" s="119">
        <f>IF(A13="","",ROUND(D13*E13*H13/26,0))</f>
        <v>15000000</v>
      </c>
      <c r="J13" s="118"/>
      <c r="K13" s="118"/>
      <c r="L13" s="119">
        <f>IF(A13="","",VLOOKUP(A13,BCC_9,37,0)*Infor!$E$16)</f>
        <v>1000000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19800000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117250</v>
      </c>
      <c r="T13" s="119">
        <f>IF(A13="","",SUM(P13:S13))</f>
        <v>642250</v>
      </c>
      <c r="U13" s="121">
        <f>IF(A13="","",N13-O13-T13)</f>
        <v>19157750</v>
      </c>
      <c r="V13" s="79">
        <f t="shared" si="0"/>
        <v>9</v>
      </c>
      <c r="W13" s="79">
        <v>15</v>
      </c>
      <c r="X13" s="79" t="str">
        <f>IF(A13="","","Print")</f>
        <v>Print</v>
      </c>
      <c r="Y13" s="78">
        <f>IF(A13="","",N13-IF(L13&gt;Infor!$E$15,Infor!$E$15,TTL_9!L13))</f>
        <v>19070000</v>
      </c>
      <c r="Z13" s="78">
        <f t="shared" ref="Z13:Z62" si="8">IF(A13="","",VLOOKUP(A13,DANH_SACH,11,0))</f>
        <v>2</v>
      </c>
      <c r="AA13" s="78">
        <f>IF(A13="","",Infor!$E$13+Infor!$E$14*TTL_9!Z13)</f>
        <v>16200000</v>
      </c>
      <c r="AB13" s="78">
        <f>SUM(P13:R13)</f>
        <v>525000</v>
      </c>
      <c r="AC13" s="78">
        <f>IF(A13="","",IF(Y13-AA13-AB13&gt;0,Y13-AA13-AB13,0))</f>
        <v>2345000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IF(BBC_9!A13="","",BBC_9!A13)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26</v>
      </c>
      <c r="I14" s="124">
        <f t="shared" ref="I14:I62" si="11">IF(A14="","",ROUND(D14*E14*H14/26,0))</f>
        <v>11250000</v>
      </c>
      <c r="J14" s="123"/>
      <c r="K14" s="123"/>
      <c r="L14" s="124">
        <f>IF(A14="","",VLOOKUP(A14,BCC_9,37,0)*Infor!$E$16)</f>
        <v>1000000</v>
      </c>
      <c r="M14" s="124">
        <f t="shared" si="7"/>
        <v>3000000</v>
      </c>
      <c r="N14" s="124">
        <f t="shared" ref="N14:N62" si="12">IF(A14="","",G14+I14+K14+L14+M14)</f>
        <v>15250000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72375</v>
      </c>
      <c r="T14" s="124">
        <f t="shared" ref="T14:T62" si="13">IF(A14="","",SUM(P14:S14))</f>
        <v>544875</v>
      </c>
      <c r="U14" s="126">
        <f t="shared" ref="U14:U62" si="14">IF(A14="","",N14-O14-T14)</f>
        <v>14705125</v>
      </c>
      <c r="V14" s="79">
        <f t="shared" si="0"/>
        <v>9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IF(A14="","",N14-IF(L14&gt;Infor!$E$15,Infor!$E$15,TTL_9!L14))</f>
        <v>14520000</v>
      </c>
      <c r="Z14" s="78">
        <f t="shared" si="8"/>
        <v>1</v>
      </c>
      <c r="AA14" s="78">
        <f>IF(A14="","",Infor!$E$13+Infor!$E$14*TTL_9!Z14)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1447500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IF(BBC_9!A14="","",BBC_9!A14)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26</v>
      </c>
      <c r="I15" s="124">
        <f t="shared" si="11"/>
        <v>8000000</v>
      </c>
      <c r="J15" s="123"/>
      <c r="K15" s="123"/>
      <c r="L15" s="124">
        <f>IF(A15="","",VLOOKUP(A15,BCC_9,37,0)*Infor!$E$16)</f>
        <v>1000000</v>
      </c>
      <c r="M15" s="124">
        <f t="shared" si="7"/>
        <v>2200000</v>
      </c>
      <c r="N15" s="124">
        <f t="shared" si="12"/>
        <v>11200000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52500</v>
      </c>
      <c r="T15" s="124">
        <f t="shared" si="13"/>
        <v>472500</v>
      </c>
      <c r="U15" s="126">
        <f t="shared" si="14"/>
        <v>10727500</v>
      </c>
      <c r="V15" s="79">
        <f t="shared" si="0"/>
        <v>9</v>
      </c>
      <c r="W15" s="79">
        <v>15</v>
      </c>
      <c r="X15" s="79" t="str">
        <f t="shared" si="15"/>
        <v>Print</v>
      </c>
      <c r="Y15" s="78">
        <f>IF(A15="","",N15-IF(L15&gt;Infor!$E$15,Infor!$E$15,TTL_9!L15))</f>
        <v>10470000</v>
      </c>
      <c r="Z15" s="78">
        <f t="shared" si="8"/>
        <v>0</v>
      </c>
      <c r="AA15" s="78">
        <f>IF(A15="","",Infor!$E$13+Infor!$E$14*TTL_9!Z15)</f>
        <v>9000000</v>
      </c>
      <c r="AB15" s="78">
        <f t="shared" si="16"/>
        <v>420000</v>
      </c>
      <c r="AC15" s="78">
        <f t="shared" si="17"/>
        <v>1050000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IF(BBC_9!A15="","",BBC_9!A15)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26</v>
      </c>
      <c r="I16" s="124">
        <f t="shared" si="11"/>
        <v>8000000</v>
      </c>
      <c r="J16" s="123"/>
      <c r="K16" s="123"/>
      <c r="L16" s="124">
        <f>IF(A16="","",VLOOKUP(A16,BCC_9,37,0)*Infor!$E$16)</f>
        <v>1000000</v>
      </c>
      <c r="M16" s="124">
        <f t="shared" si="7"/>
        <v>2200000</v>
      </c>
      <c r="N16" s="124">
        <f t="shared" si="12"/>
        <v>11200000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10780000</v>
      </c>
      <c r="V16" s="79">
        <f t="shared" si="0"/>
        <v>9</v>
      </c>
      <c r="W16" s="79">
        <v>15</v>
      </c>
      <c r="X16" s="79" t="str">
        <f t="shared" si="15"/>
        <v>Print</v>
      </c>
      <c r="Y16" s="78">
        <f>IF(A16="","",N16-IF(L16&gt;Infor!$E$15,Infor!$E$15,TTL_9!L16))</f>
        <v>10470000</v>
      </c>
      <c r="Z16" s="78">
        <f t="shared" si="8"/>
        <v>2</v>
      </c>
      <c r="AA16" s="78">
        <f>IF(A16="","",Infor!$E$13+Infor!$E$14*TTL_9!Z16)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IF(BBC_9!A16="","",BBC_9!A16)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26</v>
      </c>
      <c r="I17" s="124">
        <f t="shared" si="11"/>
        <v>6000000</v>
      </c>
      <c r="J17" s="123"/>
      <c r="K17" s="123"/>
      <c r="L17" s="124">
        <f>IF(A17="","",VLOOKUP(A17,BCC_9,37,0)*Infor!$E$16)</f>
        <v>1000000</v>
      </c>
      <c r="M17" s="124">
        <f t="shared" si="7"/>
        <v>1600000</v>
      </c>
      <c r="N17" s="124">
        <f t="shared" si="12"/>
        <v>8600000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8180000</v>
      </c>
      <c r="V17" s="79">
        <f t="shared" si="0"/>
        <v>9</v>
      </c>
      <c r="W17" s="79">
        <v>15</v>
      </c>
      <c r="X17" s="79" t="str">
        <f t="shared" si="15"/>
        <v>Print</v>
      </c>
      <c r="Y17" s="78">
        <f>IF(A17="","",N17-IF(L17&gt;Infor!$E$15,Infor!$E$15,TTL_9!L17))</f>
        <v>7870000</v>
      </c>
      <c r="Z17" s="78">
        <f t="shared" si="8"/>
        <v>1</v>
      </c>
      <c r="AA17" s="78">
        <f>IF(A17="","",Infor!$E$13+Infor!$E$14*TTL_9!Z17)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IF(BBC_9!A17="","",BBC_9!A17)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26</v>
      </c>
      <c r="I18" s="124">
        <f t="shared" si="11"/>
        <v>6000000</v>
      </c>
      <c r="J18" s="123"/>
      <c r="K18" s="123"/>
      <c r="L18" s="124">
        <f>IF(A18="","",VLOOKUP(A18,BCC_9,37,0)*Infor!$E$16)</f>
        <v>1000000</v>
      </c>
      <c r="M18" s="124">
        <f t="shared" si="7"/>
        <v>1600000</v>
      </c>
      <c r="N18" s="124">
        <f t="shared" si="12"/>
        <v>8600000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8600000</v>
      </c>
      <c r="V18" s="79">
        <f t="shared" si="0"/>
        <v>9</v>
      </c>
      <c r="W18" s="79">
        <v>15</v>
      </c>
      <c r="X18" s="79" t="str">
        <f t="shared" si="15"/>
        <v>Print</v>
      </c>
      <c r="Y18" s="78">
        <f>IF(A18="","",N18-IF(L18&gt;Infor!$E$15,Infor!$E$15,TTL_9!L18))</f>
        <v>7870000</v>
      </c>
      <c r="Z18" s="78">
        <f t="shared" si="8"/>
        <v>1</v>
      </c>
      <c r="AA18" s="78">
        <f>IF(A18="","",Infor!$E$13+Infor!$E$14*TTL_9!Z18)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IF(BBC_9!A18="","",BBC_9!A18)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26</v>
      </c>
      <c r="I19" s="124">
        <f t="shared" si="11"/>
        <v>4000000</v>
      </c>
      <c r="J19" s="123"/>
      <c r="K19" s="123"/>
      <c r="L19" s="124">
        <f>IF(A19="","",VLOOKUP(A19,BCC_9,37,0)*Infor!$E$16)</f>
        <v>1000000</v>
      </c>
      <c r="M19" s="124">
        <f t="shared" si="7"/>
        <v>1600000</v>
      </c>
      <c r="N19" s="124">
        <f t="shared" si="12"/>
        <v>6600000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6600000</v>
      </c>
      <c r="V19" s="79">
        <f t="shared" si="0"/>
        <v>9</v>
      </c>
      <c r="W19" s="79">
        <v>15</v>
      </c>
      <c r="X19" s="79" t="str">
        <f t="shared" si="15"/>
        <v>Print</v>
      </c>
      <c r="Y19" s="78">
        <f>IF(A19="","",N19-IF(L19&gt;Infor!$E$15,Infor!$E$15,TTL_9!L19))</f>
        <v>5870000</v>
      </c>
      <c r="Z19" s="78">
        <f t="shared" si="8"/>
        <v>2</v>
      </c>
      <c r="AA19" s="78">
        <f>IF(A19="","",Infor!$E$13+Infor!$E$14*TTL_9!Z19)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IF(BBC_9!A19="","",BBC_9!A19)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26</v>
      </c>
      <c r="I20" s="124">
        <f t="shared" si="11"/>
        <v>4000000</v>
      </c>
      <c r="J20" s="123"/>
      <c r="K20" s="123"/>
      <c r="L20" s="124">
        <f>IF(A20="","",VLOOKUP(A20,BCC_9,37,0)*Infor!$E$16)</f>
        <v>1000000</v>
      </c>
      <c r="M20" s="124">
        <f t="shared" si="7"/>
        <v>1600000</v>
      </c>
      <c r="N20" s="124">
        <f t="shared" si="12"/>
        <v>6600000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6600000</v>
      </c>
      <c r="V20" s="79">
        <f t="shared" si="0"/>
        <v>9</v>
      </c>
      <c r="W20" s="79">
        <v>15</v>
      </c>
      <c r="X20" s="79" t="str">
        <f t="shared" si="15"/>
        <v>Print</v>
      </c>
      <c r="Y20" s="78">
        <f>IF(A20="","",N20-IF(L20&gt;Infor!$E$15,Infor!$E$15,TTL_9!L20))</f>
        <v>5870000</v>
      </c>
      <c r="Z20" s="78">
        <f t="shared" si="8"/>
        <v>0</v>
      </c>
      <c r="AA20" s="78">
        <f>IF(A20="","",Infor!$E$13+Infor!$E$14*TTL_9!Z20)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IF(BBC_9!A20="","",BBC_9!A20)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26</v>
      </c>
      <c r="I21" s="124">
        <f t="shared" si="11"/>
        <v>4000000</v>
      </c>
      <c r="J21" s="123"/>
      <c r="K21" s="123"/>
      <c r="L21" s="124">
        <f>IF(A21="","",VLOOKUP(A21,BCC_9,37,0)*Infor!$E$16)</f>
        <v>1000000</v>
      </c>
      <c r="M21" s="124">
        <f t="shared" si="7"/>
        <v>1600000</v>
      </c>
      <c r="N21" s="124">
        <f t="shared" si="12"/>
        <v>6600000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6600000</v>
      </c>
      <c r="V21" s="79">
        <f t="shared" si="0"/>
        <v>9</v>
      </c>
      <c r="W21" s="79">
        <v>15</v>
      </c>
      <c r="X21" s="79" t="str">
        <f t="shared" si="15"/>
        <v>Print</v>
      </c>
      <c r="Y21" s="78">
        <f>IF(A21="","",N21-IF(L21&gt;Infor!$E$15,Infor!$E$15,TTL_9!L21))</f>
        <v>5870000</v>
      </c>
      <c r="Z21" s="78">
        <f t="shared" si="8"/>
        <v>2</v>
      </c>
      <c r="AA21" s="78">
        <f>IF(A21="","",Infor!$E$13+Infor!$E$14*TTL_9!Z21)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IF(BBC_9!A21="","",BBC_9!A21)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26</v>
      </c>
      <c r="I22" s="124">
        <f t="shared" si="11"/>
        <v>4000000</v>
      </c>
      <c r="J22" s="123"/>
      <c r="K22" s="123"/>
      <c r="L22" s="124">
        <f>IF(A22="","",VLOOKUP(A22,BCC_9,37,0)*Infor!$E$16)</f>
        <v>1000000</v>
      </c>
      <c r="M22" s="124">
        <f t="shared" si="7"/>
        <v>1600000</v>
      </c>
      <c r="N22" s="124">
        <f t="shared" si="12"/>
        <v>6600000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6600000</v>
      </c>
      <c r="V22" s="79">
        <f t="shared" si="0"/>
        <v>9</v>
      </c>
      <c r="W22" s="79">
        <v>15</v>
      </c>
      <c r="X22" s="79" t="str">
        <f t="shared" si="15"/>
        <v>Print</v>
      </c>
      <c r="Y22" s="78">
        <f>IF(A22="","",N22-IF(L22&gt;Infor!$E$15,Infor!$E$15,TTL_9!L22))</f>
        <v>5870000</v>
      </c>
      <c r="Z22" s="78">
        <f t="shared" si="8"/>
        <v>1</v>
      </c>
      <c r="AA22" s="78">
        <f>IF(A22="","",Infor!$E$13+Infor!$E$14*TTL_9!Z22)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IF(BBC_9!A22="","",BBC_9!A22)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26</v>
      </c>
      <c r="I23" s="124">
        <f t="shared" si="11"/>
        <v>4000000</v>
      </c>
      <c r="J23" s="123"/>
      <c r="K23" s="123"/>
      <c r="L23" s="124">
        <f>IF(A23="","",VLOOKUP(A23,BCC_9,37,0)*Infor!$E$16)</f>
        <v>1000000</v>
      </c>
      <c r="M23" s="124">
        <f t="shared" si="7"/>
        <v>1600000</v>
      </c>
      <c r="N23" s="124">
        <f t="shared" si="12"/>
        <v>6600000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6600000</v>
      </c>
      <c r="V23" s="79">
        <f t="shared" si="0"/>
        <v>9</v>
      </c>
      <c r="W23" s="79">
        <v>15</v>
      </c>
      <c r="X23" s="79" t="str">
        <f t="shared" si="15"/>
        <v>Print</v>
      </c>
      <c r="Y23" s="78">
        <f>IF(A23="","",N23-IF(L23&gt;Infor!$E$15,Infor!$E$15,TTL_9!L23))</f>
        <v>5870000</v>
      </c>
      <c r="Z23" s="78">
        <f t="shared" si="8"/>
        <v>0</v>
      </c>
      <c r="AA23" s="78">
        <f>IF(A23="","",Infor!$E$13+Infor!$E$14*TTL_9!Z23)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IF(BBC_9!A23="","",BBC_9!A23)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26</v>
      </c>
      <c r="I24" s="124">
        <f t="shared" si="11"/>
        <v>4000000</v>
      </c>
      <c r="J24" s="123"/>
      <c r="K24" s="123"/>
      <c r="L24" s="124">
        <f>IF(A24="","",VLOOKUP(A24,BCC_9,37,0)*Infor!$E$16)</f>
        <v>1000000</v>
      </c>
      <c r="M24" s="124">
        <f t="shared" si="7"/>
        <v>1600000</v>
      </c>
      <c r="N24" s="124">
        <f t="shared" si="12"/>
        <v>6600000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6180000</v>
      </c>
      <c r="V24" s="79">
        <f t="shared" si="0"/>
        <v>9</v>
      </c>
      <c r="W24" s="79">
        <v>15</v>
      </c>
      <c r="X24" s="79" t="str">
        <f t="shared" si="15"/>
        <v>Print</v>
      </c>
      <c r="Y24" s="78">
        <f>IF(A24="","",N24-IF(L24&gt;Infor!$E$15,Infor!$E$15,TTL_9!L24))</f>
        <v>5870000</v>
      </c>
      <c r="Z24" s="78">
        <f t="shared" si="8"/>
        <v>2</v>
      </c>
      <c r="AA24" s="78">
        <f>IF(A24="","",Infor!$E$13+Infor!$E$14*TTL_9!Z24)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IF(BBC_9!A24="","",BBC_9!A24)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26</v>
      </c>
      <c r="I25" s="124">
        <f t="shared" si="11"/>
        <v>4000000</v>
      </c>
      <c r="J25" s="123"/>
      <c r="K25" s="123"/>
      <c r="L25" s="124">
        <f>IF(A25="","",VLOOKUP(A25,BCC_9,37,0)*Infor!$E$16)</f>
        <v>1000000</v>
      </c>
      <c r="M25" s="124">
        <f t="shared" si="7"/>
        <v>1600000</v>
      </c>
      <c r="N25" s="124">
        <f t="shared" si="12"/>
        <v>6600000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6600000</v>
      </c>
      <c r="V25" s="79">
        <f t="shared" si="0"/>
        <v>9</v>
      </c>
      <c r="W25" s="79">
        <v>15</v>
      </c>
      <c r="X25" s="79" t="str">
        <f t="shared" si="15"/>
        <v>Print</v>
      </c>
      <c r="Y25" s="78">
        <f>IF(A25="","",N25-IF(L25&gt;Infor!$E$15,Infor!$E$15,TTL_9!L25))</f>
        <v>5870000</v>
      </c>
      <c r="Z25" s="78">
        <f t="shared" si="8"/>
        <v>1</v>
      </c>
      <c r="AA25" s="78">
        <f>IF(A25="","",Infor!$E$13+Infor!$E$14*TTL_9!Z25)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IF(BBC_9!A25="","",BBC_9!A25)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26</v>
      </c>
      <c r="I26" s="124">
        <f t="shared" si="11"/>
        <v>4000000</v>
      </c>
      <c r="J26" s="123"/>
      <c r="K26" s="123"/>
      <c r="L26" s="124">
        <f>IF(A26="","",VLOOKUP(A26,BCC_9,37,0)*Infor!$E$16)</f>
        <v>1000000</v>
      </c>
      <c r="M26" s="124">
        <f t="shared" si="7"/>
        <v>1600000</v>
      </c>
      <c r="N26" s="124">
        <f t="shared" si="12"/>
        <v>6600000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6600000</v>
      </c>
      <c r="V26" s="79">
        <f t="shared" si="0"/>
        <v>9</v>
      </c>
      <c r="W26" s="79">
        <v>15</v>
      </c>
      <c r="X26" s="79" t="str">
        <f t="shared" si="15"/>
        <v>Print</v>
      </c>
      <c r="Y26" s="78">
        <f>IF(A26="","",N26-IF(L26&gt;Infor!$E$15,Infor!$E$15,TTL_9!L26))</f>
        <v>5870000</v>
      </c>
      <c r="Z26" s="78">
        <f t="shared" si="8"/>
        <v>1</v>
      </c>
      <c r="AA26" s="78">
        <f>IF(A26="","",Infor!$E$13+Infor!$E$14*TTL_9!Z26)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IF(BBC_9!A26="","",BBC_9!A26)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26</v>
      </c>
      <c r="I27" s="124">
        <f t="shared" si="11"/>
        <v>4000000</v>
      </c>
      <c r="J27" s="123"/>
      <c r="K27" s="123"/>
      <c r="L27" s="124">
        <f>IF(A27="","",VLOOKUP(A27,BCC_9,37,0)*Infor!$E$16)</f>
        <v>1000000</v>
      </c>
      <c r="M27" s="124">
        <f t="shared" si="7"/>
        <v>1600000</v>
      </c>
      <c r="N27" s="124">
        <f t="shared" si="12"/>
        <v>6600000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6180000</v>
      </c>
      <c r="V27" s="79">
        <f t="shared" si="0"/>
        <v>9</v>
      </c>
      <c r="W27" s="79">
        <v>15</v>
      </c>
      <c r="X27" s="79" t="str">
        <f t="shared" si="15"/>
        <v>Print</v>
      </c>
      <c r="Y27" s="78">
        <f>IF(A27="","",N27-IF(L27&gt;Infor!$E$15,Infor!$E$15,TTL_9!L27))</f>
        <v>5870000</v>
      </c>
      <c r="Z27" s="78">
        <f t="shared" si="8"/>
        <v>2</v>
      </c>
      <c r="AA27" s="78">
        <f>IF(A27="","",Infor!$E$13+Infor!$E$14*TTL_9!Z27)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IF(BBC_9!A27="","",BBC_9!A27)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26</v>
      </c>
      <c r="I28" s="124">
        <f t="shared" si="11"/>
        <v>4000000</v>
      </c>
      <c r="J28" s="123"/>
      <c r="K28" s="123"/>
      <c r="L28" s="124">
        <f>IF(A28="","",VLOOKUP(A28,BCC_9,37,0)*Infor!$E$16)</f>
        <v>1000000</v>
      </c>
      <c r="M28" s="124">
        <f t="shared" si="7"/>
        <v>1600000</v>
      </c>
      <c r="N28" s="124">
        <f t="shared" si="12"/>
        <v>6600000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6180000</v>
      </c>
      <c r="V28" s="79">
        <f t="shared" si="0"/>
        <v>9</v>
      </c>
      <c r="W28" s="79">
        <v>15</v>
      </c>
      <c r="X28" s="79" t="str">
        <f t="shared" si="15"/>
        <v>Print</v>
      </c>
      <c r="Y28" s="78">
        <f>IF(A28="","",N28-IF(L28&gt;Infor!$E$15,Infor!$E$15,TTL_9!L28))</f>
        <v>5870000</v>
      </c>
      <c r="Z28" s="78">
        <f t="shared" si="8"/>
        <v>0</v>
      </c>
      <c r="AA28" s="78">
        <f>IF(A28="","",Infor!$E$13+Infor!$E$14*TTL_9!Z28)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IF(BBC_9!A28="","",BBC_9!A28)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26</v>
      </c>
      <c r="I29" s="124">
        <f t="shared" si="11"/>
        <v>4000000</v>
      </c>
      <c r="J29" s="123"/>
      <c r="K29" s="123"/>
      <c r="L29" s="124">
        <f>IF(A29="","",VLOOKUP(A29,BCC_9,37,0)*Infor!$E$16)</f>
        <v>1000000</v>
      </c>
      <c r="M29" s="124">
        <f t="shared" si="7"/>
        <v>1600000</v>
      </c>
      <c r="N29" s="124">
        <f t="shared" si="12"/>
        <v>6600000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6180000</v>
      </c>
      <c r="V29" s="79">
        <f t="shared" si="0"/>
        <v>9</v>
      </c>
      <c r="W29" s="79">
        <v>15</v>
      </c>
      <c r="X29" s="79" t="str">
        <f t="shared" si="15"/>
        <v>Print</v>
      </c>
      <c r="Y29" s="78">
        <f>IF(A29="","",N29-IF(L29&gt;Infor!$E$15,Infor!$E$15,TTL_9!L29))</f>
        <v>5870000</v>
      </c>
      <c r="Z29" s="78">
        <f t="shared" si="8"/>
        <v>2</v>
      </c>
      <c r="AA29" s="78">
        <f>IF(A29="","",Infor!$E$13+Infor!$E$14*TTL_9!Z29)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IF(BBC_9!A29="","",BBC_9!A29)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26</v>
      </c>
      <c r="I30" s="124">
        <f t="shared" si="11"/>
        <v>4000000</v>
      </c>
      <c r="J30" s="123"/>
      <c r="K30" s="123"/>
      <c r="L30" s="124">
        <f>IF(A30="","",VLOOKUP(A30,BCC_9,37,0)*Infor!$E$16)</f>
        <v>1000000</v>
      </c>
      <c r="M30" s="124">
        <f t="shared" si="7"/>
        <v>1600000</v>
      </c>
      <c r="N30" s="124">
        <f t="shared" si="12"/>
        <v>6600000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6180000</v>
      </c>
      <c r="V30" s="79">
        <f t="shared" si="0"/>
        <v>9</v>
      </c>
      <c r="W30" s="79">
        <v>15</v>
      </c>
      <c r="X30" s="79" t="str">
        <f t="shared" si="15"/>
        <v>Print</v>
      </c>
      <c r="Y30" s="78">
        <f>IF(A30="","",N30-IF(L30&gt;Infor!$E$15,Infor!$E$15,TTL_9!L30))</f>
        <v>5870000</v>
      </c>
      <c r="Z30" s="78">
        <f t="shared" si="8"/>
        <v>1</v>
      </c>
      <c r="AA30" s="78">
        <f>IF(A30="","",Infor!$E$13+Infor!$E$14*TTL_9!Z30)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IF(BBC_9!A30="","",BBC_9!A30)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26</v>
      </c>
      <c r="I31" s="124">
        <f t="shared" si="11"/>
        <v>4000000</v>
      </c>
      <c r="J31" s="123"/>
      <c r="K31" s="123"/>
      <c r="L31" s="124">
        <f>IF(A31="","",VLOOKUP(A31,BCC_9,37,0)*Infor!$E$16)</f>
        <v>1000000</v>
      </c>
      <c r="M31" s="124">
        <f t="shared" si="7"/>
        <v>1600000</v>
      </c>
      <c r="N31" s="124">
        <f t="shared" si="12"/>
        <v>6600000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6180000</v>
      </c>
      <c r="V31" s="79">
        <f t="shared" si="0"/>
        <v>9</v>
      </c>
      <c r="W31" s="79">
        <v>15</v>
      </c>
      <c r="X31" s="79" t="str">
        <f t="shared" si="15"/>
        <v>Print</v>
      </c>
      <c r="Y31" s="78">
        <f>IF(A31="","",N31-IF(L31&gt;Infor!$E$15,Infor!$E$15,TTL_9!L31))</f>
        <v>5870000</v>
      </c>
      <c r="Z31" s="78">
        <f t="shared" si="8"/>
        <v>0</v>
      </c>
      <c r="AA31" s="78">
        <f>IF(A31="","",Infor!$E$13+Infor!$E$14*TTL_9!Z31)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IF(BBC_9!A31="","",BBC_9!A31)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26</v>
      </c>
      <c r="I32" s="124">
        <f t="shared" si="11"/>
        <v>4000000</v>
      </c>
      <c r="J32" s="123"/>
      <c r="K32" s="123"/>
      <c r="L32" s="124">
        <f>IF(A32="","",VLOOKUP(A32,BCC_9,37,0)*Infor!$E$16)</f>
        <v>1000000</v>
      </c>
      <c r="M32" s="124">
        <f t="shared" si="7"/>
        <v>1600000</v>
      </c>
      <c r="N32" s="124">
        <f t="shared" si="12"/>
        <v>6600000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6180000</v>
      </c>
      <c r="V32" s="79">
        <f t="shared" si="0"/>
        <v>9</v>
      </c>
      <c r="W32" s="79">
        <v>15</v>
      </c>
      <c r="X32" s="79" t="str">
        <f t="shared" si="15"/>
        <v>Print</v>
      </c>
      <c r="Y32" s="78">
        <f>IF(A32="","",N32-IF(L32&gt;Infor!$E$15,Infor!$E$15,TTL_9!L32))</f>
        <v>5870000</v>
      </c>
      <c r="Z32" s="78">
        <f t="shared" si="8"/>
        <v>2</v>
      </c>
      <c r="AA32" s="78">
        <f>IF(A32="","",Infor!$E$13+Infor!$E$14*TTL_9!Z32)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IF(BBC_9!A32="","",BBC_9!A32)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26</v>
      </c>
      <c r="I33" s="124">
        <f t="shared" si="11"/>
        <v>4000000</v>
      </c>
      <c r="J33" s="123"/>
      <c r="K33" s="123"/>
      <c r="L33" s="124">
        <f>IF(A33="","",VLOOKUP(A33,BCC_9,37,0)*Infor!$E$16)</f>
        <v>1000000</v>
      </c>
      <c r="M33" s="124">
        <f t="shared" si="7"/>
        <v>1600000</v>
      </c>
      <c r="N33" s="124">
        <f t="shared" si="12"/>
        <v>6600000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6180000</v>
      </c>
      <c r="V33" s="79">
        <f t="shared" si="0"/>
        <v>9</v>
      </c>
      <c r="W33" s="79">
        <v>15</v>
      </c>
      <c r="X33" s="79" t="str">
        <f t="shared" si="15"/>
        <v>Print</v>
      </c>
      <c r="Y33" s="78">
        <f>IF(A33="","",N33-IF(L33&gt;Infor!$E$15,Infor!$E$15,TTL_9!L33))</f>
        <v>5870000</v>
      </c>
      <c r="Z33" s="78">
        <f t="shared" si="8"/>
        <v>1</v>
      </c>
      <c r="AA33" s="78">
        <f>IF(A33="","",Infor!$E$13+Infor!$E$14*TTL_9!Z33)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IF(BBC_9!A33="","",BBC_9!A33)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26</v>
      </c>
      <c r="I34" s="124">
        <f t="shared" si="11"/>
        <v>4000000</v>
      </c>
      <c r="J34" s="123"/>
      <c r="K34" s="123"/>
      <c r="L34" s="124">
        <f>IF(A34="","",VLOOKUP(A34,BCC_9,37,0)*Infor!$E$16)</f>
        <v>1000000</v>
      </c>
      <c r="M34" s="124">
        <f t="shared" si="7"/>
        <v>1600000</v>
      </c>
      <c r="N34" s="124">
        <f t="shared" si="12"/>
        <v>6600000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6180000</v>
      </c>
      <c r="V34" s="79">
        <f t="shared" si="0"/>
        <v>9</v>
      </c>
      <c r="W34" s="79">
        <v>15</v>
      </c>
      <c r="X34" s="79" t="str">
        <f t="shared" si="15"/>
        <v>Print</v>
      </c>
      <c r="Y34" s="78">
        <f>IF(A34="","",N34-IF(L34&gt;Infor!$E$15,Infor!$E$15,TTL_9!L34))</f>
        <v>5870000</v>
      </c>
      <c r="Z34" s="78">
        <f t="shared" si="8"/>
        <v>1</v>
      </c>
      <c r="AA34" s="78">
        <f>IF(A34="","",Infor!$E$13+Infor!$E$14*TTL_9!Z34)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IF(BBC_9!A34="","",BBC_9!A34)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26</v>
      </c>
      <c r="I35" s="124">
        <f t="shared" si="11"/>
        <v>4000000</v>
      </c>
      <c r="J35" s="123"/>
      <c r="K35" s="123"/>
      <c r="L35" s="124">
        <f>IF(A35="","",VLOOKUP(A35,BCC_9,37,0)*Infor!$E$16)</f>
        <v>1000000</v>
      </c>
      <c r="M35" s="124">
        <f t="shared" si="7"/>
        <v>1600000</v>
      </c>
      <c r="N35" s="124">
        <f t="shared" si="12"/>
        <v>6600000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6180000</v>
      </c>
      <c r="V35" s="79">
        <f t="shared" si="0"/>
        <v>9</v>
      </c>
      <c r="W35" s="79">
        <v>15</v>
      </c>
      <c r="X35" s="79" t="str">
        <f t="shared" si="15"/>
        <v>Print</v>
      </c>
      <c r="Y35" s="78">
        <f>IF(A35="","",N35-IF(L35&gt;Infor!$E$15,Infor!$E$15,TTL_9!L35))</f>
        <v>5870000</v>
      </c>
      <c r="Z35" s="78">
        <f t="shared" si="8"/>
        <v>2</v>
      </c>
      <c r="AA35" s="78">
        <f>IF(A35="","",Infor!$E$13+Infor!$E$14*TTL_9!Z35)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IF(BBC_9!A35="","",BBC_9!A35)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26</v>
      </c>
      <c r="I36" s="124">
        <f t="shared" si="11"/>
        <v>4000000</v>
      </c>
      <c r="J36" s="123"/>
      <c r="K36" s="123"/>
      <c r="L36" s="124">
        <f>IF(A36="","",VLOOKUP(A36,BCC_9,37,0)*Infor!$E$16)</f>
        <v>1000000</v>
      </c>
      <c r="M36" s="124">
        <f t="shared" si="7"/>
        <v>1600000</v>
      </c>
      <c r="N36" s="124">
        <f t="shared" si="12"/>
        <v>6600000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6180000</v>
      </c>
      <c r="V36" s="79">
        <f t="shared" si="0"/>
        <v>9</v>
      </c>
      <c r="W36" s="79">
        <v>15</v>
      </c>
      <c r="X36" s="79" t="str">
        <f t="shared" si="15"/>
        <v>Print</v>
      </c>
      <c r="Y36" s="78">
        <f>IF(A36="","",N36-IF(L36&gt;Infor!$E$15,Infor!$E$15,TTL_9!L36))</f>
        <v>5870000</v>
      </c>
      <c r="Z36" s="78">
        <f t="shared" si="8"/>
        <v>0</v>
      </c>
      <c r="AA36" s="78">
        <f>IF(A36="","",Infor!$E$13+Infor!$E$14*TTL_9!Z36)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IF(BBC_9!A36="","",BBC_9!A36)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26</v>
      </c>
      <c r="I37" s="124">
        <f t="shared" si="11"/>
        <v>4000000</v>
      </c>
      <c r="J37" s="123"/>
      <c r="K37" s="123"/>
      <c r="L37" s="124">
        <f>IF(A37="","",VLOOKUP(A37,BCC_9,37,0)*Infor!$E$16)</f>
        <v>1000000</v>
      </c>
      <c r="M37" s="124">
        <f t="shared" si="7"/>
        <v>1600000</v>
      </c>
      <c r="N37" s="124">
        <f t="shared" si="12"/>
        <v>6600000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6600000</v>
      </c>
      <c r="V37" s="79">
        <f t="shared" si="0"/>
        <v>9</v>
      </c>
      <c r="W37" s="79">
        <v>15</v>
      </c>
      <c r="X37" s="79" t="str">
        <f t="shared" si="15"/>
        <v>Print</v>
      </c>
      <c r="Y37" s="78">
        <f>IF(A37="","",N37-IF(L37&gt;Infor!$E$15,Infor!$E$15,TTL_9!L37))</f>
        <v>5870000</v>
      </c>
      <c r="Z37" s="78">
        <f t="shared" si="8"/>
        <v>2</v>
      </c>
      <c r="AA37" s="78">
        <f>IF(A37="","",Infor!$E$13+Infor!$E$14*TTL_9!Z37)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IF(BBC_9!A37="","",BBC_9!A37)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26</v>
      </c>
      <c r="I38" s="124">
        <f t="shared" si="11"/>
        <v>4000000</v>
      </c>
      <c r="J38" s="123"/>
      <c r="K38" s="123"/>
      <c r="L38" s="124">
        <f>IF(A38="","",VLOOKUP(A38,BCC_9,37,0)*Infor!$E$16)</f>
        <v>1000000</v>
      </c>
      <c r="M38" s="124">
        <f t="shared" si="7"/>
        <v>1600000</v>
      </c>
      <c r="N38" s="124">
        <f t="shared" si="12"/>
        <v>6600000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6600000</v>
      </c>
      <c r="V38" s="79">
        <f t="shared" si="0"/>
        <v>9</v>
      </c>
      <c r="W38" s="79">
        <v>15</v>
      </c>
      <c r="X38" s="79" t="str">
        <f t="shared" si="15"/>
        <v>Print</v>
      </c>
      <c r="Y38" s="78">
        <f>IF(A38="","",N38-IF(L38&gt;Infor!$E$15,Infor!$E$15,TTL_9!L38))</f>
        <v>5870000</v>
      </c>
      <c r="Z38" s="78">
        <f t="shared" si="8"/>
        <v>1</v>
      </c>
      <c r="AA38" s="78">
        <f>IF(A38="","",Infor!$E$13+Infor!$E$14*TTL_9!Z38)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IF(BBC_9!A38="","",BBC_9!A38)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26</v>
      </c>
      <c r="I39" s="124">
        <f t="shared" si="11"/>
        <v>4000000</v>
      </c>
      <c r="J39" s="123"/>
      <c r="K39" s="123"/>
      <c r="L39" s="124">
        <f>IF(A39="","",VLOOKUP(A39,BCC_9,37,0)*Infor!$E$16)</f>
        <v>1000000</v>
      </c>
      <c r="M39" s="124">
        <f t="shared" si="7"/>
        <v>1600000</v>
      </c>
      <c r="N39" s="124">
        <f t="shared" si="12"/>
        <v>6600000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6600000</v>
      </c>
      <c r="V39" s="79">
        <f t="shared" si="0"/>
        <v>9</v>
      </c>
      <c r="W39" s="79">
        <v>15</v>
      </c>
      <c r="X39" s="79" t="str">
        <f t="shared" si="15"/>
        <v>Print</v>
      </c>
      <c r="Y39" s="78">
        <f>IF(A39="","",N39-IF(L39&gt;Infor!$E$15,Infor!$E$15,TTL_9!L39))</f>
        <v>5870000</v>
      </c>
      <c r="Z39" s="78">
        <f t="shared" si="8"/>
        <v>0</v>
      </c>
      <c r="AA39" s="78">
        <f>IF(A39="","",Infor!$E$13+Infor!$E$14*TTL_9!Z39)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IF(BBC_9!A39="","",BBC_9!A39)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26</v>
      </c>
      <c r="I40" s="124">
        <f t="shared" si="11"/>
        <v>4000000</v>
      </c>
      <c r="J40" s="123"/>
      <c r="K40" s="123"/>
      <c r="L40" s="124">
        <f>IF(A40="","",VLOOKUP(A40,BCC_9,37,0)*Infor!$E$16)</f>
        <v>1000000</v>
      </c>
      <c r="M40" s="124">
        <f t="shared" si="7"/>
        <v>1600000</v>
      </c>
      <c r="N40" s="124">
        <f t="shared" si="12"/>
        <v>6600000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6600000</v>
      </c>
      <c r="V40" s="79">
        <f t="shared" si="0"/>
        <v>9</v>
      </c>
      <c r="W40" s="79">
        <v>15</v>
      </c>
      <c r="X40" s="79" t="str">
        <f t="shared" si="15"/>
        <v>Print</v>
      </c>
      <c r="Y40" s="78">
        <f>IF(A40="","",N40-IF(L40&gt;Infor!$E$15,Infor!$E$15,TTL_9!L40))</f>
        <v>5870000</v>
      </c>
      <c r="Z40" s="78">
        <f t="shared" si="8"/>
        <v>2</v>
      </c>
      <c r="AA40" s="78">
        <f>IF(A40="","",Infor!$E$13+Infor!$E$14*TTL_9!Z40)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IF(BBC_9!A40="","",BBC_9!A40)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26</v>
      </c>
      <c r="I41" s="124">
        <f t="shared" si="11"/>
        <v>4000000</v>
      </c>
      <c r="J41" s="123"/>
      <c r="K41" s="123"/>
      <c r="L41" s="124">
        <f>IF(A41="","",VLOOKUP(A41,BCC_9,37,0)*Infor!$E$16)</f>
        <v>1000000</v>
      </c>
      <c r="M41" s="124">
        <f t="shared" si="7"/>
        <v>1600000</v>
      </c>
      <c r="N41" s="124">
        <f t="shared" si="12"/>
        <v>6600000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6600000</v>
      </c>
      <c r="V41" s="79">
        <f t="shared" si="0"/>
        <v>9</v>
      </c>
      <c r="W41" s="79">
        <v>15</v>
      </c>
      <c r="X41" s="79" t="str">
        <f t="shared" si="15"/>
        <v>Print</v>
      </c>
      <c r="Y41" s="78">
        <f>IF(A41="","",N41-IF(L41&gt;Infor!$E$15,Infor!$E$15,TTL_9!L41))</f>
        <v>5870000</v>
      </c>
      <c r="Z41" s="78">
        <f t="shared" si="8"/>
        <v>1</v>
      </c>
      <c r="AA41" s="78">
        <f>IF(A41="","",Infor!$E$13+Infor!$E$14*TTL_9!Z41)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IF(BBC_9!A41="","",BBC_9!A41)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26</v>
      </c>
      <c r="I42" s="124">
        <f t="shared" si="11"/>
        <v>4000000</v>
      </c>
      <c r="J42" s="123"/>
      <c r="K42" s="123"/>
      <c r="L42" s="124">
        <f>IF(A42="","",VLOOKUP(A42,BCC_9,37,0)*Infor!$E$16)</f>
        <v>1000000</v>
      </c>
      <c r="M42" s="124">
        <f t="shared" si="7"/>
        <v>1600000</v>
      </c>
      <c r="N42" s="124">
        <f t="shared" si="12"/>
        <v>6600000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6600000</v>
      </c>
      <c r="V42" s="79">
        <f t="shared" si="0"/>
        <v>9</v>
      </c>
      <c r="W42" s="79">
        <v>15</v>
      </c>
      <c r="X42" s="79" t="str">
        <f t="shared" si="15"/>
        <v>Print</v>
      </c>
      <c r="Y42" s="78">
        <f>IF(A42="","",N42-IF(L42&gt;Infor!$E$15,Infor!$E$15,TTL_9!L42))</f>
        <v>5870000</v>
      </c>
      <c r="Z42" s="78">
        <f t="shared" si="8"/>
        <v>1</v>
      </c>
      <c r="AA42" s="78">
        <f>IF(A42="","",Infor!$E$13+Infor!$E$14*TTL_9!Z42)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IF(BBC_9!A42="","",BBC_9!A42)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26</v>
      </c>
      <c r="I43" s="124">
        <f t="shared" si="11"/>
        <v>4000000</v>
      </c>
      <c r="J43" s="123"/>
      <c r="K43" s="123"/>
      <c r="L43" s="124">
        <f>IF(A43="","",VLOOKUP(A43,BCC_9,37,0)*Infor!$E$16)</f>
        <v>1000000</v>
      </c>
      <c r="M43" s="124">
        <f t="shared" si="7"/>
        <v>1600000</v>
      </c>
      <c r="N43" s="124">
        <f t="shared" si="12"/>
        <v>6600000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6180000</v>
      </c>
      <c r="V43" s="79">
        <f t="shared" si="0"/>
        <v>9</v>
      </c>
      <c r="W43" s="79">
        <v>15</v>
      </c>
      <c r="X43" s="79" t="str">
        <f t="shared" si="15"/>
        <v>Print</v>
      </c>
      <c r="Y43" s="78">
        <f>IF(A43="","",N43-IF(L43&gt;Infor!$E$15,Infor!$E$15,TTL_9!L43))</f>
        <v>5870000</v>
      </c>
      <c r="Z43" s="78">
        <f t="shared" si="8"/>
        <v>2</v>
      </c>
      <c r="AA43" s="78">
        <f>IF(A43="","",Infor!$E$13+Infor!$E$14*TTL_9!Z43)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IF(BBC_9!A43="","",BBC_9!A43)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26</v>
      </c>
      <c r="I44" s="124">
        <f t="shared" si="11"/>
        <v>4000000</v>
      </c>
      <c r="J44" s="123"/>
      <c r="K44" s="123"/>
      <c r="L44" s="124">
        <f>IF(A44="","",VLOOKUP(A44,BCC_9,37,0)*Infor!$E$16)</f>
        <v>1000000</v>
      </c>
      <c r="M44" s="124">
        <f t="shared" si="7"/>
        <v>1600000</v>
      </c>
      <c r="N44" s="124">
        <f t="shared" si="12"/>
        <v>6600000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6600000</v>
      </c>
      <c r="V44" s="79">
        <f t="shared" si="0"/>
        <v>9</v>
      </c>
      <c r="W44" s="79">
        <v>15</v>
      </c>
      <c r="X44" s="79" t="str">
        <f t="shared" si="15"/>
        <v>Print</v>
      </c>
      <c r="Y44" s="78">
        <f>IF(A44="","",N44-IF(L44&gt;Infor!$E$15,Infor!$E$15,TTL_9!L44))</f>
        <v>5870000</v>
      </c>
      <c r="Z44" s="78">
        <f t="shared" si="8"/>
        <v>0</v>
      </c>
      <c r="AA44" s="78">
        <f>IF(A44="","",Infor!$E$13+Infor!$E$14*TTL_9!Z44)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IF(BBC_9!A44="","",BBC_9!A44)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IF(A45="","",VLOOKUP(A45,BCC_9,37,0)+VLOOKUP(A45,BCC_9,38,0))</f>
        <v>26</v>
      </c>
      <c r="I45" s="124">
        <f t="shared" si="11"/>
        <v>4000000</v>
      </c>
      <c r="J45" s="123"/>
      <c r="K45" s="123"/>
      <c r="L45" s="124">
        <f>IF(A45="","",VLOOKUP(A45,BCC_9,37,0)*Infor!$E$16)</f>
        <v>1000000</v>
      </c>
      <c r="M45" s="124">
        <f t="shared" si="7"/>
        <v>1600000</v>
      </c>
      <c r="N45" s="124">
        <f t="shared" si="12"/>
        <v>6600000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6600000</v>
      </c>
      <c r="V45" s="79">
        <f t="shared" si="0"/>
        <v>9</v>
      </c>
      <c r="W45" s="79">
        <v>15</v>
      </c>
      <c r="X45" s="79" t="str">
        <f t="shared" si="15"/>
        <v>Print</v>
      </c>
      <c r="Y45" s="78">
        <f>IF(A45="","",N45-IF(L45&gt;Infor!$E$15,Infor!$E$15,TTL_9!L45))</f>
        <v>5870000</v>
      </c>
      <c r="Z45" s="78">
        <f t="shared" si="8"/>
        <v>2</v>
      </c>
      <c r="AA45" s="78">
        <f>IF(A45="","",Infor!$E$13+Infor!$E$14*TTL_9!Z45)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IF(BBC_9!A45="","",BBC_9!A45)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26</v>
      </c>
      <c r="I46" s="124">
        <f t="shared" si="11"/>
        <v>4000000</v>
      </c>
      <c r="J46" s="123"/>
      <c r="K46" s="123"/>
      <c r="L46" s="124">
        <f>IF(A46="","",VLOOKUP(A46,BCC_9,37,0)*Infor!$E$16)</f>
        <v>1000000</v>
      </c>
      <c r="M46" s="124">
        <f t="shared" si="7"/>
        <v>1600000</v>
      </c>
      <c r="N46" s="124">
        <f t="shared" si="12"/>
        <v>6600000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6180000</v>
      </c>
      <c r="V46" s="79">
        <f t="shared" si="0"/>
        <v>9</v>
      </c>
      <c r="W46" s="79">
        <v>15</v>
      </c>
      <c r="X46" s="79" t="str">
        <f t="shared" si="15"/>
        <v>Print</v>
      </c>
      <c r="Y46" s="78">
        <f>IF(A46="","",N46-IF(L46&gt;Infor!$E$15,Infor!$E$15,TTL_9!L46))</f>
        <v>5870000</v>
      </c>
      <c r="Z46" s="78">
        <f t="shared" si="8"/>
        <v>1</v>
      </c>
      <c r="AA46" s="78">
        <f>IF(A46="","",Infor!$E$13+Infor!$E$14*TTL_9!Z46)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IF(BBC_9!A46="","",BBC_9!A46)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26</v>
      </c>
      <c r="I47" s="124">
        <f t="shared" si="11"/>
        <v>4000000</v>
      </c>
      <c r="J47" s="123"/>
      <c r="K47" s="123"/>
      <c r="L47" s="124">
        <f>IF(A47="","",VLOOKUP(A47,BCC_9,37,0)*Infor!$E$16)</f>
        <v>1000000</v>
      </c>
      <c r="M47" s="124">
        <f t="shared" si="7"/>
        <v>1600000</v>
      </c>
      <c r="N47" s="124">
        <f t="shared" si="12"/>
        <v>6600000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6180000</v>
      </c>
      <c r="V47" s="79">
        <f t="shared" si="0"/>
        <v>9</v>
      </c>
      <c r="W47" s="79">
        <v>15</v>
      </c>
      <c r="X47" s="79" t="str">
        <f t="shared" si="15"/>
        <v>Print</v>
      </c>
      <c r="Y47" s="78">
        <f>IF(A47="","",N47-IF(L47&gt;Infor!$E$15,Infor!$E$15,TTL_9!L47))</f>
        <v>5870000</v>
      </c>
      <c r="Z47" s="78">
        <f t="shared" si="8"/>
        <v>0</v>
      </c>
      <c r="AA47" s="78">
        <f>IF(A47="","",Infor!$E$13+Infor!$E$14*TTL_9!Z47)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IF(BBC_9!A47="","",BBC_9!A47)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26</v>
      </c>
      <c r="I48" s="124">
        <f t="shared" si="11"/>
        <v>4000000</v>
      </c>
      <c r="J48" s="123"/>
      <c r="K48" s="123"/>
      <c r="L48" s="124">
        <f>IF(A48="","",VLOOKUP(A48,BCC_9,37,0)*Infor!$E$16)</f>
        <v>1000000</v>
      </c>
      <c r="M48" s="124">
        <f t="shared" si="7"/>
        <v>1600000</v>
      </c>
      <c r="N48" s="124">
        <f t="shared" si="12"/>
        <v>6600000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6180000</v>
      </c>
      <c r="V48" s="79">
        <f t="shared" si="0"/>
        <v>9</v>
      </c>
      <c r="W48" s="79">
        <v>15</v>
      </c>
      <c r="X48" s="79" t="str">
        <f t="shared" si="15"/>
        <v>Print</v>
      </c>
      <c r="Y48" s="78">
        <f>IF(A48="","",N48-IF(L48&gt;Infor!$E$15,Infor!$E$15,TTL_9!L48))</f>
        <v>5870000</v>
      </c>
      <c r="Z48" s="78">
        <f t="shared" si="8"/>
        <v>2</v>
      </c>
      <c r="AA48" s="78">
        <f>IF(A48="","",Infor!$E$13+Infor!$E$14*TTL_9!Z48)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IF(BBC_9!A48="","",BBC_9!A48)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26</v>
      </c>
      <c r="I49" s="124">
        <f t="shared" si="11"/>
        <v>4000000</v>
      </c>
      <c r="J49" s="123"/>
      <c r="K49" s="123"/>
      <c r="L49" s="124">
        <f>IF(A49="","",VLOOKUP(A49,BCC_9,37,0)*Infor!$E$16)</f>
        <v>1000000</v>
      </c>
      <c r="M49" s="124">
        <f t="shared" si="7"/>
        <v>1600000</v>
      </c>
      <c r="N49" s="124">
        <f t="shared" si="12"/>
        <v>6600000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6180000</v>
      </c>
      <c r="V49" s="79">
        <f t="shared" si="0"/>
        <v>9</v>
      </c>
      <c r="W49" s="79">
        <v>15</v>
      </c>
      <c r="X49" s="79" t="str">
        <f t="shared" si="15"/>
        <v>Print</v>
      </c>
      <c r="Y49" s="78">
        <f>IF(A49="","",N49-IF(L49&gt;Infor!$E$15,Infor!$E$15,TTL_9!L49))</f>
        <v>5870000</v>
      </c>
      <c r="Z49" s="78">
        <f t="shared" si="8"/>
        <v>1</v>
      </c>
      <c r="AA49" s="78">
        <f>IF(A49="","",Infor!$E$13+Infor!$E$14*TTL_9!Z49)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IF(BBC_9!A49="","",BBC_9!A49)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26</v>
      </c>
      <c r="I50" s="124">
        <f t="shared" si="11"/>
        <v>4000000</v>
      </c>
      <c r="J50" s="123"/>
      <c r="K50" s="123"/>
      <c r="L50" s="124">
        <f>IF(A50="","",VLOOKUP(A50,BCC_9,37,0)*Infor!$E$16)</f>
        <v>1000000</v>
      </c>
      <c r="M50" s="124">
        <f t="shared" si="7"/>
        <v>1600000</v>
      </c>
      <c r="N50" s="124">
        <f t="shared" si="12"/>
        <v>6600000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6180000</v>
      </c>
      <c r="V50" s="79">
        <f t="shared" si="0"/>
        <v>9</v>
      </c>
      <c r="W50" s="79">
        <v>15</v>
      </c>
      <c r="X50" s="79" t="str">
        <f t="shared" si="15"/>
        <v>Print</v>
      </c>
      <c r="Y50" s="78">
        <f>IF(A50="","",N50-IF(L50&gt;Infor!$E$15,Infor!$E$15,TTL_9!L50))</f>
        <v>5870000</v>
      </c>
      <c r="Z50" s="78">
        <f t="shared" si="8"/>
        <v>1</v>
      </c>
      <c r="AA50" s="78">
        <f>IF(A50="","",Infor!$E$13+Infor!$E$14*TTL_9!Z50)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IF(BBC_9!A50="","",BBC_9!A50)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26</v>
      </c>
      <c r="I51" s="124">
        <f t="shared" si="11"/>
        <v>4000000</v>
      </c>
      <c r="J51" s="123"/>
      <c r="K51" s="123"/>
      <c r="L51" s="124">
        <f>IF(A51="","",VLOOKUP(A51,BCC_9,37,0)*Infor!$E$16)</f>
        <v>1000000</v>
      </c>
      <c r="M51" s="124">
        <f t="shared" si="7"/>
        <v>1600000</v>
      </c>
      <c r="N51" s="124">
        <f t="shared" si="12"/>
        <v>6600000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6600000</v>
      </c>
      <c r="V51" s="79">
        <f t="shared" si="0"/>
        <v>9</v>
      </c>
      <c r="W51" s="79">
        <v>15</v>
      </c>
      <c r="X51" s="79" t="str">
        <f t="shared" si="15"/>
        <v>Print</v>
      </c>
      <c r="Y51" s="78">
        <f>IF(A51="","",N51-IF(L51&gt;Infor!$E$15,Infor!$E$15,TTL_9!L51))</f>
        <v>5870000</v>
      </c>
      <c r="Z51" s="78">
        <f t="shared" si="8"/>
        <v>2</v>
      </c>
      <c r="AA51" s="78">
        <f>IF(A51="","",Infor!$E$13+Infor!$E$14*TTL_9!Z51)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IF(BBC_9!A51="","",BBC_9!A51)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26</v>
      </c>
      <c r="I52" s="124">
        <f t="shared" si="11"/>
        <v>4000000</v>
      </c>
      <c r="J52" s="123"/>
      <c r="K52" s="123"/>
      <c r="L52" s="124">
        <f>IF(A52="","",VLOOKUP(A52,BCC_9,37,0)*Infor!$E$16)</f>
        <v>1000000</v>
      </c>
      <c r="M52" s="124">
        <f t="shared" si="7"/>
        <v>1600000</v>
      </c>
      <c r="N52" s="124">
        <f t="shared" si="12"/>
        <v>6600000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6600000</v>
      </c>
      <c r="V52" s="79">
        <f t="shared" si="0"/>
        <v>9</v>
      </c>
      <c r="W52" s="79">
        <v>15</v>
      </c>
      <c r="X52" s="79" t="str">
        <f t="shared" si="15"/>
        <v>Print</v>
      </c>
      <c r="Y52" s="78">
        <f>IF(A52="","",N52-IF(L52&gt;Infor!$E$15,Infor!$E$15,TTL_9!L52))</f>
        <v>5870000</v>
      </c>
      <c r="Z52" s="78">
        <f t="shared" si="8"/>
        <v>0</v>
      </c>
      <c r="AA52" s="78">
        <f>IF(A52="","",Infor!$E$13+Infor!$E$14*TTL_9!Z52)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IF(BBC_9!A52="","",BBC_9!A52)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26</v>
      </c>
      <c r="I53" s="124">
        <f t="shared" si="11"/>
        <v>4000000</v>
      </c>
      <c r="J53" s="123"/>
      <c r="K53" s="123"/>
      <c r="L53" s="124">
        <f>IF(A53="","",VLOOKUP(A53,BCC_9,37,0)*Infor!$E$16)</f>
        <v>1000000</v>
      </c>
      <c r="M53" s="124">
        <f t="shared" si="7"/>
        <v>1600000</v>
      </c>
      <c r="N53" s="124">
        <f t="shared" si="12"/>
        <v>6600000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6180000</v>
      </c>
      <c r="V53" s="79">
        <f t="shared" si="0"/>
        <v>9</v>
      </c>
      <c r="W53" s="79">
        <v>15</v>
      </c>
      <c r="X53" s="79" t="str">
        <f t="shared" si="15"/>
        <v>Print</v>
      </c>
      <c r="Y53" s="78">
        <f>IF(A53="","",N53-IF(L53&gt;Infor!$E$15,Infor!$E$15,TTL_9!L53))</f>
        <v>5870000</v>
      </c>
      <c r="Z53" s="78">
        <f t="shared" si="8"/>
        <v>2</v>
      </c>
      <c r="AA53" s="78">
        <f>IF(A53="","",Infor!$E$13+Infor!$E$14*TTL_9!Z53)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IF(BBC_9!A53="","",BBC_9!A53)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26</v>
      </c>
      <c r="I54" s="124">
        <f t="shared" si="11"/>
        <v>4000000</v>
      </c>
      <c r="J54" s="123"/>
      <c r="K54" s="123"/>
      <c r="L54" s="124">
        <f>IF(A54="","",VLOOKUP(A54,BCC_9,37,0)*Infor!$E$16)</f>
        <v>1000000</v>
      </c>
      <c r="M54" s="124">
        <f t="shared" si="7"/>
        <v>1600000</v>
      </c>
      <c r="N54" s="124">
        <f t="shared" si="12"/>
        <v>6600000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6600000</v>
      </c>
      <c r="V54" s="79">
        <f t="shared" si="0"/>
        <v>9</v>
      </c>
      <c r="W54" s="79">
        <v>15</v>
      </c>
      <c r="X54" s="79" t="str">
        <f t="shared" si="15"/>
        <v>Print</v>
      </c>
      <c r="Y54" s="78">
        <f>IF(A54="","",N54-IF(L54&gt;Infor!$E$15,Infor!$E$15,TTL_9!L54))</f>
        <v>5870000</v>
      </c>
      <c r="Z54" s="78">
        <f t="shared" si="8"/>
        <v>1</v>
      </c>
      <c r="AA54" s="78">
        <f>IF(A54="","",Infor!$E$13+Infor!$E$14*TTL_9!Z54)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IF(BBC_9!A54="","",BBC_9!A54)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26</v>
      </c>
      <c r="I55" s="124">
        <f t="shared" si="11"/>
        <v>4000000</v>
      </c>
      <c r="J55" s="123"/>
      <c r="K55" s="123"/>
      <c r="L55" s="124">
        <f>IF(A55="","",VLOOKUP(A55,BCC_9,37,0)*Infor!$E$16)</f>
        <v>1000000</v>
      </c>
      <c r="M55" s="124">
        <f t="shared" si="7"/>
        <v>1600000</v>
      </c>
      <c r="N55" s="124">
        <f t="shared" si="12"/>
        <v>6600000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6600000</v>
      </c>
      <c r="V55" s="79">
        <f t="shared" si="0"/>
        <v>9</v>
      </c>
      <c r="W55" s="79">
        <v>15</v>
      </c>
      <c r="X55" s="79" t="str">
        <f t="shared" si="15"/>
        <v>Print</v>
      </c>
      <c r="Y55" s="78">
        <f>IF(A55="","",N55-IF(L55&gt;Infor!$E$15,Infor!$E$15,TTL_9!L55))</f>
        <v>5870000</v>
      </c>
      <c r="Z55" s="78">
        <f t="shared" si="8"/>
        <v>0</v>
      </c>
      <c r="AA55" s="78">
        <f>IF(A55="","",Infor!$E$13+Infor!$E$14*TTL_9!Z55)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IF(BBC_9!A55="","",BBC_9!A55)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26</v>
      </c>
      <c r="I56" s="124">
        <f t="shared" si="11"/>
        <v>4000000</v>
      </c>
      <c r="J56" s="123"/>
      <c r="K56" s="123"/>
      <c r="L56" s="124">
        <f>IF(A56="","",VLOOKUP(A56,BCC_9,37,0)*Infor!$E$16)</f>
        <v>1000000</v>
      </c>
      <c r="M56" s="124">
        <f t="shared" si="7"/>
        <v>1600000</v>
      </c>
      <c r="N56" s="124">
        <f t="shared" si="12"/>
        <v>6600000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6180000</v>
      </c>
      <c r="V56" s="79">
        <f t="shared" si="0"/>
        <v>9</v>
      </c>
      <c r="W56" s="79">
        <v>15</v>
      </c>
      <c r="X56" s="79" t="str">
        <f t="shared" si="15"/>
        <v>Print</v>
      </c>
      <c r="Y56" s="78">
        <f>IF(A56="","",N56-IF(L56&gt;Infor!$E$15,Infor!$E$15,TTL_9!L56))</f>
        <v>5870000</v>
      </c>
      <c r="Z56" s="78">
        <f t="shared" si="8"/>
        <v>2</v>
      </c>
      <c r="AA56" s="78">
        <f>IF(A56="","",Infor!$E$13+Infor!$E$14*TTL_9!Z56)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IF(BBC_9!A56="","",BBC_9!A56)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26</v>
      </c>
      <c r="I57" s="124">
        <f t="shared" si="11"/>
        <v>4000000</v>
      </c>
      <c r="J57" s="123"/>
      <c r="K57" s="123"/>
      <c r="L57" s="124">
        <f>IF(A57="","",VLOOKUP(A57,BCC_9,37,0)*Infor!$E$16)</f>
        <v>1000000</v>
      </c>
      <c r="M57" s="124">
        <f t="shared" si="7"/>
        <v>1600000</v>
      </c>
      <c r="N57" s="124">
        <f t="shared" si="12"/>
        <v>6600000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6180000</v>
      </c>
      <c r="V57" s="79">
        <f t="shared" si="0"/>
        <v>9</v>
      </c>
      <c r="W57" s="79">
        <v>15</v>
      </c>
      <c r="X57" s="79" t="str">
        <f t="shared" si="15"/>
        <v>Print</v>
      </c>
      <c r="Y57" s="78">
        <f>IF(A57="","",N57-IF(L57&gt;Infor!$E$15,Infor!$E$15,TTL_9!L57))</f>
        <v>5870000</v>
      </c>
      <c r="Z57" s="78">
        <f t="shared" si="8"/>
        <v>1</v>
      </c>
      <c r="AA57" s="78">
        <f>IF(A57="","",Infor!$E$13+Infor!$E$14*TTL_9!Z57)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IF(BBC_9!A57="","",BBC_9!A57)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26</v>
      </c>
      <c r="I58" s="124">
        <f t="shared" si="11"/>
        <v>4000000</v>
      </c>
      <c r="J58" s="123"/>
      <c r="K58" s="123"/>
      <c r="L58" s="124">
        <f>IF(A58="","",VLOOKUP(A58,BCC_9,37,0)*Infor!$E$16)</f>
        <v>1000000</v>
      </c>
      <c r="M58" s="124">
        <f t="shared" si="7"/>
        <v>1600000</v>
      </c>
      <c r="N58" s="124">
        <f t="shared" si="12"/>
        <v>6600000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6180000</v>
      </c>
      <c r="V58" s="79">
        <f t="shared" si="0"/>
        <v>9</v>
      </c>
      <c r="W58" s="79">
        <v>15</v>
      </c>
      <c r="X58" s="79" t="str">
        <f t="shared" si="15"/>
        <v>Print</v>
      </c>
      <c r="Y58" s="78">
        <f>IF(A58="","",N58-IF(L58&gt;Infor!$E$15,Infor!$E$15,TTL_9!L58))</f>
        <v>5870000</v>
      </c>
      <c r="Z58" s="78">
        <f t="shared" si="8"/>
        <v>1</v>
      </c>
      <c r="AA58" s="78">
        <f>IF(A58="","",Infor!$E$13+Infor!$E$14*TTL_9!Z58)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IF(BBC_9!A58="","",BBC_9!A58)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26</v>
      </c>
      <c r="I59" s="124">
        <f t="shared" si="11"/>
        <v>4000000</v>
      </c>
      <c r="J59" s="123"/>
      <c r="K59" s="123"/>
      <c r="L59" s="124">
        <f>IF(A59="","",VLOOKUP(A59,BCC_9,37,0)*Infor!$E$16)</f>
        <v>1000000</v>
      </c>
      <c r="M59" s="124">
        <f t="shared" si="7"/>
        <v>1600000</v>
      </c>
      <c r="N59" s="124">
        <f t="shared" si="12"/>
        <v>6600000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6180000</v>
      </c>
      <c r="V59" s="79">
        <f t="shared" si="0"/>
        <v>9</v>
      </c>
      <c r="W59" s="79">
        <v>15</v>
      </c>
      <c r="X59" s="79" t="str">
        <f t="shared" si="15"/>
        <v>Print</v>
      </c>
      <c r="Y59" s="78">
        <f>IF(A59="","",N59-IF(L59&gt;Infor!$E$15,Infor!$E$15,TTL_9!L59))</f>
        <v>5870000</v>
      </c>
      <c r="Z59" s="78">
        <f t="shared" si="8"/>
        <v>2</v>
      </c>
      <c r="AA59" s="78">
        <f>IF(A59="","",Infor!$E$13+Infor!$E$14*TTL_9!Z59)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IF(BBC_9!A59="","",BBC_9!A59)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26</v>
      </c>
      <c r="I60" s="124">
        <f t="shared" si="11"/>
        <v>4000000</v>
      </c>
      <c r="J60" s="123"/>
      <c r="K60" s="123"/>
      <c r="L60" s="124">
        <f>IF(A60="","",VLOOKUP(A60,BCC_9,37,0)*Infor!$E$16)</f>
        <v>1000000</v>
      </c>
      <c r="M60" s="124">
        <f t="shared" si="7"/>
        <v>1600000</v>
      </c>
      <c r="N60" s="124">
        <f t="shared" si="12"/>
        <v>6600000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6180000</v>
      </c>
      <c r="V60" s="79">
        <f t="shared" si="0"/>
        <v>9</v>
      </c>
      <c r="W60" s="79">
        <v>15</v>
      </c>
      <c r="X60" s="79" t="str">
        <f t="shared" si="15"/>
        <v>Print</v>
      </c>
      <c r="Y60" s="78">
        <f>IF(A60="","",N60-IF(L60&gt;Infor!$E$15,Infor!$E$15,TTL_9!L60))</f>
        <v>5870000</v>
      </c>
      <c r="Z60" s="78">
        <f t="shared" si="8"/>
        <v>0</v>
      </c>
      <c r="AA60" s="78">
        <f>IF(A60="","",Infor!$E$13+Infor!$E$14*TTL_9!Z60)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IF(BBC_9!A60="","",BBC_9!A60)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26</v>
      </c>
      <c r="I61" s="124">
        <f t="shared" si="11"/>
        <v>4000000</v>
      </c>
      <c r="J61" s="123"/>
      <c r="K61" s="123"/>
      <c r="L61" s="124">
        <f>IF(A61="","",VLOOKUP(A61,BCC_9,37,0)*Infor!$E$16)</f>
        <v>1000000</v>
      </c>
      <c r="M61" s="124">
        <f t="shared" si="7"/>
        <v>1600000</v>
      </c>
      <c r="N61" s="124">
        <f t="shared" si="12"/>
        <v>6600000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6600000</v>
      </c>
      <c r="V61" s="79">
        <f t="shared" si="0"/>
        <v>9</v>
      </c>
      <c r="W61" s="79">
        <v>15</v>
      </c>
      <c r="X61" s="79" t="str">
        <f t="shared" si="15"/>
        <v>Print</v>
      </c>
      <c r="Y61" s="78">
        <f>IF(A61="","",N61-IF(L61&gt;Infor!$E$15,Infor!$E$15,TTL_9!L61))</f>
        <v>5870000</v>
      </c>
      <c r="Z61" s="78">
        <f t="shared" si="8"/>
        <v>2</v>
      </c>
      <c r="AA61" s="78">
        <f>IF(A61="","",Infor!$E$13+Infor!$E$14*TTL_9!Z61)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IF(BBC_9!A61="","",BBC_9!A61)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26</v>
      </c>
      <c r="I62" s="124">
        <f t="shared" si="11"/>
        <v>4000000</v>
      </c>
      <c r="J62" s="123"/>
      <c r="K62" s="123"/>
      <c r="L62" s="124">
        <f>IF(A62="","",VLOOKUP(A62,BCC_9,37,0)*Infor!$E$16)</f>
        <v>1000000</v>
      </c>
      <c r="M62" s="124">
        <f t="shared" si="7"/>
        <v>1600000</v>
      </c>
      <c r="N62" s="124">
        <f t="shared" si="12"/>
        <v>6600000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6180000</v>
      </c>
      <c r="V62" s="79">
        <f t="shared" si="0"/>
        <v>9</v>
      </c>
      <c r="W62" s="79">
        <v>15</v>
      </c>
      <c r="X62" s="79" t="str">
        <f t="shared" si="15"/>
        <v>Print</v>
      </c>
      <c r="Y62" s="78">
        <f>IF(A62="","",N62-IF(L62&gt;Infor!$E$15,Infor!$E$15,TTL_9!L62))</f>
        <v>5870000</v>
      </c>
      <c r="Z62" s="78">
        <f t="shared" si="8"/>
        <v>1</v>
      </c>
      <c r="AA62" s="78">
        <f>IF(A62="","",Infor!$E$13+Infor!$E$14*TTL_9!Z62)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1300</v>
      </c>
      <c r="I64" s="114">
        <f>SUM(I13:I63)</f>
        <v>230250000</v>
      </c>
      <c r="J64" s="113"/>
      <c r="K64" s="113"/>
      <c r="L64" s="114">
        <f t="shared" ref="L64:U64" si="19">SUM(L13:L63)</f>
        <v>50000000</v>
      </c>
      <c r="M64" s="114">
        <f t="shared" si="19"/>
        <v>84800000</v>
      </c>
      <c r="N64" s="114">
        <f t="shared" si="19"/>
        <v>365050000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242125</v>
      </c>
      <c r="T64" s="114">
        <f t="shared" si="19"/>
        <v>12579625</v>
      </c>
      <c r="U64" s="116">
        <f t="shared" si="19"/>
        <v>352470375</v>
      </c>
      <c r="W64" s="79">
        <v>15</v>
      </c>
      <c r="X64" s="44" t="s">
        <v>143</v>
      </c>
      <c r="Y64" s="87">
        <f>SUM(Y13:Y63)</f>
        <v>328550000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4842500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năm mươi hai triệu, bốn trăm bảy mươi ngàn, ba trăm bảy mươi lăm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43008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14" priority="1" operator="notEqual">
      <formula>$N$64</formula>
    </cfRule>
    <cfRule type="cellIs" dxfId="13" priority="3" operator="notEqual">
      <formula>$N$64</formula>
    </cfRule>
  </conditionalFormatting>
  <conditionalFormatting sqref="AO6">
    <cfRule type="cellIs" dxfId="12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topLeftCell="A2" zoomScale="115" zoomScaleNormal="115" zoomScaleSheetLayoutView="115" workbookViewId="0">
      <selection activeCell="A12" sqref="A12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10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10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10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10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10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DATE(Infor!B11,10,1)</f>
        <v>43009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10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10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10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43009</v>
      </c>
      <c r="F10" s="51">
        <f>IF(E10="","",IF(DAY(E10+1)=DAY($E$10),"",E10+1))</f>
        <v>43010</v>
      </c>
      <c r="G10" s="51">
        <f t="shared" ref="G10:AI10" si="1">IF(F10="","",IF(DAY(F10+1)=DAY($E$10),"",F10+1))</f>
        <v>43011</v>
      </c>
      <c r="H10" s="51">
        <f t="shared" si="1"/>
        <v>43012</v>
      </c>
      <c r="I10" s="51">
        <f t="shared" si="1"/>
        <v>43013</v>
      </c>
      <c r="J10" s="51">
        <f t="shared" si="1"/>
        <v>43014</v>
      </c>
      <c r="K10" s="51">
        <f t="shared" si="1"/>
        <v>43015</v>
      </c>
      <c r="L10" s="51">
        <f t="shared" si="1"/>
        <v>43016</v>
      </c>
      <c r="M10" s="51">
        <f t="shared" si="1"/>
        <v>43017</v>
      </c>
      <c r="N10" s="51">
        <f t="shared" si="1"/>
        <v>43018</v>
      </c>
      <c r="O10" s="51">
        <f t="shared" si="1"/>
        <v>43019</v>
      </c>
      <c r="P10" s="51">
        <f t="shared" si="1"/>
        <v>43020</v>
      </c>
      <c r="Q10" s="51">
        <f t="shared" si="1"/>
        <v>43021</v>
      </c>
      <c r="R10" s="51">
        <f t="shared" si="1"/>
        <v>43022</v>
      </c>
      <c r="S10" s="51">
        <f t="shared" si="1"/>
        <v>43023</v>
      </c>
      <c r="T10" s="51">
        <f t="shared" si="1"/>
        <v>43024</v>
      </c>
      <c r="U10" s="51">
        <f t="shared" si="1"/>
        <v>43025</v>
      </c>
      <c r="V10" s="51">
        <f t="shared" si="1"/>
        <v>43026</v>
      </c>
      <c r="W10" s="51">
        <f t="shared" si="1"/>
        <v>43027</v>
      </c>
      <c r="X10" s="51">
        <f t="shared" si="1"/>
        <v>43028</v>
      </c>
      <c r="Y10" s="51">
        <f t="shared" si="1"/>
        <v>43029</v>
      </c>
      <c r="Z10" s="51">
        <f t="shared" si="1"/>
        <v>43030</v>
      </c>
      <c r="AA10" s="51">
        <f t="shared" si="1"/>
        <v>43031</v>
      </c>
      <c r="AB10" s="51">
        <f t="shared" si="1"/>
        <v>43032</v>
      </c>
      <c r="AC10" s="51">
        <f t="shared" si="1"/>
        <v>43033</v>
      </c>
      <c r="AD10" s="51">
        <f t="shared" si="1"/>
        <v>43034</v>
      </c>
      <c r="AE10" s="51">
        <f t="shared" si="1"/>
        <v>43035</v>
      </c>
      <c r="AF10" s="51">
        <f t="shared" si="1"/>
        <v>43036</v>
      </c>
      <c r="AG10" s="51">
        <f t="shared" si="1"/>
        <v>43037</v>
      </c>
      <c r="AH10" s="51">
        <f t="shared" si="1"/>
        <v>43038</v>
      </c>
      <c r="AI10" s="51">
        <f t="shared" si="1"/>
        <v>43039</v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10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Chủ nhật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hai</v>
      </c>
      <c r="G11" s="50" t="str">
        <f t="shared" si="2"/>
        <v xml:space="preserve">          Thứ ba</v>
      </c>
      <c r="H11" s="50" t="str">
        <f t="shared" si="2"/>
        <v xml:space="preserve">          Thứ tư</v>
      </c>
      <c r="I11" s="50" t="str">
        <f t="shared" si="2"/>
        <v xml:space="preserve">          Thứ năm</v>
      </c>
      <c r="J11" s="50" t="str">
        <f t="shared" si="2"/>
        <v xml:space="preserve">          Thứ sáu</v>
      </c>
      <c r="K11" s="50" t="str">
        <f t="shared" si="2"/>
        <v xml:space="preserve">          Thứ bảy</v>
      </c>
      <c r="L11" s="50" t="str">
        <f t="shared" si="2"/>
        <v xml:space="preserve">          Chủ nhật</v>
      </c>
      <c r="M11" s="50" t="str">
        <f t="shared" si="2"/>
        <v xml:space="preserve">          Thứ hai</v>
      </c>
      <c r="N11" s="50" t="str">
        <f t="shared" si="2"/>
        <v xml:space="preserve">          Thứ ba</v>
      </c>
      <c r="O11" s="50" t="str">
        <f t="shared" si="2"/>
        <v xml:space="preserve">          Thứ tư</v>
      </c>
      <c r="P11" s="50" t="str">
        <f t="shared" si="2"/>
        <v xml:space="preserve">          Thứ năm</v>
      </c>
      <c r="Q11" s="50" t="str">
        <f t="shared" si="2"/>
        <v xml:space="preserve">          Thứ sáu</v>
      </c>
      <c r="R11" s="50" t="str">
        <f t="shared" si="2"/>
        <v xml:space="preserve">          Thứ bảy</v>
      </c>
      <c r="S11" s="50" t="str">
        <f t="shared" si="2"/>
        <v xml:space="preserve">          Chủ nhật</v>
      </c>
      <c r="T11" s="50" t="str">
        <f t="shared" si="2"/>
        <v xml:space="preserve">          Thứ hai</v>
      </c>
      <c r="U11" s="50" t="str">
        <f t="shared" si="2"/>
        <v xml:space="preserve">          Thứ ba</v>
      </c>
      <c r="V11" s="50" t="str">
        <f t="shared" si="2"/>
        <v xml:space="preserve">          Thứ tư</v>
      </c>
      <c r="W11" s="50" t="str">
        <f t="shared" si="2"/>
        <v xml:space="preserve">          Thứ năm</v>
      </c>
      <c r="X11" s="50" t="str">
        <f t="shared" si="2"/>
        <v xml:space="preserve">          Thứ sáu</v>
      </c>
      <c r="Y11" s="50" t="str">
        <f t="shared" si="2"/>
        <v xml:space="preserve">          Thứ bảy</v>
      </c>
      <c r="Z11" s="50" t="str">
        <f t="shared" si="2"/>
        <v xml:space="preserve">          Chủ nhật</v>
      </c>
      <c r="AA11" s="50" t="str">
        <f t="shared" si="2"/>
        <v xml:space="preserve">          Thứ hai</v>
      </c>
      <c r="AB11" s="50" t="str">
        <f t="shared" si="2"/>
        <v xml:space="preserve">          Thứ ba</v>
      </c>
      <c r="AC11" s="50" t="str">
        <f t="shared" si="2"/>
        <v xml:space="preserve">          Thứ tư</v>
      </c>
      <c r="AD11" s="50" t="str">
        <f t="shared" si="2"/>
        <v xml:space="preserve">          Thứ năm</v>
      </c>
      <c r="AE11" s="50" t="str">
        <f t="shared" si="2"/>
        <v xml:space="preserve">          Thứ sáu</v>
      </c>
      <c r="AF11" s="50" t="str">
        <f t="shared" si="2"/>
        <v xml:space="preserve">          Thứ bảy</v>
      </c>
      <c r="AG11" s="50" t="str">
        <f t="shared" si="2"/>
        <v xml:space="preserve">          Chủ nhật</v>
      </c>
      <c r="AH11" s="50" t="str">
        <f t="shared" si="2"/>
        <v xml:space="preserve">          Thứ hai</v>
      </c>
      <c r="AI11" s="50" t="str">
        <f t="shared" si="2"/>
        <v xml:space="preserve">          Thứ ba</v>
      </c>
      <c r="AJ11" s="276"/>
      <c r="AK11" s="269"/>
      <c r="AL11" s="269"/>
      <c r="AM11" s="269"/>
      <c r="AN11" s="270"/>
      <c r="AO11" s="44">
        <f t="shared" si="0"/>
        <v>10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IF(OR($A12="",E$10=""),"",IF(IFERROR(MATCH(BBC_10!E$10,Infor!$A$13:$A$30,0),0)&gt;0,"L",IF(WEEKDAY(E$10)=1,"","X")))</f>
        <v/>
      </c>
      <c r="F12" s="56" t="str">
        <f>IF(OR($A12="",F$10=""),"",IF(IFERROR(MATCH(BBC_10!F$10,Infor!$A$13:$A$30,0),0)&gt;0,"L",IF(WEEKDAY(F$10)=1,"","X")))</f>
        <v>X</v>
      </c>
      <c r="G12" s="56" t="str">
        <f>IF(OR($A12="",G$10=""),"",IF(IFERROR(MATCH(BBC_10!G$10,Infor!$A$13:$A$30,0),0)&gt;0,"L",IF(WEEKDAY(G$10)=1,"","X")))</f>
        <v>X</v>
      </c>
      <c r="H12" s="56" t="str">
        <f>IF(OR($A12="",H$10=""),"",IF(IFERROR(MATCH(BBC_10!H$10,Infor!$A$13:$A$30,0),0)&gt;0,"L",IF(WEEKDAY(H$10)=1,"","X")))</f>
        <v>X</v>
      </c>
      <c r="I12" s="56" t="str">
        <f>IF(OR($A12="",I$10=""),"",IF(IFERROR(MATCH(BBC_10!I$10,Infor!$A$13:$A$30,0),0)&gt;0,"L",IF(WEEKDAY(I$10)=1,"","X")))</f>
        <v>X</v>
      </c>
      <c r="J12" s="56" t="str">
        <f>IF(OR($A12="",J$10=""),"",IF(IFERROR(MATCH(BBC_10!J$10,Infor!$A$13:$A$30,0),0)&gt;0,"L",IF(WEEKDAY(J$10)=1,"","X")))</f>
        <v>X</v>
      </c>
      <c r="K12" s="56" t="str">
        <f>IF(OR($A12="",K$10=""),"",IF(IFERROR(MATCH(BBC_10!K$10,Infor!$A$13:$A$30,0),0)&gt;0,"L",IF(WEEKDAY(K$10)=1,"","X")))</f>
        <v>X</v>
      </c>
      <c r="L12" s="56" t="str">
        <f>IF(OR($A12="",L$10=""),"",IF(IFERROR(MATCH(BBC_10!L$10,Infor!$A$13:$A$30,0),0)&gt;0,"L",IF(WEEKDAY(L$10)=1,"","X")))</f>
        <v/>
      </c>
      <c r="M12" s="56" t="str">
        <f>IF(OR($A12="",M$10=""),"",IF(IFERROR(MATCH(BBC_10!M$10,Infor!$A$13:$A$30,0),0)&gt;0,"L",IF(WEEKDAY(M$10)=1,"","X")))</f>
        <v>X</v>
      </c>
      <c r="N12" s="56" t="str">
        <f>IF(OR($A12="",N$10=""),"",IF(IFERROR(MATCH(BBC_10!N$10,Infor!$A$13:$A$30,0),0)&gt;0,"L",IF(WEEKDAY(N$10)=1,"","X")))</f>
        <v>X</v>
      </c>
      <c r="O12" s="56" t="str">
        <f>IF(OR($A12="",O$10=""),"",IF(IFERROR(MATCH(BBC_10!O$10,Infor!$A$13:$A$30,0),0)&gt;0,"L",IF(WEEKDAY(O$10)=1,"","X")))</f>
        <v>X</v>
      </c>
      <c r="P12" s="56" t="str">
        <f>IF(OR($A12="",P$10=""),"",IF(IFERROR(MATCH(BBC_10!P$10,Infor!$A$13:$A$30,0),0)&gt;0,"L",IF(WEEKDAY(P$10)=1,"","X")))</f>
        <v>X</v>
      </c>
      <c r="Q12" s="56" t="str">
        <f>IF(OR($A12="",Q$10=""),"",IF(IFERROR(MATCH(BBC_10!Q$10,Infor!$A$13:$A$30,0),0)&gt;0,"L",IF(WEEKDAY(Q$10)=1,"","X")))</f>
        <v>X</v>
      </c>
      <c r="R12" s="56" t="str">
        <f>IF(OR($A12="",R$10=""),"",IF(IFERROR(MATCH(BBC_10!R$10,Infor!$A$13:$A$30,0),0)&gt;0,"L",IF(WEEKDAY(R$10)=1,"","X")))</f>
        <v>X</v>
      </c>
      <c r="S12" s="56" t="str">
        <f>IF(OR($A12="",S$10=""),"",IF(IFERROR(MATCH(BBC_10!S$10,Infor!$A$13:$A$30,0),0)&gt;0,"L",IF(WEEKDAY(S$10)=1,"","X")))</f>
        <v/>
      </c>
      <c r="T12" s="56" t="str">
        <f>IF(OR($A12="",T$10=""),"",IF(IFERROR(MATCH(BBC_10!T$10,Infor!$A$13:$A$30,0),0)&gt;0,"L",IF(WEEKDAY(T$10)=1,"","X")))</f>
        <v>X</v>
      </c>
      <c r="U12" s="56" t="str">
        <f>IF(OR($A12="",U$10=""),"",IF(IFERROR(MATCH(BBC_10!U$10,Infor!$A$13:$A$30,0),0)&gt;0,"L",IF(WEEKDAY(U$10)=1,"","X")))</f>
        <v>X</v>
      </c>
      <c r="V12" s="56" t="str">
        <f>IF(OR($A12="",V$10=""),"",IF(IFERROR(MATCH(BBC_10!V$10,Infor!$A$13:$A$30,0),0)&gt;0,"L",IF(WEEKDAY(V$10)=1,"","X")))</f>
        <v>X</v>
      </c>
      <c r="W12" s="56" t="str">
        <f>IF(OR($A12="",W$10=""),"",IF(IFERROR(MATCH(BBC_10!W$10,Infor!$A$13:$A$30,0),0)&gt;0,"L",IF(WEEKDAY(W$10)=1,"","X")))</f>
        <v>X</v>
      </c>
      <c r="X12" s="56" t="str">
        <f>IF(OR($A12="",X$10=""),"",IF(IFERROR(MATCH(BBC_10!X$10,Infor!$A$13:$A$30,0),0)&gt;0,"L",IF(WEEKDAY(X$10)=1,"","X")))</f>
        <v>X</v>
      </c>
      <c r="Y12" s="56" t="str">
        <f>IF(OR($A12="",Y$10=""),"",IF(IFERROR(MATCH(BBC_10!Y$10,Infor!$A$13:$A$30,0),0)&gt;0,"L",IF(WEEKDAY(Y$10)=1,"","X")))</f>
        <v>X</v>
      </c>
      <c r="Z12" s="56" t="str">
        <f>IF(OR($A12="",Z$10=""),"",IF(IFERROR(MATCH(BBC_10!Z$10,Infor!$A$13:$A$30,0),0)&gt;0,"L",IF(WEEKDAY(Z$10)=1,"","X")))</f>
        <v/>
      </c>
      <c r="AA12" s="56" t="str">
        <f>IF(OR($A12="",AA$10=""),"",IF(IFERROR(MATCH(BBC_10!AA$10,Infor!$A$13:$A$30,0),0)&gt;0,"L",IF(WEEKDAY(AA$10)=1,"","X")))</f>
        <v>X</v>
      </c>
      <c r="AB12" s="56" t="str">
        <f>IF(OR($A12="",AB$10=""),"",IF(IFERROR(MATCH(BBC_10!AB$10,Infor!$A$13:$A$30,0),0)&gt;0,"L",IF(WEEKDAY(AB$10)=1,"","X")))</f>
        <v>X</v>
      </c>
      <c r="AC12" s="56" t="str">
        <f>IF(OR($A12="",AC$10=""),"",IF(IFERROR(MATCH(BBC_10!AC$10,Infor!$A$13:$A$30,0),0)&gt;0,"L",IF(WEEKDAY(AC$10)=1,"","X")))</f>
        <v>X</v>
      </c>
      <c r="AD12" s="56" t="str">
        <f>IF(OR($A12="",AD$10=""),"",IF(IFERROR(MATCH(BBC_10!AD$10,Infor!$A$13:$A$30,0),0)&gt;0,"L",IF(WEEKDAY(AD$10)=1,"","X")))</f>
        <v>X</v>
      </c>
      <c r="AE12" s="56" t="str">
        <f>IF(OR($A12="",AE$10=""),"",IF(IFERROR(MATCH(BBC_10!AE$10,Infor!$A$13:$A$30,0),0)&gt;0,"L",IF(WEEKDAY(AE$10)=1,"","X")))</f>
        <v>X</v>
      </c>
      <c r="AF12" s="56" t="str">
        <f>IF(OR($A12="",AF$10=""),"",IF(IFERROR(MATCH(BBC_10!AF$10,Infor!$A$13:$A$30,0),0)&gt;0,"L",IF(WEEKDAY(AF$10)=1,"","X")))</f>
        <v>X</v>
      </c>
      <c r="AG12" s="56" t="str">
        <f>IF(OR($A12="",AG$10=""),"",IF(IFERROR(MATCH(BBC_10!AG$10,Infor!$A$13:$A$30,0),0)&gt;0,"L",IF(WEEKDAY(AG$10)=1,"","X")))</f>
        <v/>
      </c>
      <c r="AH12" s="56" t="str">
        <f>IF(OR($A12="",AH$10=""),"",IF(IFERROR(MATCH(BBC_10!AH$10,Infor!$A$13:$A$30,0),0)&gt;0,"L",IF(WEEKDAY(AH$10)=1,"","X")))</f>
        <v>X</v>
      </c>
      <c r="AI12" s="56" t="str">
        <f>IF(OR($A12="",AI$10=""),"",IF(IFERROR(MATCH(BBC_10!AI$10,Infor!$A$13:$A$30,0),0)&gt;0,"L",IF(WEEKDAY(AI$10)=1,"","X")))</f>
        <v>X</v>
      </c>
      <c r="AJ12" s="57"/>
      <c r="AK12" s="57">
        <f>COUNTIF(E12:AI12,"X")+COUNTIF(E12:AI12,"\")/2</f>
        <v>26</v>
      </c>
      <c r="AL12" s="57">
        <f>COUNTIF(E12:AI12,"L")</f>
        <v>0</v>
      </c>
      <c r="AM12" s="57"/>
      <c r="AN12" s="58"/>
      <c r="AO12" s="44">
        <f t="shared" si="0"/>
        <v>10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IF(OR($A13="",E$10=""),"",IF(IFERROR(MATCH(BBC_10!E$10,Infor!$A$13:$A$30,0),0)&gt;0,"L",IF(WEEKDAY(E$10)=1,"","X")))</f>
        <v/>
      </c>
      <c r="F13" s="61" t="str">
        <f>IF(OR($A13="",F$10=""),"",IF(IFERROR(MATCH(BBC_10!F$10,Infor!$A$13:$A$30,0),0)&gt;0,"L",IF(WEEKDAY(F$10)=1,"","X")))</f>
        <v>X</v>
      </c>
      <c r="G13" s="61" t="str">
        <f>IF(OR($A13="",G$10=""),"",IF(IFERROR(MATCH(BBC_10!G$10,Infor!$A$13:$A$30,0),0)&gt;0,"L",IF(WEEKDAY(G$10)=1,"","X")))</f>
        <v>X</v>
      </c>
      <c r="H13" s="61" t="str">
        <f>IF(OR($A13="",H$10=""),"",IF(IFERROR(MATCH(BBC_10!H$10,Infor!$A$13:$A$30,0),0)&gt;0,"L",IF(WEEKDAY(H$10)=1,"","X")))</f>
        <v>X</v>
      </c>
      <c r="I13" s="61" t="str">
        <f>IF(OR($A13="",I$10=""),"",IF(IFERROR(MATCH(BBC_10!I$10,Infor!$A$13:$A$30,0),0)&gt;0,"L",IF(WEEKDAY(I$10)=1,"","X")))</f>
        <v>X</v>
      </c>
      <c r="J13" s="61" t="str">
        <f>IF(OR($A13="",J$10=""),"",IF(IFERROR(MATCH(BBC_10!J$10,Infor!$A$13:$A$30,0),0)&gt;0,"L",IF(WEEKDAY(J$10)=1,"","X")))</f>
        <v>X</v>
      </c>
      <c r="K13" s="61" t="str">
        <f>IF(OR($A13="",K$10=""),"",IF(IFERROR(MATCH(BBC_10!K$10,Infor!$A$13:$A$30,0),0)&gt;0,"L",IF(WEEKDAY(K$10)=1,"","X")))</f>
        <v>X</v>
      </c>
      <c r="L13" s="61" t="str">
        <f>IF(OR($A13="",L$10=""),"",IF(IFERROR(MATCH(BBC_10!L$10,Infor!$A$13:$A$30,0),0)&gt;0,"L",IF(WEEKDAY(L$10)=1,"","X")))</f>
        <v/>
      </c>
      <c r="M13" s="61" t="str">
        <f>IF(OR($A13="",M$10=""),"",IF(IFERROR(MATCH(BBC_10!M$10,Infor!$A$13:$A$30,0),0)&gt;0,"L",IF(WEEKDAY(M$10)=1,"","X")))</f>
        <v>X</v>
      </c>
      <c r="N13" s="61" t="str">
        <f>IF(OR($A13="",N$10=""),"",IF(IFERROR(MATCH(BBC_10!N$10,Infor!$A$13:$A$30,0),0)&gt;0,"L",IF(WEEKDAY(N$10)=1,"","X")))</f>
        <v>X</v>
      </c>
      <c r="O13" s="61" t="str">
        <f>IF(OR($A13="",O$10=""),"",IF(IFERROR(MATCH(BBC_10!O$10,Infor!$A$13:$A$30,0),0)&gt;0,"L",IF(WEEKDAY(O$10)=1,"","X")))</f>
        <v>X</v>
      </c>
      <c r="P13" s="61" t="str">
        <f>IF(OR($A13="",P$10=""),"",IF(IFERROR(MATCH(BBC_10!P$10,Infor!$A$13:$A$30,0),0)&gt;0,"L",IF(WEEKDAY(P$10)=1,"","X")))</f>
        <v>X</v>
      </c>
      <c r="Q13" s="61" t="str">
        <f>IF(OR($A13="",Q$10=""),"",IF(IFERROR(MATCH(BBC_10!Q$10,Infor!$A$13:$A$30,0),0)&gt;0,"L",IF(WEEKDAY(Q$10)=1,"","X")))</f>
        <v>X</v>
      </c>
      <c r="R13" s="61" t="str">
        <f>IF(OR($A13="",R$10=""),"",IF(IFERROR(MATCH(BBC_10!R$10,Infor!$A$13:$A$30,0),0)&gt;0,"L",IF(WEEKDAY(R$10)=1,"","X")))</f>
        <v>X</v>
      </c>
      <c r="S13" s="61" t="str">
        <f>IF(OR($A13="",S$10=""),"",IF(IFERROR(MATCH(BBC_10!S$10,Infor!$A$13:$A$30,0),0)&gt;0,"L",IF(WEEKDAY(S$10)=1,"","X")))</f>
        <v/>
      </c>
      <c r="T13" s="61" t="str">
        <f>IF(OR($A13="",T$10=""),"",IF(IFERROR(MATCH(BBC_10!T$10,Infor!$A$13:$A$30,0),0)&gt;0,"L",IF(WEEKDAY(T$10)=1,"","X")))</f>
        <v>X</v>
      </c>
      <c r="U13" s="61" t="str">
        <f>IF(OR($A13="",U$10=""),"",IF(IFERROR(MATCH(BBC_10!U$10,Infor!$A$13:$A$30,0),0)&gt;0,"L",IF(WEEKDAY(U$10)=1,"","X")))</f>
        <v>X</v>
      </c>
      <c r="V13" s="61" t="str">
        <f>IF(OR($A13="",V$10=""),"",IF(IFERROR(MATCH(BBC_10!V$10,Infor!$A$13:$A$30,0),0)&gt;0,"L",IF(WEEKDAY(V$10)=1,"","X")))</f>
        <v>X</v>
      </c>
      <c r="W13" s="61" t="str">
        <f>IF(OR($A13="",W$10=""),"",IF(IFERROR(MATCH(BBC_10!W$10,Infor!$A$13:$A$30,0),0)&gt;0,"L",IF(WEEKDAY(W$10)=1,"","X")))</f>
        <v>X</v>
      </c>
      <c r="X13" s="61" t="str">
        <f>IF(OR($A13="",X$10=""),"",IF(IFERROR(MATCH(BBC_10!X$10,Infor!$A$13:$A$30,0),0)&gt;0,"L",IF(WEEKDAY(X$10)=1,"","X")))</f>
        <v>X</v>
      </c>
      <c r="Y13" s="61" t="str">
        <f>IF(OR($A13="",Y$10=""),"",IF(IFERROR(MATCH(BBC_10!Y$10,Infor!$A$13:$A$30,0),0)&gt;0,"L",IF(WEEKDAY(Y$10)=1,"","X")))</f>
        <v>X</v>
      </c>
      <c r="Z13" s="61" t="str">
        <f>IF(OR($A13="",Z$10=""),"",IF(IFERROR(MATCH(BBC_10!Z$10,Infor!$A$13:$A$30,0),0)&gt;0,"L",IF(WEEKDAY(Z$10)=1,"","X")))</f>
        <v/>
      </c>
      <c r="AA13" s="61" t="str">
        <f>IF(OR($A13="",AA$10=""),"",IF(IFERROR(MATCH(BBC_10!AA$10,Infor!$A$13:$A$30,0),0)&gt;0,"L",IF(WEEKDAY(AA$10)=1,"","X")))</f>
        <v>X</v>
      </c>
      <c r="AB13" s="61" t="str">
        <f>IF(OR($A13="",AB$10=""),"",IF(IFERROR(MATCH(BBC_10!AB$10,Infor!$A$13:$A$30,0),0)&gt;0,"L",IF(WEEKDAY(AB$10)=1,"","X")))</f>
        <v>X</v>
      </c>
      <c r="AC13" s="61" t="str">
        <f>IF(OR($A13="",AC$10=""),"",IF(IFERROR(MATCH(BBC_10!AC$10,Infor!$A$13:$A$30,0),0)&gt;0,"L",IF(WEEKDAY(AC$10)=1,"","X")))</f>
        <v>X</v>
      </c>
      <c r="AD13" s="61" t="str">
        <f>IF(OR($A13="",AD$10=""),"",IF(IFERROR(MATCH(BBC_10!AD$10,Infor!$A$13:$A$30,0),0)&gt;0,"L",IF(WEEKDAY(AD$10)=1,"","X")))</f>
        <v>X</v>
      </c>
      <c r="AE13" s="61" t="str">
        <f>IF(OR($A13="",AE$10=""),"",IF(IFERROR(MATCH(BBC_10!AE$10,Infor!$A$13:$A$30,0),0)&gt;0,"L",IF(WEEKDAY(AE$10)=1,"","X")))</f>
        <v>X</v>
      </c>
      <c r="AF13" s="61" t="str">
        <f>IF(OR($A13="",AF$10=""),"",IF(IFERROR(MATCH(BBC_10!AF$10,Infor!$A$13:$A$30,0),0)&gt;0,"L",IF(WEEKDAY(AF$10)=1,"","X")))</f>
        <v>X</v>
      </c>
      <c r="AG13" s="61" t="str">
        <f>IF(OR($A13="",AG$10=""),"",IF(IFERROR(MATCH(BBC_10!AG$10,Infor!$A$13:$A$30,0),0)&gt;0,"L",IF(WEEKDAY(AG$10)=1,"","X")))</f>
        <v/>
      </c>
      <c r="AH13" s="61" t="str">
        <f>IF(OR($A13="",AH$10=""),"",IF(IFERROR(MATCH(BBC_10!AH$10,Infor!$A$13:$A$30,0),0)&gt;0,"L",IF(WEEKDAY(AH$10)=1,"","X")))</f>
        <v>X</v>
      </c>
      <c r="AI13" s="61" t="str">
        <f>IF(OR($A13="",AI$10=""),"",IF(IFERROR(MATCH(BBC_10!AI$10,Infor!$A$13:$A$30,0),0)&gt;0,"L",IF(WEEKDAY(AI$10)=1,"","X")))</f>
        <v>X</v>
      </c>
      <c r="AJ13" s="62"/>
      <c r="AK13" s="62">
        <f t="shared" ref="AK13:AK61" si="6">COUNTIF(E13:AI13,"X")+COUNTIF(E13:AI13,"\")/2</f>
        <v>26</v>
      </c>
      <c r="AL13" s="62">
        <f t="shared" ref="AL13:AL61" si="7">COUNTIF(E13:AI13,"L")</f>
        <v>0</v>
      </c>
      <c r="AM13" s="62"/>
      <c r="AN13" s="63"/>
      <c r="AO13" s="44">
        <f t="shared" si="0"/>
        <v>10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IF(OR($A14="",E$10=""),"",IF(IFERROR(MATCH(BBC_10!E$10,Infor!$A$13:$A$30,0),0)&gt;0,"L",IF(WEEKDAY(E$10)=1,"","X")))</f>
        <v/>
      </c>
      <c r="F14" s="61" t="str">
        <f>IF(OR($A14="",F$10=""),"",IF(IFERROR(MATCH(BBC_10!F$10,Infor!$A$13:$A$30,0),0)&gt;0,"L",IF(WEEKDAY(F$10)=1,"","X")))</f>
        <v>X</v>
      </c>
      <c r="G14" s="61" t="str">
        <f>IF(OR($A14="",G$10=""),"",IF(IFERROR(MATCH(BBC_10!G$10,Infor!$A$13:$A$30,0),0)&gt;0,"L",IF(WEEKDAY(G$10)=1,"","X")))</f>
        <v>X</v>
      </c>
      <c r="H14" s="61" t="str">
        <f>IF(OR($A14="",H$10=""),"",IF(IFERROR(MATCH(BBC_10!H$10,Infor!$A$13:$A$30,0),0)&gt;0,"L",IF(WEEKDAY(H$10)=1,"","X")))</f>
        <v>X</v>
      </c>
      <c r="I14" s="61" t="str">
        <f>IF(OR($A14="",I$10=""),"",IF(IFERROR(MATCH(BBC_10!I$10,Infor!$A$13:$A$30,0),0)&gt;0,"L",IF(WEEKDAY(I$10)=1,"","X")))</f>
        <v>X</v>
      </c>
      <c r="J14" s="61" t="str">
        <f>IF(OR($A14="",J$10=""),"",IF(IFERROR(MATCH(BBC_10!J$10,Infor!$A$13:$A$30,0),0)&gt;0,"L",IF(WEEKDAY(J$10)=1,"","X")))</f>
        <v>X</v>
      </c>
      <c r="K14" s="61" t="str">
        <f>IF(OR($A14="",K$10=""),"",IF(IFERROR(MATCH(BBC_10!K$10,Infor!$A$13:$A$30,0),0)&gt;0,"L",IF(WEEKDAY(K$10)=1,"","X")))</f>
        <v>X</v>
      </c>
      <c r="L14" s="61" t="str">
        <f>IF(OR($A14="",L$10=""),"",IF(IFERROR(MATCH(BBC_10!L$10,Infor!$A$13:$A$30,0),0)&gt;0,"L",IF(WEEKDAY(L$10)=1,"","X")))</f>
        <v/>
      </c>
      <c r="M14" s="61" t="str">
        <f>IF(OR($A14="",M$10=""),"",IF(IFERROR(MATCH(BBC_10!M$10,Infor!$A$13:$A$30,0),0)&gt;0,"L",IF(WEEKDAY(M$10)=1,"","X")))</f>
        <v>X</v>
      </c>
      <c r="N14" s="61" t="str">
        <f>IF(OR($A14="",N$10=""),"",IF(IFERROR(MATCH(BBC_10!N$10,Infor!$A$13:$A$30,0),0)&gt;0,"L",IF(WEEKDAY(N$10)=1,"","X")))</f>
        <v>X</v>
      </c>
      <c r="O14" s="61" t="str">
        <f>IF(OR($A14="",O$10=""),"",IF(IFERROR(MATCH(BBC_10!O$10,Infor!$A$13:$A$30,0),0)&gt;0,"L",IF(WEEKDAY(O$10)=1,"","X")))</f>
        <v>X</v>
      </c>
      <c r="P14" s="61" t="str">
        <f>IF(OR($A14="",P$10=""),"",IF(IFERROR(MATCH(BBC_10!P$10,Infor!$A$13:$A$30,0),0)&gt;0,"L",IF(WEEKDAY(P$10)=1,"","X")))</f>
        <v>X</v>
      </c>
      <c r="Q14" s="61" t="str">
        <f>IF(OR($A14="",Q$10=""),"",IF(IFERROR(MATCH(BBC_10!Q$10,Infor!$A$13:$A$30,0),0)&gt;0,"L",IF(WEEKDAY(Q$10)=1,"","X")))</f>
        <v>X</v>
      </c>
      <c r="R14" s="61" t="str">
        <f>IF(OR($A14="",R$10=""),"",IF(IFERROR(MATCH(BBC_10!R$10,Infor!$A$13:$A$30,0),0)&gt;0,"L",IF(WEEKDAY(R$10)=1,"","X")))</f>
        <v>X</v>
      </c>
      <c r="S14" s="61" t="str">
        <f>IF(OR($A14="",S$10=""),"",IF(IFERROR(MATCH(BBC_10!S$10,Infor!$A$13:$A$30,0),0)&gt;0,"L",IF(WEEKDAY(S$10)=1,"","X")))</f>
        <v/>
      </c>
      <c r="T14" s="61" t="str">
        <f>IF(OR($A14="",T$10=""),"",IF(IFERROR(MATCH(BBC_10!T$10,Infor!$A$13:$A$30,0),0)&gt;0,"L",IF(WEEKDAY(T$10)=1,"","X")))</f>
        <v>X</v>
      </c>
      <c r="U14" s="61" t="str">
        <f>IF(OR($A14="",U$10=""),"",IF(IFERROR(MATCH(BBC_10!U$10,Infor!$A$13:$A$30,0),0)&gt;0,"L",IF(WEEKDAY(U$10)=1,"","X")))</f>
        <v>X</v>
      </c>
      <c r="V14" s="61" t="str">
        <f>IF(OR($A14="",V$10=""),"",IF(IFERROR(MATCH(BBC_10!V$10,Infor!$A$13:$A$30,0),0)&gt;0,"L",IF(WEEKDAY(V$10)=1,"","X")))</f>
        <v>X</v>
      </c>
      <c r="W14" s="61" t="str">
        <f>IF(OR($A14="",W$10=""),"",IF(IFERROR(MATCH(BBC_10!W$10,Infor!$A$13:$A$30,0),0)&gt;0,"L",IF(WEEKDAY(W$10)=1,"","X")))</f>
        <v>X</v>
      </c>
      <c r="X14" s="61" t="str">
        <f>IF(OR($A14="",X$10=""),"",IF(IFERROR(MATCH(BBC_10!X$10,Infor!$A$13:$A$30,0),0)&gt;0,"L",IF(WEEKDAY(X$10)=1,"","X")))</f>
        <v>X</v>
      </c>
      <c r="Y14" s="61" t="str">
        <f>IF(OR($A14="",Y$10=""),"",IF(IFERROR(MATCH(BBC_10!Y$10,Infor!$A$13:$A$30,0),0)&gt;0,"L",IF(WEEKDAY(Y$10)=1,"","X")))</f>
        <v>X</v>
      </c>
      <c r="Z14" s="61" t="str">
        <f>IF(OR($A14="",Z$10=""),"",IF(IFERROR(MATCH(BBC_10!Z$10,Infor!$A$13:$A$30,0),0)&gt;0,"L",IF(WEEKDAY(Z$10)=1,"","X")))</f>
        <v/>
      </c>
      <c r="AA14" s="61" t="str">
        <f>IF(OR($A14="",AA$10=""),"",IF(IFERROR(MATCH(BBC_10!AA$10,Infor!$A$13:$A$30,0),0)&gt;0,"L",IF(WEEKDAY(AA$10)=1,"","X")))</f>
        <v>X</v>
      </c>
      <c r="AB14" s="61" t="str">
        <f>IF(OR($A14="",AB$10=""),"",IF(IFERROR(MATCH(BBC_10!AB$10,Infor!$A$13:$A$30,0),0)&gt;0,"L",IF(WEEKDAY(AB$10)=1,"","X")))</f>
        <v>X</v>
      </c>
      <c r="AC14" s="61" t="str">
        <f>IF(OR($A14="",AC$10=""),"",IF(IFERROR(MATCH(BBC_10!AC$10,Infor!$A$13:$A$30,0),0)&gt;0,"L",IF(WEEKDAY(AC$10)=1,"","X")))</f>
        <v>X</v>
      </c>
      <c r="AD14" s="61" t="str">
        <f>IF(OR($A14="",AD$10=""),"",IF(IFERROR(MATCH(BBC_10!AD$10,Infor!$A$13:$A$30,0),0)&gt;0,"L",IF(WEEKDAY(AD$10)=1,"","X")))</f>
        <v>X</v>
      </c>
      <c r="AE14" s="61" t="str">
        <f>IF(OR($A14="",AE$10=""),"",IF(IFERROR(MATCH(BBC_10!AE$10,Infor!$A$13:$A$30,0),0)&gt;0,"L",IF(WEEKDAY(AE$10)=1,"","X")))</f>
        <v>X</v>
      </c>
      <c r="AF14" s="61" t="str">
        <f>IF(OR($A14="",AF$10=""),"",IF(IFERROR(MATCH(BBC_10!AF$10,Infor!$A$13:$A$30,0),0)&gt;0,"L",IF(WEEKDAY(AF$10)=1,"","X")))</f>
        <v>X</v>
      </c>
      <c r="AG14" s="61" t="str">
        <f>IF(OR($A14="",AG$10=""),"",IF(IFERROR(MATCH(BBC_10!AG$10,Infor!$A$13:$A$30,0),0)&gt;0,"L",IF(WEEKDAY(AG$10)=1,"","X")))</f>
        <v/>
      </c>
      <c r="AH14" s="61" t="str">
        <f>IF(OR($A14="",AH$10=""),"",IF(IFERROR(MATCH(BBC_10!AH$10,Infor!$A$13:$A$30,0),0)&gt;0,"L",IF(WEEKDAY(AH$10)=1,"","X")))</f>
        <v>X</v>
      </c>
      <c r="AI14" s="61" t="str">
        <f>IF(OR($A14="",AI$10=""),"",IF(IFERROR(MATCH(BBC_10!AI$10,Infor!$A$13:$A$30,0),0)&gt;0,"L",IF(WEEKDAY(AI$10)=1,"","X")))</f>
        <v>X</v>
      </c>
      <c r="AJ14" s="62"/>
      <c r="AK14" s="62">
        <f t="shared" si="6"/>
        <v>26</v>
      </c>
      <c r="AL14" s="62">
        <f t="shared" si="7"/>
        <v>0</v>
      </c>
      <c r="AM14" s="62"/>
      <c r="AN14" s="63"/>
      <c r="AO14" s="44">
        <f t="shared" si="0"/>
        <v>10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IF(OR($A15="",E$10=""),"",IF(IFERROR(MATCH(BBC_10!E$10,Infor!$A$13:$A$30,0),0)&gt;0,"L",IF(WEEKDAY(E$10)=1,"","X")))</f>
        <v/>
      </c>
      <c r="F15" s="61" t="str">
        <f>IF(OR($A15="",F$10=""),"",IF(IFERROR(MATCH(BBC_10!F$10,Infor!$A$13:$A$30,0),0)&gt;0,"L",IF(WEEKDAY(F$10)=1,"","X")))</f>
        <v>X</v>
      </c>
      <c r="G15" s="61" t="str">
        <f>IF(OR($A15="",G$10=""),"",IF(IFERROR(MATCH(BBC_10!G$10,Infor!$A$13:$A$30,0),0)&gt;0,"L",IF(WEEKDAY(G$10)=1,"","X")))</f>
        <v>X</v>
      </c>
      <c r="H15" s="61" t="str">
        <f>IF(OR($A15="",H$10=""),"",IF(IFERROR(MATCH(BBC_10!H$10,Infor!$A$13:$A$30,0),0)&gt;0,"L",IF(WEEKDAY(H$10)=1,"","X")))</f>
        <v>X</v>
      </c>
      <c r="I15" s="61" t="str">
        <f>IF(OR($A15="",I$10=""),"",IF(IFERROR(MATCH(BBC_10!I$10,Infor!$A$13:$A$30,0),0)&gt;0,"L",IF(WEEKDAY(I$10)=1,"","X")))</f>
        <v>X</v>
      </c>
      <c r="J15" s="61" t="str">
        <f>IF(OR($A15="",J$10=""),"",IF(IFERROR(MATCH(BBC_10!J$10,Infor!$A$13:$A$30,0),0)&gt;0,"L",IF(WEEKDAY(J$10)=1,"","X")))</f>
        <v>X</v>
      </c>
      <c r="K15" s="61" t="str">
        <f>IF(OR($A15="",K$10=""),"",IF(IFERROR(MATCH(BBC_10!K$10,Infor!$A$13:$A$30,0),0)&gt;0,"L",IF(WEEKDAY(K$10)=1,"","X")))</f>
        <v>X</v>
      </c>
      <c r="L15" s="61" t="str">
        <f>IF(OR($A15="",L$10=""),"",IF(IFERROR(MATCH(BBC_10!L$10,Infor!$A$13:$A$30,0),0)&gt;0,"L",IF(WEEKDAY(L$10)=1,"","X")))</f>
        <v/>
      </c>
      <c r="M15" s="61" t="str">
        <f>IF(OR($A15="",M$10=""),"",IF(IFERROR(MATCH(BBC_10!M$10,Infor!$A$13:$A$30,0),0)&gt;0,"L",IF(WEEKDAY(M$10)=1,"","X")))</f>
        <v>X</v>
      </c>
      <c r="N15" s="61" t="str">
        <f>IF(OR($A15="",N$10=""),"",IF(IFERROR(MATCH(BBC_10!N$10,Infor!$A$13:$A$30,0),0)&gt;0,"L",IF(WEEKDAY(N$10)=1,"","X")))</f>
        <v>X</v>
      </c>
      <c r="O15" s="61" t="str">
        <f>IF(OR($A15="",O$10=""),"",IF(IFERROR(MATCH(BBC_10!O$10,Infor!$A$13:$A$30,0),0)&gt;0,"L",IF(WEEKDAY(O$10)=1,"","X")))</f>
        <v>X</v>
      </c>
      <c r="P15" s="61" t="str">
        <f>IF(OR($A15="",P$10=""),"",IF(IFERROR(MATCH(BBC_10!P$10,Infor!$A$13:$A$30,0),0)&gt;0,"L",IF(WEEKDAY(P$10)=1,"","X")))</f>
        <v>X</v>
      </c>
      <c r="Q15" s="61" t="str">
        <f>IF(OR($A15="",Q$10=""),"",IF(IFERROR(MATCH(BBC_10!Q$10,Infor!$A$13:$A$30,0),0)&gt;0,"L",IF(WEEKDAY(Q$10)=1,"","X")))</f>
        <v>X</v>
      </c>
      <c r="R15" s="61" t="str">
        <f>IF(OR($A15="",R$10=""),"",IF(IFERROR(MATCH(BBC_10!R$10,Infor!$A$13:$A$30,0),0)&gt;0,"L",IF(WEEKDAY(R$10)=1,"","X")))</f>
        <v>X</v>
      </c>
      <c r="S15" s="61" t="str">
        <f>IF(OR($A15="",S$10=""),"",IF(IFERROR(MATCH(BBC_10!S$10,Infor!$A$13:$A$30,0),0)&gt;0,"L",IF(WEEKDAY(S$10)=1,"","X")))</f>
        <v/>
      </c>
      <c r="T15" s="61" t="str">
        <f>IF(OR($A15="",T$10=""),"",IF(IFERROR(MATCH(BBC_10!T$10,Infor!$A$13:$A$30,0),0)&gt;0,"L",IF(WEEKDAY(T$10)=1,"","X")))</f>
        <v>X</v>
      </c>
      <c r="U15" s="61" t="str">
        <f>IF(OR($A15="",U$10=""),"",IF(IFERROR(MATCH(BBC_10!U$10,Infor!$A$13:$A$30,0),0)&gt;0,"L",IF(WEEKDAY(U$10)=1,"","X")))</f>
        <v>X</v>
      </c>
      <c r="V15" s="61" t="str">
        <f>IF(OR($A15="",V$10=""),"",IF(IFERROR(MATCH(BBC_10!V$10,Infor!$A$13:$A$30,0),0)&gt;0,"L",IF(WEEKDAY(V$10)=1,"","X")))</f>
        <v>X</v>
      </c>
      <c r="W15" s="61" t="str">
        <f>IF(OR($A15="",W$10=""),"",IF(IFERROR(MATCH(BBC_10!W$10,Infor!$A$13:$A$30,0),0)&gt;0,"L",IF(WEEKDAY(W$10)=1,"","X")))</f>
        <v>X</v>
      </c>
      <c r="X15" s="61" t="str">
        <f>IF(OR($A15="",X$10=""),"",IF(IFERROR(MATCH(BBC_10!X$10,Infor!$A$13:$A$30,0),0)&gt;0,"L",IF(WEEKDAY(X$10)=1,"","X")))</f>
        <v>X</v>
      </c>
      <c r="Y15" s="61" t="str">
        <f>IF(OR($A15="",Y$10=""),"",IF(IFERROR(MATCH(BBC_10!Y$10,Infor!$A$13:$A$30,0),0)&gt;0,"L",IF(WEEKDAY(Y$10)=1,"","X")))</f>
        <v>X</v>
      </c>
      <c r="Z15" s="61" t="str">
        <f>IF(OR($A15="",Z$10=""),"",IF(IFERROR(MATCH(BBC_10!Z$10,Infor!$A$13:$A$30,0),0)&gt;0,"L",IF(WEEKDAY(Z$10)=1,"","X")))</f>
        <v/>
      </c>
      <c r="AA15" s="61" t="str">
        <f>IF(OR($A15="",AA$10=""),"",IF(IFERROR(MATCH(BBC_10!AA$10,Infor!$A$13:$A$30,0),0)&gt;0,"L",IF(WEEKDAY(AA$10)=1,"","X")))</f>
        <v>X</v>
      </c>
      <c r="AB15" s="61" t="str">
        <f>IF(OR($A15="",AB$10=""),"",IF(IFERROR(MATCH(BBC_10!AB$10,Infor!$A$13:$A$30,0),0)&gt;0,"L",IF(WEEKDAY(AB$10)=1,"","X")))</f>
        <v>X</v>
      </c>
      <c r="AC15" s="61" t="str">
        <f>IF(OR($A15="",AC$10=""),"",IF(IFERROR(MATCH(BBC_10!AC$10,Infor!$A$13:$A$30,0),0)&gt;0,"L",IF(WEEKDAY(AC$10)=1,"","X")))</f>
        <v>X</v>
      </c>
      <c r="AD15" s="61" t="str">
        <f>IF(OR($A15="",AD$10=""),"",IF(IFERROR(MATCH(BBC_10!AD$10,Infor!$A$13:$A$30,0),0)&gt;0,"L",IF(WEEKDAY(AD$10)=1,"","X")))</f>
        <v>X</v>
      </c>
      <c r="AE15" s="61" t="str">
        <f>IF(OR($A15="",AE$10=""),"",IF(IFERROR(MATCH(BBC_10!AE$10,Infor!$A$13:$A$30,0),0)&gt;0,"L",IF(WEEKDAY(AE$10)=1,"","X")))</f>
        <v>X</v>
      </c>
      <c r="AF15" s="61" t="str">
        <f>IF(OR($A15="",AF$10=""),"",IF(IFERROR(MATCH(BBC_10!AF$10,Infor!$A$13:$A$30,0),0)&gt;0,"L",IF(WEEKDAY(AF$10)=1,"","X")))</f>
        <v>X</v>
      </c>
      <c r="AG15" s="61" t="str">
        <f>IF(OR($A15="",AG$10=""),"",IF(IFERROR(MATCH(BBC_10!AG$10,Infor!$A$13:$A$30,0),0)&gt;0,"L",IF(WEEKDAY(AG$10)=1,"","X")))</f>
        <v/>
      </c>
      <c r="AH15" s="61" t="str">
        <f>IF(OR($A15="",AH$10=""),"",IF(IFERROR(MATCH(BBC_10!AH$10,Infor!$A$13:$A$30,0),0)&gt;0,"L",IF(WEEKDAY(AH$10)=1,"","X")))</f>
        <v>X</v>
      </c>
      <c r="AI15" s="61" t="str">
        <f>IF(OR($A15="",AI$10=""),"",IF(IFERROR(MATCH(BBC_10!AI$10,Infor!$A$13:$A$30,0),0)&gt;0,"L",IF(WEEKDAY(AI$10)=1,"","X")))</f>
        <v>X</v>
      </c>
      <c r="AJ15" s="62"/>
      <c r="AK15" s="62">
        <f t="shared" si="6"/>
        <v>26</v>
      </c>
      <c r="AL15" s="62">
        <f t="shared" si="7"/>
        <v>0</v>
      </c>
      <c r="AM15" s="62"/>
      <c r="AN15" s="63"/>
      <c r="AO15" s="44">
        <f t="shared" si="0"/>
        <v>10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IF(OR($A16="",E$10=""),"",IF(IFERROR(MATCH(BBC_10!E$10,Infor!$A$13:$A$30,0),0)&gt;0,"L",IF(WEEKDAY(E$10)=1,"","X")))</f>
        <v/>
      </c>
      <c r="F16" s="61" t="str">
        <f>IF(OR($A16="",F$10=""),"",IF(IFERROR(MATCH(BBC_10!F$10,Infor!$A$13:$A$30,0),0)&gt;0,"L",IF(WEEKDAY(F$10)=1,"","X")))</f>
        <v>X</v>
      </c>
      <c r="G16" s="61" t="str">
        <f>IF(OR($A16="",G$10=""),"",IF(IFERROR(MATCH(BBC_10!G$10,Infor!$A$13:$A$30,0),0)&gt;0,"L",IF(WEEKDAY(G$10)=1,"","X")))</f>
        <v>X</v>
      </c>
      <c r="H16" s="61" t="str">
        <f>IF(OR($A16="",H$10=""),"",IF(IFERROR(MATCH(BBC_10!H$10,Infor!$A$13:$A$30,0),0)&gt;0,"L",IF(WEEKDAY(H$10)=1,"","X")))</f>
        <v>X</v>
      </c>
      <c r="I16" s="61" t="str">
        <f>IF(OR($A16="",I$10=""),"",IF(IFERROR(MATCH(BBC_10!I$10,Infor!$A$13:$A$30,0),0)&gt;0,"L",IF(WEEKDAY(I$10)=1,"","X")))</f>
        <v>X</v>
      </c>
      <c r="J16" s="61" t="str">
        <f>IF(OR($A16="",J$10=""),"",IF(IFERROR(MATCH(BBC_10!J$10,Infor!$A$13:$A$30,0),0)&gt;0,"L",IF(WEEKDAY(J$10)=1,"","X")))</f>
        <v>X</v>
      </c>
      <c r="K16" s="61" t="str">
        <f>IF(OR($A16="",K$10=""),"",IF(IFERROR(MATCH(BBC_10!K$10,Infor!$A$13:$A$30,0),0)&gt;0,"L",IF(WEEKDAY(K$10)=1,"","X")))</f>
        <v>X</v>
      </c>
      <c r="L16" s="61" t="str">
        <f>IF(OR($A16="",L$10=""),"",IF(IFERROR(MATCH(BBC_10!L$10,Infor!$A$13:$A$30,0),0)&gt;0,"L",IF(WEEKDAY(L$10)=1,"","X")))</f>
        <v/>
      </c>
      <c r="M16" s="61" t="str">
        <f>IF(OR($A16="",M$10=""),"",IF(IFERROR(MATCH(BBC_10!M$10,Infor!$A$13:$A$30,0),0)&gt;0,"L",IF(WEEKDAY(M$10)=1,"","X")))</f>
        <v>X</v>
      </c>
      <c r="N16" s="61" t="str">
        <f>IF(OR($A16="",N$10=""),"",IF(IFERROR(MATCH(BBC_10!N$10,Infor!$A$13:$A$30,0),0)&gt;0,"L",IF(WEEKDAY(N$10)=1,"","X")))</f>
        <v>X</v>
      </c>
      <c r="O16" s="61" t="str">
        <f>IF(OR($A16="",O$10=""),"",IF(IFERROR(MATCH(BBC_10!O$10,Infor!$A$13:$A$30,0),0)&gt;0,"L",IF(WEEKDAY(O$10)=1,"","X")))</f>
        <v>X</v>
      </c>
      <c r="P16" s="61" t="str">
        <f>IF(OR($A16="",P$10=""),"",IF(IFERROR(MATCH(BBC_10!P$10,Infor!$A$13:$A$30,0),0)&gt;0,"L",IF(WEEKDAY(P$10)=1,"","X")))</f>
        <v>X</v>
      </c>
      <c r="Q16" s="61" t="str">
        <f>IF(OR($A16="",Q$10=""),"",IF(IFERROR(MATCH(BBC_10!Q$10,Infor!$A$13:$A$30,0),0)&gt;0,"L",IF(WEEKDAY(Q$10)=1,"","X")))</f>
        <v>X</v>
      </c>
      <c r="R16" s="61" t="str">
        <f>IF(OR($A16="",R$10=""),"",IF(IFERROR(MATCH(BBC_10!R$10,Infor!$A$13:$A$30,0),0)&gt;0,"L",IF(WEEKDAY(R$10)=1,"","X")))</f>
        <v>X</v>
      </c>
      <c r="S16" s="61" t="str">
        <f>IF(OR($A16="",S$10=""),"",IF(IFERROR(MATCH(BBC_10!S$10,Infor!$A$13:$A$30,0),0)&gt;0,"L",IF(WEEKDAY(S$10)=1,"","X")))</f>
        <v/>
      </c>
      <c r="T16" s="61" t="str">
        <f>IF(OR($A16="",T$10=""),"",IF(IFERROR(MATCH(BBC_10!T$10,Infor!$A$13:$A$30,0),0)&gt;0,"L",IF(WEEKDAY(T$10)=1,"","X")))</f>
        <v>X</v>
      </c>
      <c r="U16" s="61" t="str">
        <f>IF(OR($A16="",U$10=""),"",IF(IFERROR(MATCH(BBC_10!U$10,Infor!$A$13:$A$30,0),0)&gt;0,"L",IF(WEEKDAY(U$10)=1,"","X")))</f>
        <v>X</v>
      </c>
      <c r="V16" s="61" t="str">
        <f>IF(OR($A16="",V$10=""),"",IF(IFERROR(MATCH(BBC_10!V$10,Infor!$A$13:$A$30,0),0)&gt;0,"L",IF(WEEKDAY(V$10)=1,"","X")))</f>
        <v>X</v>
      </c>
      <c r="W16" s="61" t="str">
        <f>IF(OR($A16="",W$10=""),"",IF(IFERROR(MATCH(BBC_10!W$10,Infor!$A$13:$A$30,0),0)&gt;0,"L",IF(WEEKDAY(W$10)=1,"","X")))</f>
        <v>X</v>
      </c>
      <c r="X16" s="61" t="str">
        <f>IF(OR($A16="",X$10=""),"",IF(IFERROR(MATCH(BBC_10!X$10,Infor!$A$13:$A$30,0),0)&gt;0,"L",IF(WEEKDAY(X$10)=1,"","X")))</f>
        <v>X</v>
      </c>
      <c r="Y16" s="61" t="str">
        <f>IF(OR($A16="",Y$10=""),"",IF(IFERROR(MATCH(BBC_10!Y$10,Infor!$A$13:$A$30,0),0)&gt;0,"L",IF(WEEKDAY(Y$10)=1,"","X")))</f>
        <v>X</v>
      </c>
      <c r="Z16" s="61" t="str">
        <f>IF(OR($A16="",Z$10=""),"",IF(IFERROR(MATCH(BBC_10!Z$10,Infor!$A$13:$A$30,0),0)&gt;0,"L",IF(WEEKDAY(Z$10)=1,"","X")))</f>
        <v/>
      </c>
      <c r="AA16" s="61" t="str">
        <f>IF(OR($A16="",AA$10=""),"",IF(IFERROR(MATCH(BBC_10!AA$10,Infor!$A$13:$A$30,0),0)&gt;0,"L",IF(WEEKDAY(AA$10)=1,"","X")))</f>
        <v>X</v>
      </c>
      <c r="AB16" s="61" t="str">
        <f>IF(OR($A16="",AB$10=""),"",IF(IFERROR(MATCH(BBC_10!AB$10,Infor!$A$13:$A$30,0),0)&gt;0,"L",IF(WEEKDAY(AB$10)=1,"","X")))</f>
        <v>X</v>
      </c>
      <c r="AC16" s="61" t="str">
        <f>IF(OR($A16="",AC$10=""),"",IF(IFERROR(MATCH(BBC_10!AC$10,Infor!$A$13:$A$30,0),0)&gt;0,"L",IF(WEEKDAY(AC$10)=1,"","X")))</f>
        <v>X</v>
      </c>
      <c r="AD16" s="61" t="str">
        <f>IF(OR($A16="",AD$10=""),"",IF(IFERROR(MATCH(BBC_10!AD$10,Infor!$A$13:$A$30,0),0)&gt;0,"L",IF(WEEKDAY(AD$10)=1,"","X")))</f>
        <v>X</v>
      </c>
      <c r="AE16" s="61" t="str">
        <f>IF(OR($A16="",AE$10=""),"",IF(IFERROR(MATCH(BBC_10!AE$10,Infor!$A$13:$A$30,0),0)&gt;0,"L",IF(WEEKDAY(AE$10)=1,"","X")))</f>
        <v>X</v>
      </c>
      <c r="AF16" s="61" t="str">
        <f>IF(OR($A16="",AF$10=""),"",IF(IFERROR(MATCH(BBC_10!AF$10,Infor!$A$13:$A$30,0),0)&gt;0,"L",IF(WEEKDAY(AF$10)=1,"","X")))</f>
        <v>X</v>
      </c>
      <c r="AG16" s="61" t="str">
        <f>IF(OR($A16="",AG$10=""),"",IF(IFERROR(MATCH(BBC_10!AG$10,Infor!$A$13:$A$30,0),0)&gt;0,"L",IF(WEEKDAY(AG$10)=1,"","X")))</f>
        <v/>
      </c>
      <c r="AH16" s="61" t="str">
        <f>IF(OR($A16="",AH$10=""),"",IF(IFERROR(MATCH(BBC_10!AH$10,Infor!$A$13:$A$30,0),0)&gt;0,"L",IF(WEEKDAY(AH$10)=1,"","X")))</f>
        <v>X</v>
      </c>
      <c r="AI16" s="61" t="str">
        <f>IF(OR($A16="",AI$10=""),"",IF(IFERROR(MATCH(BBC_10!AI$10,Infor!$A$13:$A$30,0),0)&gt;0,"L",IF(WEEKDAY(AI$10)=1,"","X")))</f>
        <v>X</v>
      </c>
      <c r="AJ16" s="62"/>
      <c r="AK16" s="62">
        <f t="shared" si="6"/>
        <v>26</v>
      </c>
      <c r="AL16" s="62">
        <f t="shared" si="7"/>
        <v>0</v>
      </c>
      <c r="AM16" s="62"/>
      <c r="AN16" s="63"/>
      <c r="AO16" s="44">
        <f t="shared" si="0"/>
        <v>10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IF(OR($A17="",E$10=""),"",IF(IFERROR(MATCH(BBC_10!E$10,Infor!$A$13:$A$30,0),0)&gt;0,"L",IF(WEEKDAY(E$10)=1,"","X")))</f>
        <v/>
      </c>
      <c r="F17" s="61" t="str">
        <f>IF(OR($A17="",F$10=""),"",IF(IFERROR(MATCH(BBC_10!F$10,Infor!$A$13:$A$30,0),0)&gt;0,"L",IF(WEEKDAY(F$10)=1,"","X")))</f>
        <v>X</v>
      </c>
      <c r="G17" s="61" t="str">
        <f>IF(OR($A17="",G$10=""),"",IF(IFERROR(MATCH(BBC_10!G$10,Infor!$A$13:$A$30,0),0)&gt;0,"L",IF(WEEKDAY(G$10)=1,"","X")))</f>
        <v>X</v>
      </c>
      <c r="H17" s="61" t="str">
        <f>IF(OR($A17="",H$10=""),"",IF(IFERROR(MATCH(BBC_10!H$10,Infor!$A$13:$A$30,0),0)&gt;0,"L",IF(WEEKDAY(H$10)=1,"","X")))</f>
        <v>X</v>
      </c>
      <c r="I17" s="61" t="str">
        <f>IF(OR($A17="",I$10=""),"",IF(IFERROR(MATCH(BBC_10!I$10,Infor!$A$13:$A$30,0),0)&gt;0,"L",IF(WEEKDAY(I$10)=1,"","X")))</f>
        <v>X</v>
      </c>
      <c r="J17" s="61" t="str">
        <f>IF(OR($A17="",J$10=""),"",IF(IFERROR(MATCH(BBC_10!J$10,Infor!$A$13:$A$30,0),0)&gt;0,"L",IF(WEEKDAY(J$10)=1,"","X")))</f>
        <v>X</v>
      </c>
      <c r="K17" s="61" t="str">
        <f>IF(OR($A17="",K$10=""),"",IF(IFERROR(MATCH(BBC_10!K$10,Infor!$A$13:$A$30,0),0)&gt;0,"L",IF(WEEKDAY(K$10)=1,"","X")))</f>
        <v>X</v>
      </c>
      <c r="L17" s="61" t="str">
        <f>IF(OR($A17="",L$10=""),"",IF(IFERROR(MATCH(BBC_10!L$10,Infor!$A$13:$A$30,0),0)&gt;0,"L",IF(WEEKDAY(L$10)=1,"","X")))</f>
        <v/>
      </c>
      <c r="M17" s="61" t="str">
        <f>IF(OR($A17="",M$10=""),"",IF(IFERROR(MATCH(BBC_10!M$10,Infor!$A$13:$A$30,0),0)&gt;0,"L",IF(WEEKDAY(M$10)=1,"","X")))</f>
        <v>X</v>
      </c>
      <c r="N17" s="61" t="str">
        <f>IF(OR($A17="",N$10=""),"",IF(IFERROR(MATCH(BBC_10!N$10,Infor!$A$13:$A$30,0),0)&gt;0,"L",IF(WEEKDAY(N$10)=1,"","X")))</f>
        <v>X</v>
      </c>
      <c r="O17" s="61" t="str">
        <f>IF(OR($A17="",O$10=""),"",IF(IFERROR(MATCH(BBC_10!O$10,Infor!$A$13:$A$30,0),0)&gt;0,"L",IF(WEEKDAY(O$10)=1,"","X")))</f>
        <v>X</v>
      </c>
      <c r="P17" s="61" t="str">
        <f>IF(OR($A17="",P$10=""),"",IF(IFERROR(MATCH(BBC_10!P$10,Infor!$A$13:$A$30,0),0)&gt;0,"L",IF(WEEKDAY(P$10)=1,"","X")))</f>
        <v>X</v>
      </c>
      <c r="Q17" s="61" t="str">
        <f>IF(OR($A17="",Q$10=""),"",IF(IFERROR(MATCH(BBC_10!Q$10,Infor!$A$13:$A$30,0),0)&gt;0,"L",IF(WEEKDAY(Q$10)=1,"","X")))</f>
        <v>X</v>
      </c>
      <c r="R17" s="61" t="str">
        <f>IF(OR($A17="",R$10=""),"",IF(IFERROR(MATCH(BBC_10!R$10,Infor!$A$13:$A$30,0),0)&gt;0,"L",IF(WEEKDAY(R$10)=1,"","X")))</f>
        <v>X</v>
      </c>
      <c r="S17" s="61" t="str">
        <f>IF(OR($A17="",S$10=""),"",IF(IFERROR(MATCH(BBC_10!S$10,Infor!$A$13:$A$30,0),0)&gt;0,"L",IF(WEEKDAY(S$10)=1,"","X")))</f>
        <v/>
      </c>
      <c r="T17" s="61" t="str">
        <f>IF(OR($A17="",T$10=""),"",IF(IFERROR(MATCH(BBC_10!T$10,Infor!$A$13:$A$30,0),0)&gt;0,"L",IF(WEEKDAY(T$10)=1,"","X")))</f>
        <v>X</v>
      </c>
      <c r="U17" s="61" t="str">
        <f>IF(OR($A17="",U$10=""),"",IF(IFERROR(MATCH(BBC_10!U$10,Infor!$A$13:$A$30,0),0)&gt;0,"L",IF(WEEKDAY(U$10)=1,"","X")))</f>
        <v>X</v>
      </c>
      <c r="V17" s="61" t="str">
        <f>IF(OR($A17="",V$10=""),"",IF(IFERROR(MATCH(BBC_10!V$10,Infor!$A$13:$A$30,0),0)&gt;0,"L",IF(WEEKDAY(V$10)=1,"","X")))</f>
        <v>X</v>
      </c>
      <c r="W17" s="61" t="str">
        <f>IF(OR($A17="",W$10=""),"",IF(IFERROR(MATCH(BBC_10!W$10,Infor!$A$13:$A$30,0),0)&gt;0,"L",IF(WEEKDAY(W$10)=1,"","X")))</f>
        <v>X</v>
      </c>
      <c r="X17" s="61" t="str">
        <f>IF(OR($A17="",X$10=""),"",IF(IFERROR(MATCH(BBC_10!X$10,Infor!$A$13:$A$30,0),0)&gt;0,"L",IF(WEEKDAY(X$10)=1,"","X")))</f>
        <v>X</v>
      </c>
      <c r="Y17" s="61" t="str">
        <f>IF(OR($A17="",Y$10=""),"",IF(IFERROR(MATCH(BBC_10!Y$10,Infor!$A$13:$A$30,0),0)&gt;0,"L",IF(WEEKDAY(Y$10)=1,"","X")))</f>
        <v>X</v>
      </c>
      <c r="Z17" s="61" t="str">
        <f>IF(OR($A17="",Z$10=""),"",IF(IFERROR(MATCH(BBC_10!Z$10,Infor!$A$13:$A$30,0),0)&gt;0,"L",IF(WEEKDAY(Z$10)=1,"","X")))</f>
        <v/>
      </c>
      <c r="AA17" s="61" t="str">
        <f>IF(OR($A17="",AA$10=""),"",IF(IFERROR(MATCH(BBC_10!AA$10,Infor!$A$13:$A$30,0),0)&gt;0,"L",IF(WEEKDAY(AA$10)=1,"","X")))</f>
        <v>X</v>
      </c>
      <c r="AB17" s="61" t="str">
        <f>IF(OR($A17="",AB$10=""),"",IF(IFERROR(MATCH(BBC_10!AB$10,Infor!$A$13:$A$30,0),0)&gt;0,"L",IF(WEEKDAY(AB$10)=1,"","X")))</f>
        <v>X</v>
      </c>
      <c r="AC17" s="61" t="str">
        <f>IF(OR($A17="",AC$10=""),"",IF(IFERROR(MATCH(BBC_10!AC$10,Infor!$A$13:$A$30,0),0)&gt;0,"L",IF(WEEKDAY(AC$10)=1,"","X")))</f>
        <v>X</v>
      </c>
      <c r="AD17" s="61" t="str">
        <f>IF(OR($A17="",AD$10=""),"",IF(IFERROR(MATCH(BBC_10!AD$10,Infor!$A$13:$A$30,0),0)&gt;0,"L",IF(WEEKDAY(AD$10)=1,"","X")))</f>
        <v>X</v>
      </c>
      <c r="AE17" s="61" t="str">
        <f>IF(OR($A17="",AE$10=""),"",IF(IFERROR(MATCH(BBC_10!AE$10,Infor!$A$13:$A$30,0),0)&gt;0,"L",IF(WEEKDAY(AE$10)=1,"","X")))</f>
        <v>X</v>
      </c>
      <c r="AF17" s="61" t="str">
        <f>IF(OR($A17="",AF$10=""),"",IF(IFERROR(MATCH(BBC_10!AF$10,Infor!$A$13:$A$30,0),0)&gt;0,"L",IF(WEEKDAY(AF$10)=1,"","X")))</f>
        <v>X</v>
      </c>
      <c r="AG17" s="61" t="str">
        <f>IF(OR($A17="",AG$10=""),"",IF(IFERROR(MATCH(BBC_10!AG$10,Infor!$A$13:$A$30,0),0)&gt;0,"L",IF(WEEKDAY(AG$10)=1,"","X")))</f>
        <v/>
      </c>
      <c r="AH17" s="61" t="str">
        <f>IF(OR($A17="",AH$10=""),"",IF(IFERROR(MATCH(BBC_10!AH$10,Infor!$A$13:$A$30,0),0)&gt;0,"L",IF(WEEKDAY(AH$10)=1,"","X")))</f>
        <v>X</v>
      </c>
      <c r="AI17" s="61" t="str">
        <f>IF(OR($A17="",AI$10=""),"",IF(IFERROR(MATCH(BBC_10!AI$10,Infor!$A$13:$A$30,0),0)&gt;0,"L",IF(WEEKDAY(AI$10)=1,"","X")))</f>
        <v>X</v>
      </c>
      <c r="AJ17" s="62"/>
      <c r="AK17" s="62">
        <f t="shared" si="6"/>
        <v>26</v>
      </c>
      <c r="AL17" s="62">
        <f t="shared" si="7"/>
        <v>0</v>
      </c>
      <c r="AM17" s="62"/>
      <c r="AN17" s="63"/>
      <c r="AO17" s="44">
        <f t="shared" si="0"/>
        <v>10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IF(OR($A18="",E$10=""),"",IF(IFERROR(MATCH(BBC_10!E$10,Infor!$A$13:$A$30,0),0)&gt;0,"L",IF(WEEKDAY(E$10)=1,"","X")))</f>
        <v/>
      </c>
      <c r="F18" s="61" t="str">
        <f>IF(OR($A18="",F$10=""),"",IF(IFERROR(MATCH(BBC_10!F$10,Infor!$A$13:$A$30,0),0)&gt;0,"L",IF(WEEKDAY(F$10)=1,"","X")))</f>
        <v>X</v>
      </c>
      <c r="G18" s="61" t="str">
        <f>IF(OR($A18="",G$10=""),"",IF(IFERROR(MATCH(BBC_10!G$10,Infor!$A$13:$A$30,0),0)&gt;0,"L",IF(WEEKDAY(G$10)=1,"","X")))</f>
        <v>X</v>
      </c>
      <c r="H18" s="61" t="str">
        <f>IF(OR($A18="",H$10=""),"",IF(IFERROR(MATCH(BBC_10!H$10,Infor!$A$13:$A$30,0),0)&gt;0,"L",IF(WEEKDAY(H$10)=1,"","X")))</f>
        <v>X</v>
      </c>
      <c r="I18" s="61" t="str">
        <f>IF(OR($A18="",I$10=""),"",IF(IFERROR(MATCH(BBC_10!I$10,Infor!$A$13:$A$30,0),0)&gt;0,"L",IF(WEEKDAY(I$10)=1,"","X")))</f>
        <v>X</v>
      </c>
      <c r="J18" s="61" t="str">
        <f>IF(OR($A18="",J$10=""),"",IF(IFERROR(MATCH(BBC_10!J$10,Infor!$A$13:$A$30,0),0)&gt;0,"L",IF(WEEKDAY(J$10)=1,"","X")))</f>
        <v>X</v>
      </c>
      <c r="K18" s="61" t="str">
        <f>IF(OR($A18="",K$10=""),"",IF(IFERROR(MATCH(BBC_10!K$10,Infor!$A$13:$A$30,0),0)&gt;0,"L",IF(WEEKDAY(K$10)=1,"","X")))</f>
        <v>X</v>
      </c>
      <c r="L18" s="61" t="str">
        <f>IF(OR($A18="",L$10=""),"",IF(IFERROR(MATCH(BBC_10!L$10,Infor!$A$13:$A$30,0),0)&gt;0,"L",IF(WEEKDAY(L$10)=1,"","X")))</f>
        <v/>
      </c>
      <c r="M18" s="61" t="str">
        <f>IF(OR($A18="",M$10=""),"",IF(IFERROR(MATCH(BBC_10!M$10,Infor!$A$13:$A$30,0),0)&gt;0,"L",IF(WEEKDAY(M$10)=1,"","X")))</f>
        <v>X</v>
      </c>
      <c r="N18" s="61" t="str">
        <f>IF(OR($A18="",N$10=""),"",IF(IFERROR(MATCH(BBC_10!N$10,Infor!$A$13:$A$30,0),0)&gt;0,"L",IF(WEEKDAY(N$10)=1,"","X")))</f>
        <v>X</v>
      </c>
      <c r="O18" s="61" t="str">
        <f>IF(OR($A18="",O$10=""),"",IF(IFERROR(MATCH(BBC_10!O$10,Infor!$A$13:$A$30,0),0)&gt;0,"L",IF(WEEKDAY(O$10)=1,"","X")))</f>
        <v>X</v>
      </c>
      <c r="P18" s="61" t="str">
        <f>IF(OR($A18="",P$10=""),"",IF(IFERROR(MATCH(BBC_10!P$10,Infor!$A$13:$A$30,0),0)&gt;0,"L",IF(WEEKDAY(P$10)=1,"","X")))</f>
        <v>X</v>
      </c>
      <c r="Q18" s="61" t="str">
        <f>IF(OR($A18="",Q$10=""),"",IF(IFERROR(MATCH(BBC_10!Q$10,Infor!$A$13:$A$30,0),0)&gt;0,"L",IF(WEEKDAY(Q$10)=1,"","X")))</f>
        <v>X</v>
      </c>
      <c r="R18" s="61" t="str">
        <f>IF(OR($A18="",R$10=""),"",IF(IFERROR(MATCH(BBC_10!R$10,Infor!$A$13:$A$30,0),0)&gt;0,"L",IF(WEEKDAY(R$10)=1,"","X")))</f>
        <v>X</v>
      </c>
      <c r="S18" s="61" t="str">
        <f>IF(OR($A18="",S$10=""),"",IF(IFERROR(MATCH(BBC_10!S$10,Infor!$A$13:$A$30,0),0)&gt;0,"L",IF(WEEKDAY(S$10)=1,"","X")))</f>
        <v/>
      </c>
      <c r="T18" s="61" t="str">
        <f>IF(OR($A18="",T$10=""),"",IF(IFERROR(MATCH(BBC_10!T$10,Infor!$A$13:$A$30,0),0)&gt;0,"L",IF(WEEKDAY(T$10)=1,"","X")))</f>
        <v>X</v>
      </c>
      <c r="U18" s="61" t="str">
        <f>IF(OR($A18="",U$10=""),"",IF(IFERROR(MATCH(BBC_10!U$10,Infor!$A$13:$A$30,0),0)&gt;0,"L",IF(WEEKDAY(U$10)=1,"","X")))</f>
        <v>X</v>
      </c>
      <c r="V18" s="61" t="str">
        <f>IF(OR($A18="",V$10=""),"",IF(IFERROR(MATCH(BBC_10!V$10,Infor!$A$13:$A$30,0),0)&gt;0,"L",IF(WEEKDAY(V$10)=1,"","X")))</f>
        <v>X</v>
      </c>
      <c r="W18" s="61" t="str">
        <f>IF(OR($A18="",W$10=""),"",IF(IFERROR(MATCH(BBC_10!W$10,Infor!$A$13:$A$30,0),0)&gt;0,"L",IF(WEEKDAY(W$10)=1,"","X")))</f>
        <v>X</v>
      </c>
      <c r="X18" s="61" t="str">
        <f>IF(OR($A18="",X$10=""),"",IF(IFERROR(MATCH(BBC_10!X$10,Infor!$A$13:$A$30,0),0)&gt;0,"L",IF(WEEKDAY(X$10)=1,"","X")))</f>
        <v>X</v>
      </c>
      <c r="Y18" s="61" t="str">
        <f>IF(OR($A18="",Y$10=""),"",IF(IFERROR(MATCH(BBC_10!Y$10,Infor!$A$13:$A$30,0),0)&gt;0,"L",IF(WEEKDAY(Y$10)=1,"","X")))</f>
        <v>X</v>
      </c>
      <c r="Z18" s="61" t="str">
        <f>IF(OR($A18="",Z$10=""),"",IF(IFERROR(MATCH(BBC_10!Z$10,Infor!$A$13:$A$30,0),0)&gt;0,"L",IF(WEEKDAY(Z$10)=1,"","X")))</f>
        <v/>
      </c>
      <c r="AA18" s="61" t="str">
        <f>IF(OR($A18="",AA$10=""),"",IF(IFERROR(MATCH(BBC_10!AA$10,Infor!$A$13:$A$30,0),0)&gt;0,"L",IF(WEEKDAY(AA$10)=1,"","X")))</f>
        <v>X</v>
      </c>
      <c r="AB18" s="61" t="str">
        <f>IF(OR($A18="",AB$10=""),"",IF(IFERROR(MATCH(BBC_10!AB$10,Infor!$A$13:$A$30,0),0)&gt;0,"L",IF(WEEKDAY(AB$10)=1,"","X")))</f>
        <v>X</v>
      </c>
      <c r="AC18" s="61" t="str">
        <f>IF(OR($A18="",AC$10=""),"",IF(IFERROR(MATCH(BBC_10!AC$10,Infor!$A$13:$A$30,0),0)&gt;0,"L",IF(WEEKDAY(AC$10)=1,"","X")))</f>
        <v>X</v>
      </c>
      <c r="AD18" s="61" t="str">
        <f>IF(OR($A18="",AD$10=""),"",IF(IFERROR(MATCH(BBC_10!AD$10,Infor!$A$13:$A$30,0),0)&gt;0,"L",IF(WEEKDAY(AD$10)=1,"","X")))</f>
        <v>X</v>
      </c>
      <c r="AE18" s="61" t="str">
        <f>IF(OR($A18="",AE$10=""),"",IF(IFERROR(MATCH(BBC_10!AE$10,Infor!$A$13:$A$30,0),0)&gt;0,"L",IF(WEEKDAY(AE$10)=1,"","X")))</f>
        <v>X</v>
      </c>
      <c r="AF18" s="61" t="str">
        <f>IF(OR($A18="",AF$10=""),"",IF(IFERROR(MATCH(BBC_10!AF$10,Infor!$A$13:$A$30,0),0)&gt;0,"L",IF(WEEKDAY(AF$10)=1,"","X")))</f>
        <v>X</v>
      </c>
      <c r="AG18" s="61" t="str">
        <f>IF(OR($A18="",AG$10=""),"",IF(IFERROR(MATCH(BBC_10!AG$10,Infor!$A$13:$A$30,0),0)&gt;0,"L",IF(WEEKDAY(AG$10)=1,"","X")))</f>
        <v/>
      </c>
      <c r="AH18" s="61" t="str">
        <f>IF(OR($A18="",AH$10=""),"",IF(IFERROR(MATCH(BBC_10!AH$10,Infor!$A$13:$A$30,0),0)&gt;0,"L",IF(WEEKDAY(AH$10)=1,"","X")))</f>
        <v>X</v>
      </c>
      <c r="AI18" s="61" t="str">
        <f>IF(OR($A18="",AI$10=""),"",IF(IFERROR(MATCH(BBC_10!AI$10,Infor!$A$13:$A$30,0),0)&gt;0,"L",IF(WEEKDAY(AI$10)=1,"","X")))</f>
        <v>X</v>
      </c>
      <c r="AJ18" s="62"/>
      <c r="AK18" s="62">
        <f t="shared" si="6"/>
        <v>26</v>
      </c>
      <c r="AL18" s="62">
        <f t="shared" si="7"/>
        <v>0</v>
      </c>
      <c r="AM18" s="62"/>
      <c r="AN18" s="63"/>
      <c r="AO18" s="44">
        <f t="shared" si="0"/>
        <v>10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IF(OR($A19="",E$10=""),"",IF(IFERROR(MATCH(BBC_10!E$10,Infor!$A$13:$A$30,0),0)&gt;0,"L",IF(WEEKDAY(E$10)=1,"","X")))</f>
        <v/>
      </c>
      <c r="F19" s="61" t="str">
        <f>IF(OR($A19="",F$10=""),"",IF(IFERROR(MATCH(BBC_10!F$10,Infor!$A$13:$A$30,0),0)&gt;0,"L",IF(WEEKDAY(F$10)=1,"","X")))</f>
        <v>X</v>
      </c>
      <c r="G19" s="61" t="str">
        <f>IF(OR($A19="",G$10=""),"",IF(IFERROR(MATCH(BBC_10!G$10,Infor!$A$13:$A$30,0),0)&gt;0,"L",IF(WEEKDAY(G$10)=1,"","X")))</f>
        <v>X</v>
      </c>
      <c r="H19" s="61" t="str">
        <f>IF(OR($A19="",H$10=""),"",IF(IFERROR(MATCH(BBC_10!H$10,Infor!$A$13:$A$30,0),0)&gt;0,"L",IF(WEEKDAY(H$10)=1,"","X")))</f>
        <v>X</v>
      </c>
      <c r="I19" s="61" t="str">
        <f>IF(OR($A19="",I$10=""),"",IF(IFERROR(MATCH(BBC_10!I$10,Infor!$A$13:$A$30,0),0)&gt;0,"L",IF(WEEKDAY(I$10)=1,"","X")))</f>
        <v>X</v>
      </c>
      <c r="J19" s="61" t="str">
        <f>IF(OR($A19="",J$10=""),"",IF(IFERROR(MATCH(BBC_10!J$10,Infor!$A$13:$A$30,0),0)&gt;0,"L",IF(WEEKDAY(J$10)=1,"","X")))</f>
        <v>X</v>
      </c>
      <c r="K19" s="61" t="str">
        <f>IF(OR($A19="",K$10=""),"",IF(IFERROR(MATCH(BBC_10!K$10,Infor!$A$13:$A$30,0),0)&gt;0,"L",IF(WEEKDAY(K$10)=1,"","X")))</f>
        <v>X</v>
      </c>
      <c r="L19" s="61" t="str">
        <f>IF(OR($A19="",L$10=""),"",IF(IFERROR(MATCH(BBC_10!L$10,Infor!$A$13:$A$30,0),0)&gt;0,"L",IF(WEEKDAY(L$10)=1,"","X")))</f>
        <v/>
      </c>
      <c r="M19" s="61" t="str">
        <f>IF(OR($A19="",M$10=""),"",IF(IFERROR(MATCH(BBC_10!M$10,Infor!$A$13:$A$30,0),0)&gt;0,"L",IF(WEEKDAY(M$10)=1,"","X")))</f>
        <v>X</v>
      </c>
      <c r="N19" s="61" t="str">
        <f>IF(OR($A19="",N$10=""),"",IF(IFERROR(MATCH(BBC_10!N$10,Infor!$A$13:$A$30,0),0)&gt;0,"L",IF(WEEKDAY(N$10)=1,"","X")))</f>
        <v>X</v>
      </c>
      <c r="O19" s="61" t="str">
        <f>IF(OR($A19="",O$10=""),"",IF(IFERROR(MATCH(BBC_10!O$10,Infor!$A$13:$A$30,0),0)&gt;0,"L",IF(WEEKDAY(O$10)=1,"","X")))</f>
        <v>X</v>
      </c>
      <c r="P19" s="61" t="str">
        <f>IF(OR($A19="",P$10=""),"",IF(IFERROR(MATCH(BBC_10!P$10,Infor!$A$13:$A$30,0),0)&gt;0,"L",IF(WEEKDAY(P$10)=1,"","X")))</f>
        <v>X</v>
      </c>
      <c r="Q19" s="61" t="str">
        <f>IF(OR($A19="",Q$10=""),"",IF(IFERROR(MATCH(BBC_10!Q$10,Infor!$A$13:$A$30,0),0)&gt;0,"L",IF(WEEKDAY(Q$10)=1,"","X")))</f>
        <v>X</v>
      </c>
      <c r="R19" s="61" t="str">
        <f>IF(OR($A19="",R$10=""),"",IF(IFERROR(MATCH(BBC_10!R$10,Infor!$A$13:$A$30,0),0)&gt;0,"L",IF(WEEKDAY(R$10)=1,"","X")))</f>
        <v>X</v>
      </c>
      <c r="S19" s="61" t="str">
        <f>IF(OR($A19="",S$10=""),"",IF(IFERROR(MATCH(BBC_10!S$10,Infor!$A$13:$A$30,0),0)&gt;0,"L",IF(WEEKDAY(S$10)=1,"","X")))</f>
        <v/>
      </c>
      <c r="T19" s="61" t="str">
        <f>IF(OR($A19="",T$10=""),"",IF(IFERROR(MATCH(BBC_10!T$10,Infor!$A$13:$A$30,0),0)&gt;0,"L",IF(WEEKDAY(T$10)=1,"","X")))</f>
        <v>X</v>
      </c>
      <c r="U19" s="61" t="str">
        <f>IF(OR($A19="",U$10=""),"",IF(IFERROR(MATCH(BBC_10!U$10,Infor!$A$13:$A$30,0),0)&gt;0,"L",IF(WEEKDAY(U$10)=1,"","X")))</f>
        <v>X</v>
      </c>
      <c r="V19" s="61" t="str">
        <f>IF(OR($A19="",V$10=""),"",IF(IFERROR(MATCH(BBC_10!V$10,Infor!$A$13:$A$30,0),0)&gt;0,"L",IF(WEEKDAY(V$10)=1,"","X")))</f>
        <v>X</v>
      </c>
      <c r="W19" s="61" t="str">
        <f>IF(OR($A19="",W$10=""),"",IF(IFERROR(MATCH(BBC_10!W$10,Infor!$A$13:$A$30,0),0)&gt;0,"L",IF(WEEKDAY(W$10)=1,"","X")))</f>
        <v>X</v>
      </c>
      <c r="X19" s="61" t="str">
        <f>IF(OR($A19="",X$10=""),"",IF(IFERROR(MATCH(BBC_10!X$10,Infor!$A$13:$A$30,0),0)&gt;0,"L",IF(WEEKDAY(X$10)=1,"","X")))</f>
        <v>X</v>
      </c>
      <c r="Y19" s="61" t="str">
        <f>IF(OR($A19="",Y$10=""),"",IF(IFERROR(MATCH(BBC_10!Y$10,Infor!$A$13:$A$30,0),0)&gt;0,"L",IF(WEEKDAY(Y$10)=1,"","X")))</f>
        <v>X</v>
      </c>
      <c r="Z19" s="61" t="str">
        <f>IF(OR($A19="",Z$10=""),"",IF(IFERROR(MATCH(BBC_10!Z$10,Infor!$A$13:$A$30,0),0)&gt;0,"L",IF(WEEKDAY(Z$10)=1,"","X")))</f>
        <v/>
      </c>
      <c r="AA19" s="61" t="str">
        <f>IF(OR($A19="",AA$10=""),"",IF(IFERROR(MATCH(BBC_10!AA$10,Infor!$A$13:$A$30,0),0)&gt;0,"L",IF(WEEKDAY(AA$10)=1,"","X")))</f>
        <v>X</v>
      </c>
      <c r="AB19" s="61" t="str">
        <f>IF(OR($A19="",AB$10=""),"",IF(IFERROR(MATCH(BBC_10!AB$10,Infor!$A$13:$A$30,0),0)&gt;0,"L",IF(WEEKDAY(AB$10)=1,"","X")))</f>
        <v>X</v>
      </c>
      <c r="AC19" s="61" t="str">
        <f>IF(OR($A19="",AC$10=""),"",IF(IFERROR(MATCH(BBC_10!AC$10,Infor!$A$13:$A$30,0),0)&gt;0,"L",IF(WEEKDAY(AC$10)=1,"","X")))</f>
        <v>X</v>
      </c>
      <c r="AD19" s="61" t="str">
        <f>IF(OR($A19="",AD$10=""),"",IF(IFERROR(MATCH(BBC_10!AD$10,Infor!$A$13:$A$30,0),0)&gt;0,"L",IF(WEEKDAY(AD$10)=1,"","X")))</f>
        <v>X</v>
      </c>
      <c r="AE19" s="61" t="str">
        <f>IF(OR($A19="",AE$10=""),"",IF(IFERROR(MATCH(BBC_10!AE$10,Infor!$A$13:$A$30,0),0)&gt;0,"L",IF(WEEKDAY(AE$10)=1,"","X")))</f>
        <v>X</v>
      </c>
      <c r="AF19" s="61" t="str">
        <f>IF(OR($A19="",AF$10=""),"",IF(IFERROR(MATCH(BBC_10!AF$10,Infor!$A$13:$A$30,0),0)&gt;0,"L",IF(WEEKDAY(AF$10)=1,"","X")))</f>
        <v>X</v>
      </c>
      <c r="AG19" s="61" t="str">
        <f>IF(OR($A19="",AG$10=""),"",IF(IFERROR(MATCH(BBC_10!AG$10,Infor!$A$13:$A$30,0),0)&gt;0,"L",IF(WEEKDAY(AG$10)=1,"","X")))</f>
        <v/>
      </c>
      <c r="AH19" s="61" t="str">
        <f>IF(OR($A19="",AH$10=""),"",IF(IFERROR(MATCH(BBC_10!AH$10,Infor!$A$13:$A$30,0),0)&gt;0,"L",IF(WEEKDAY(AH$10)=1,"","X")))</f>
        <v>X</v>
      </c>
      <c r="AI19" s="61" t="str">
        <f>IF(OR($A19="",AI$10=""),"",IF(IFERROR(MATCH(BBC_10!AI$10,Infor!$A$13:$A$30,0),0)&gt;0,"L",IF(WEEKDAY(AI$10)=1,"","X")))</f>
        <v>X</v>
      </c>
      <c r="AJ19" s="62"/>
      <c r="AK19" s="62">
        <f t="shared" si="6"/>
        <v>26</v>
      </c>
      <c r="AL19" s="62">
        <f t="shared" si="7"/>
        <v>0</v>
      </c>
      <c r="AM19" s="62"/>
      <c r="AN19" s="63"/>
      <c r="AO19" s="44">
        <f t="shared" si="0"/>
        <v>10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IF(OR($A20="",E$10=""),"",IF(IFERROR(MATCH(BBC_10!E$10,Infor!$A$13:$A$30,0),0)&gt;0,"L",IF(WEEKDAY(E$10)=1,"","X")))</f>
        <v/>
      </c>
      <c r="F20" s="61" t="str">
        <f>IF(OR($A20="",F$10=""),"",IF(IFERROR(MATCH(BBC_10!F$10,Infor!$A$13:$A$30,0),0)&gt;0,"L",IF(WEEKDAY(F$10)=1,"","X")))</f>
        <v>X</v>
      </c>
      <c r="G20" s="61" t="str">
        <f>IF(OR($A20="",G$10=""),"",IF(IFERROR(MATCH(BBC_10!G$10,Infor!$A$13:$A$30,0),0)&gt;0,"L",IF(WEEKDAY(G$10)=1,"","X")))</f>
        <v>X</v>
      </c>
      <c r="H20" s="61" t="str">
        <f>IF(OR($A20="",H$10=""),"",IF(IFERROR(MATCH(BBC_10!H$10,Infor!$A$13:$A$30,0),0)&gt;0,"L",IF(WEEKDAY(H$10)=1,"","X")))</f>
        <v>X</v>
      </c>
      <c r="I20" s="61" t="str">
        <f>IF(OR($A20="",I$10=""),"",IF(IFERROR(MATCH(BBC_10!I$10,Infor!$A$13:$A$30,0),0)&gt;0,"L",IF(WEEKDAY(I$10)=1,"","X")))</f>
        <v>X</v>
      </c>
      <c r="J20" s="61" t="str">
        <f>IF(OR($A20="",J$10=""),"",IF(IFERROR(MATCH(BBC_10!J$10,Infor!$A$13:$A$30,0),0)&gt;0,"L",IF(WEEKDAY(J$10)=1,"","X")))</f>
        <v>X</v>
      </c>
      <c r="K20" s="61" t="str">
        <f>IF(OR($A20="",K$10=""),"",IF(IFERROR(MATCH(BBC_10!K$10,Infor!$A$13:$A$30,0),0)&gt;0,"L",IF(WEEKDAY(K$10)=1,"","X")))</f>
        <v>X</v>
      </c>
      <c r="L20" s="61" t="str">
        <f>IF(OR($A20="",L$10=""),"",IF(IFERROR(MATCH(BBC_10!L$10,Infor!$A$13:$A$30,0),0)&gt;0,"L",IF(WEEKDAY(L$10)=1,"","X")))</f>
        <v/>
      </c>
      <c r="M20" s="61" t="str">
        <f>IF(OR($A20="",M$10=""),"",IF(IFERROR(MATCH(BBC_10!M$10,Infor!$A$13:$A$30,0),0)&gt;0,"L",IF(WEEKDAY(M$10)=1,"","X")))</f>
        <v>X</v>
      </c>
      <c r="N20" s="61" t="str">
        <f>IF(OR($A20="",N$10=""),"",IF(IFERROR(MATCH(BBC_10!N$10,Infor!$A$13:$A$30,0),0)&gt;0,"L",IF(WEEKDAY(N$10)=1,"","X")))</f>
        <v>X</v>
      </c>
      <c r="O20" s="61" t="str">
        <f>IF(OR($A20="",O$10=""),"",IF(IFERROR(MATCH(BBC_10!O$10,Infor!$A$13:$A$30,0),0)&gt;0,"L",IF(WEEKDAY(O$10)=1,"","X")))</f>
        <v>X</v>
      </c>
      <c r="P20" s="61" t="str">
        <f>IF(OR($A20="",P$10=""),"",IF(IFERROR(MATCH(BBC_10!P$10,Infor!$A$13:$A$30,0),0)&gt;0,"L",IF(WEEKDAY(P$10)=1,"","X")))</f>
        <v>X</v>
      </c>
      <c r="Q20" s="61" t="str">
        <f>IF(OR($A20="",Q$10=""),"",IF(IFERROR(MATCH(BBC_10!Q$10,Infor!$A$13:$A$30,0),0)&gt;0,"L",IF(WEEKDAY(Q$10)=1,"","X")))</f>
        <v>X</v>
      </c>
      <c r="R20" s="61" t="str">
        <f>IF(OR($A20="",R$10=""),"",IF(IFERROR(MATCH(BBC_10!R$10,Infor!$A$13:$A$30,0),0)&gt;0,"L",IF(WEEKDAY(R$10)=1,"","X")))</f>
        <v>X</v>
      </c>
      <c r="S20" s="61" t="str">
        <f>IF(OR($A20="",S$10=""),"",IF(IFERROR(MATCH(BBC_10!S$10,Infor!$A$13:$A$30,0),0)&gt;0,"L",IF(WEEKDAY(S$10)=1,"","X")))</f>
        <v/>
      </c>
      <c r="T20" s="61" t="str">
        <f>IF(OR($A20="",T$10=""),"",IF(IFERROR(MATCH(BBC_10!T$10,Infor!$A$13:$A$30,0),0)&gt;0,"L",IF(WEEKDAY(T$10)=1,"","X")))</f>
        <v>X</v>
      </c>
      <c r="U20" s="61" t="str">
        <f>IF(OR($A20="",U$10=""),"",IF(IFERROR(MATCH(BBC_10!U$10,Infor!$A$13:$A$30,0),0)&gt;0,"L",IF(WEEKDAY(U$10)=1,"","X")))</f>
        <v>X</v>
      </c>
      <c r="V20" s="61" t="str">
        <f>IF(OR($A20="",V$10=""),"",IF(IFERROR(MATCH(BBC_10!V$10,Infor!$A$13:$A$30,0),0)&gt;0,"L",IF(WEEKDAY(V$10)=1,"","X")))</f>
        <v>X</v>
      </c>
      <c r="W20" s="61" t="str">
        <f>IF(OR($A20="",W$10=""),"",IF(IFERROR(MATCH(BBC_10!W$10,Infor!$A$13:$A$30,0),0)&gt;0,"L",IF(WEEKDAY(W$10)=1,"","X")))</f>
        <v>X</v>
      </c>
      <c r="X20" s="61" t="str">
        <f>IF(OR($A20="",X$10=""),"",IF(IFERROR(MATCH(BBC_10!X$10,Infor!$A$13:$A$30,0),0)&gt;0,"L",IF(WEEKDAY(X$10)=1,"","X")))</f>
        <v>X</v>
      </c>
      <c r="Y20" s="61" t="str">
        <f>IF(OR($A20="",Y$10=""),"",IF(IFERROR(MATCH(BBC_10!Y$10,Infor!$A$13:$A$30,0),0)&gt;0,"L",IF(WEEKDAY(Y$10)=1,"","X")))</f>
        <v>X</v>
      </c>
      <c r="Z20" s="61" t="str">
        <f>IF(OR($A20="",Z$10=""),"",IF(IFERROR(MATCH(BBC_10!Z$10,Infor!$A$13:$A$30,0),0)&gt;0,"L",IF(WEEKDAY(Z$10)=1,"","X")))</f>
        <v/>
      </c>
      <c r="AA20" s="61" t="str">
        <f>IF(OR($A20="",AA$10=""),"",IF(IFERROR(MATCH(BBC_10!AA$10,Infor!$A$13:$A$30,0),0)&gt;0,"L",IF(WEEKDAY(AA$10)=1,"","X")))</f>
        <v>X</v>
      </c>
      <c r="AB20" s="61" t="str">
        <f>IF(OR($A20="",AB$10=""),"",IF(IFERROR(MATCH(BBC_10!AB$10,Infor!$A$13:$A$30,0),0)&gt;0,"L",IF(WEEKDAY(AB$10)=1,"","X")))</f>
        <v>X</v>
      </c>
      <c r="AC20" s="61" t="str">
        <f>IF(OR($A20="",AC$10=""),"",IF(IFERROR(MATCH(BBC_10!AC$10,Infor!$A$13:$A$30,0),0)&gt;0,"L",IF(WEEKDAY(AC$10)=1,"","X")))</f>
        <v>X</v>
      </c>
      <c r="AD20" s="61" t="str">
        <f>IF(OR($A20="",AD$10=""),"",IF(IFERROR(MATCH(BBC_10!AD$10,Infor!$A$13:$A$30,0),0)&gt;0,"L",IF(WEEKDAY(AD$10)=1,"","X")))</f>
        <v>X</v>
      </c>
      <c r="AE20" s="61" t="str">
        <f>IF(OR($A20="",AE$10=""),"",IF(IFERROR(MATCH(BBC_10!AE$10,Infor!$A$13:$A$30,0),0)&gt;0,"L",IF(WEEKDAY(AE$10)=1,"","X")))</f>
        <v>X</v>
      </c>
      <c r="AF20" s="61" t="str">
        <f>IF(OR($A20="",AF$10=""),"",IF(IFERROR(MATCH(BBC_10!AF$10,Infor!$A$13:$A$30,0),0)&gt;0,"L",IF(WEEKDAY(AF$10)=1,"","X")))</f>
        <v>X</v>
      </c>
      <c r="AG20" s="61" t="str">
        <f>IF(OR($A20="",AG$10=""),"",IF(IFERROR(MATCH(BBC_10!AG$10,Infor!$A$13:$A$30,0),0)&gt;0,"L",IF(WEEKDAY(AG$10)=1,"","X")))</f>
        <v/>
      </c>
      <c r="AH20" s="61" t="str">
        <f>IF(OR($A20="",AH$10=""),"",IF(IFERROR(MATCH(BBC_10!AH$10,Infor!$A$13:$A$30,0),0)&gt;0,"L",IF(WEEKDAY(AH$10)=1,"","X")))</f>
        <v>X</v>
      </c>
      <c r="AI20" s="61" t="str">
        <f>IF(OR($A20="",AI$10=""),"",IF(IFERROR(MATCH(BBC_10!AI$10,Infor!$A$13:$A$30,0),0)&gt;0,"L",IF(WEEKDAY(AI$10)=1,"","X")))</f>
        <v>X</v>
      </c>
      <c r="AJ20" s="62"/>
      <c r="AK20" s="62">
        <f t="shared" si="6"/>
        <v>26</v>
      </c>
      <c r="AL20" s="62">
        <f t="shared" si="7"/>
        <v>0</v>
      </c>
      <c r="AM20" s="62"/>
      <c r="AN20" s="63"/>
      <c r="AO20" s="44">
        <f t="shared" si="0"/>
        <v>10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IF(OR($A21="",E$10=""),"",IF(IFERROR(MATCH(BBC_10!E$10,Infor!$A$13:$A$30,0),0)&gt;0,"L",IF(WEEKDAY(E$10)=1,"","X")))</f>
        <v/>
      </c>
      <c r="F21" s="61" t="str">
        <f>IF(OR($A21="",F$10=""),"",IF(IFERROR(MATCH(BBC_10!F$10,Infor!$A$13:$A$30,0),0)&gt;0,"L",IF(WEEKDAY(F$10)=1,"","X")))</f>
        <v>X</v>
      </c>
      <c r="G21" s="61" t="str">
        <f>IF(OR($A21="",G$10=""),"",IF(IFERROR(MATCH(BBC_10!G$10,Infor!$A$13:$A$30,0),0)&gt;0,"L",IF(WEEKDAY(G$10)=1,"","X")))</f>
        <v>X</v>
      </c>
      <c r="H21" s="61" t="str">
        <f>IF(OR($A21="",H$10=""),"",IF(IFERROR(MATCH(BBC_10!H$10,Infor!$A$13:$A$30,0),0)&gt;0,"L",IF(WEEKDAY(H$10)=1,"","X")))</f>
        <v>X</v>
      </c>
      <c r="I21" s="61" t="str">
        <f>IF(OR($A21="",I$10=""),"",IF(IFERROR(MATCH(BBC_10!I$10,Infor!$A$13:$A$30,0),0)&gt;0,"L",IF(WEEKDAY(I$10)=1,"","X")))</f>
        <v>X</v>
      </c>
      <c r="J21" s="61" t="str">
        <f>IF(OR($A21="",J$10=""),"",IF(IFERROR(MATCH(BBC_10!J$10,Infor!$A$13:$A$30,0),0)&gt;0,"L",IF(WEEKDAY(J$10)=1,"","X")))</f>
        <v>X</v>
      </c>
      <c r="K21" s="61" t="str">
        <f>IF(OR($A21="",K$10=""),"",IF(IFERROR(MATCH(BBC_10!K$10,Infor!$A$13:$A$30,0),0)&gt;0,"L",IF(WEEKDAY(K$10)=1,"","X")))</f>
        <v>X</v>
      </c>
      <c r="L21" s="61" t="str">
        <f>IF(OR($A21="",L$10=""),"",IF(IFERROR(MATCH(BBC_10!L$10,Infor!$A$13:$A$30,0),0)&gt;0,"L",IF(WEEKDAY(L$10)=1,"","X")))</f>
        <v/>
      </c>
      <c r="M21" s="61" t="str">
        <f>IF(OR($A21="",M$10=""),"",IF(IFERROR(MATCH(BBC_10!M$10,Infor!$A$13:$A$30,0),0)&gt;0,"L",IF(WEEKDAY(M$10)=1,"","X")))</f>
        <v>X</v>
      </c>
      <c r="N21" s="61" t="str">
        <f>IF(OR($A21="",N$10=""),"",IF(IFERROR(MATCH(BBC_10!N$10,Infor!$A$13:$A$30,0),0)&gt;0,"L",IF(WEEKDAY(N$10)=1,"","X")))</f>
        <v>X</v>
      </c>
      <c r="O21" s="61" t="str">
        <f>IF(OR($A21="",O$10=""),"",IF(IFERROR(MATCH(BBC_10!O$10,Infor!$A$13:$A$30,0),0)&gt;0,"L",IF(WEEKDAY(O$10)=1,"","X")))</f>
        <v>X</v>
      </c>
      <c r="P21" s="61" t="str">
        <f>IF(OR($A21="",P$10=""),"",IF(IFERROR(MATCH(BBC_10!P$10,Infor!$A$13:$A$30,0),0)&gt;0,"L",IF(WEEKDAY(P$10)=1,"","X")))</f>
        <v>X</v>
      </c>
      <c r="Q21" s="61" t="str">
        <f>IF(OR($A21="",Q$10=""),"",IF(IFERROR(MATCH(BBC_10!Q$10,Infor!$A$13:$A$30,0),0)&gt;0,"L",IF(WEEKDAY(Q$10)=1,"","X")))</f>
        <v>X</v>
      </c>
      <c r="R21" s="61" t="str">
        <f>IF(OR($A21="",R$10=""),"",IF(IFERROR(MATCH(BBC_10!R$10,Infor!$A$13:$A$30,0),0)&gt;0,"L",IF(WEEKDAY(R$10)=1,"","X")))</f>
        <v>X</v>
      </c>
      <c r="S21" s="61" t="str">
        <f>IF(OR($A21="",S$10=""),"",IF(IFERROR(MATCH(BBC_10!S$10,Infor!$A$13:$A$30,0),0)&gt;0,"L",IF(WEEKDAY(S$10)=1,"","X")))</f>
        <v/>
      </c>
      <c r="T21" s="61" t="str">
        <f>IF(OR($A21="",T$10=""),"",IF(IFERROR(MATCH(BBC_10!T$10,Infor!$A$13:$A$30,0),0)&gt;0,"L",IF(WEEKDAY(T$10)=1,"","X")))</f>
        <v>X</v>
      </c>
      <c r="U21" s="61" t="str">
        <f>IF(OR($A21="",U$10=""),"",IF(IFERROR(MATCH(BBC_10!U$10,Infor!$A$13:$A$30,0),0)&gt;0,"L",IF(WEEKDAY(U$10)=1,"","X")))</f>
        <v>X</v>
      </c>
      <c r="V21" s="61" t="str">
        <f>IF(OR($A21="",V$10=""),"",IF(IFERROR(MATCH(BBC_10!V$10,Infor!$A$13:$A$30,0),0)&gt;0,"L",IF(WEEKDAY(V$10)=1,"","X")))</f>
        <v>X</v>
      </c>
      <c r="W21" s="61" t="str">
        <f>IF(OR($A21="",W$10=""),"",IF(IFERROR(MATCH(BBC_10!W$10,Infor!$A$13:$A$30,0),0)&gt;0,"L",IF(WEEKDAY(W$10)=1,"","X")))</f>
        <v>X</v>
      </c>
      <c r="X21" s="61" t="str">
        <f>IF(OR($A21="",X$10=""),"",IF(IFERROR(MATCH(BBC_10!X$10,Infor!$A$13:$A$30,0),0)&gt;0,"L",IF(WEEKDAY(X$10)=1,"","X")))</f>
        <v>X</v>
      </c>
      <c r="Y21" s="61" t="str">
        <f>IF(OR($A21="",Y$10=""),"",IF(IFERROR(MATCH(BBC_10!Y$10,Infor!$A$13:$A$30,0),0)&gt;0,"L",IF(WEEKDAY(Y$10)=1,"","X")))</f>
        <v>X</v>
      </c>
      <c r="Z21" s="61" t="str">
        <f>IF(OR($A21="",Z$10=""),"",IF(IFERROR(MATCH(BBC_10!Z$10,Infor!$A$13:$A$30,0),0)&gt;0,"L",IF(WEEKDAY(Z$10)=1,"","X")))</f>
        <v/>
      </c>
      <c r="AA21" s="61" t="str">
        <f>IF(OR($A21="",AA$10=""),"",IF(IFERROR(MATCH(BBC_10!AA$10,Infor!$A$13:$A$30,0),0)&gt;0,"L",IF(WEEKDAY(AA$10)=1,"","X")))</f>
        <v>X</v>
      </c>
      <c r="AB21" s="61" t="str">
        <f>IF(OR($A21="",AB$10=""),"",IF(IFERROR(MATCH(BBC_10!AB$10,Infor!$A$13:$A$30,0),0)&gt;0,"L",IF(WEEKDAY(AB$10)=1,"","X")))</f>
        <v>X</v>
      </c>
      <c r="AC21" s="61" t="str">
        <f>IF(OR($A21="",AC$10=""),"",IF(IFERROR(MATCH(BBC_10!AC$10,Infor!$A$13:$A$30,0),0)&gt;0,"L",IF(WEEKDAY(AC$10)=1,"","X")))</f>
        <v>X</v>
      </c>
      <c r="AD21" s="61" t="str">
        <f>IF(OR($A21="",AD$10=""),"",IF(IFERROR(MATCH(BBC_10!AD$10,Infor!$A$13:$A$30,0),0)&gt;0,"L",IF(WEEKDAY(AD$10)=1,"","X")))</f>
        <v>X</v>
      </c>
      <c r="AE21" s="61" t="str">
        <f>IF(OR($A21="",AE$10=""),"",IF(IFERROR(MATCH(BBC_10!AE$10,Infor!$A$13:$A$30,0),0)&gt;0,"L",IF(WEEKDAY(AE$10)=1,"","X")))</f>
        <v>X</v>
      </c>
      <c r="AF21" s="61" t="str">
        <f>IF(OR($A21="",AF$10=""),"",IF(IFERROR(MATCH(BBC_10!AF$10,Infor!$A$13:$A$30,0),0)&gt;0,"L",IF(WEEKDAY(AF$10)=1,"","X")))</f>
        <v>X</v>
      </c>
      <c r="AG21" s="61" t="str">
        <f>IF(OR($A21="",AG$10=""),"",IF(IFERROR(MATCH(BBC_10!AG$10,Infor!$A$13:$A$30,0),0)&gt;0,"L",IF(WEEKDAY(AG$10)=1,"","X")))</f>
        <v/>
      </c>
      <c r="AH21" s="61" t="str">
        <f>IF(OR($A21="",AH$10=""),"",IF(IFERROR(MATCH(BBC_10!AH$10,Infor!$A$13:$A$30,0),0)&gt;0,"L",IF(WEEKDAY(AH$10)=1,"","X")))</f>
        <v>X</v>
      </c>
      <c r="AI21" s="61" t="str">
        <f>IF(OR($A21="",AI$10=""),"",IF(IFERROR(MATCH(BBC_10!AI$10,Infor!$A$13:$A$30,0),0)&gt;0,"L",IF(WEEKDAY(AI$10)=1,"","X")))</f>
        <v>X</v>
      </c>
      <c r="AJ21" s="62"/>
      <c r="AK21" s="62">
        <f t="shared" si="6"/>
        <v>26</v>
      </c>
      <c r="AL21" s="62">
        <f t="shared" si="7"/>
        <v>0</v>
      </c>
      <c r="AM21" s="62"/>
      <c r="AN21" s="63"/>
      <c r="AO21" s="44">
        <f t="shared" si="0"/>
        <v>10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IF(OR($A22="",E$10=""),"",IF(IFERROR(MATCH(BBC_10!E$10,Infor!$A$13:$A$30,0),0)&gt;0,"L",IF(WEEKDAY(E$10)=1,"","X")))</f>
        <v/>
      </c>
      <c r="F22" s="61" t="str">
        <f>IF(OR($A22="",F$10=""),"",IF(IFERROR(MATCH(BBC_10!F$10,Infor!$A$13:$A$30,0),0)&gt;0,"L",IF(WEEKDAY(F$10)=1,"","X")))</f>
        <v>X</v>
      </c>
      <c r="G22" s="61" t="str">
        <f>IF(OR($A22="",G$10=""),"",IF(IFERROR(MATCH(BBC_10!G$10,Infor!$A$13:$A$30,0),0)&gt;0,"L",IF(WEEKDAY(G$10)=1,"","X")))</f>
        <v>X</v>
      </c>
      <c r="H22" s="61" t="str">
        <f>IF(OR($A22="",H$10=""),"",IF(IFERROR(MATCH(BBC_10!H$10,Infor!$A$13:$A$30,0),0)&gt;0,"L",IF(WEEKDAY(H$10)=1,"","X")))</f>
        <v>X</v>
      </c>
      <c r="I22" s="61" t="str">
        <f>IF(OR($A22="",I$10=""),"",IF(IFERROR(MATCH(BBC_10!I$10,Infor!$A$13:$A$30,0),0)&gt;0,"L",IF(WEEKDAY(I$10)=1,"","X")))</f>
        <v>X</v>
      </c>
      <c r="J22" s="61" t="str">
        <f>IF(OR($A22="",J$10=""),"",IF(IFERROR(MATCH(BBC_10!J$10,Infor!$A$13:$A$30,0),0)&gt;0,"L",IF(WEEKDAY(J$10)=1,"","X")))</f>
        <v>X</v>
      </c>
      <c r="K22" s="61" t="str">
        <f>IF(OR($A22="",K$10=""),"",IF(IFERROR(MATCH(BBC_10!K$10,Infor!$A$13:$A$30,0),0)&gt;0,"L",IF(WEEKDAY(K$10)=1,"","X")))</f>
        <v>X</v>
      </c>
      <c r="L22" s="61" t="str">
        <f>IF(OR($A22="",L$10=""),"",IF(IFERROR(MATCH(BBC_10!L$10,Infor!$A$13:$A$30,0),0)&gt;0,"L",IF(WEEKDAY(L$10)=1,"","X")))</f>
        <v/>
      </c>
      <c r="M22" s="61" t="str">
        <f>IF(OR($A22="",M$10=""),"",IF(IFERROR(MATCH(BBC_10!M$10,Infor!$A$13:$A$30,0),0)&gt;0,"L",IF(WEEKDAY(M$10)=1,"","X")))</f>
        <v>X</v>
      </c>
      <c r="N22" s="61" t="str">
        <f>IF(OR($A22="",N$10=""),"",IF(IFERROR(MATCH(BBC_10!N$10,Infor!$A$13:$A$30,0),0)&gt;0,"L",IF(WEEKDAY(N$10)=1,"","X")))</f>
        <v>X</v>
      </c>
      <c r="O22" s="61" t="str">
        <f>IF(OR($A22="",O$10=""),"",IF(IFERROR(MATCH(BBC_10!O$10,Infor!$A$13:$A$30,0),0)&gt;0,"L",IF(WEEKDAY(O$10)=1,"","X")))</f>
        <v>X</v>
      </c>
      <c r="P22" s="61" t="str">
        <f>IF(OR($A22="",P$10=""),"",IF(IFERROR(MATCH(BBC_10!P$10,Infor!$A$13:$A$30,0),0)&gt;0,"L",IF(WEEKDAY(P$10)=1,"","X")))</f>
        <v>X</v>
      </c>
      <c r="Q22" s="61" t="str">
        <f>IF(OR($A22="",Q$10=""),"",IF(IFERROR(MATCH(BBC_10!Q$10,Infor!$A$13:$A$30,0),0)&gt;0,"L",IF(WEEKDAY(Q$10)=1,"","X")))</f>
        <v>X</v>
      </c>
      <c r="R22" s="61" t="str">
        <f>IF(OR($A22="",R$10=""),"",IF(IFERROR(MATCH(BBC_10!R$10,Infor!$A$13:$A$30,0),0)&gt;0,"L",IF(WEEKDAY(R$10)=1,"","X")))</f>
        <v>X</v>
      </c>
      <c r="S22" s="61" t="str">
        <f>IF(OR($A22="",S$10=""),"",IF(IFERROR(MATCH(BBC_10!S$10,Infor!$A$13:$A$30,0),0)&gt;0,"L",IF(WEEKDAY(S$10)=1,"","X")))</f>
        <v/>
      </c>
      <c r="T22" s="61" t="str">
        <f>IF(OR($A22="",T$10=""),"",IF(IFERROR(MATCH(BBC_10!T$10,Infor!$A$13:$A$30,0),0)&gt;0,"L",IF(WEEKDAY(T$10)=1,"","X")))</f>
        <v>X</v>
      </c>
      <c r="U22" s="61" t="str">
        <f>IF(OR($A22="",U$10=""),"",IF(IFERROR(MATCH(BBC_10!U$10,Infor!$A$13:$A$30,0),0)&gt;0,"L",IF(WEEKDAY(U$10)=1,"","X")))</f>
        <v>X</v>
      </c>
      <c r="V22" s="61" t="str">
        <f>IF(OR($A22="",V$10=""),"",IF(IFERROR(MATCH(BBC_10!V$10,Infor!$A$13:$A$30,0),0)&gt;0,"L",IF(WEEKDAY(V$10)=1,"","X")))</f>
        <v>X</v>
      </c>
      <c r="W22" s="61" t="str">
        <f>IF(OR($A22="",W$10=""),"",IF(IFERROR(MATCH(BBC_10!W$10,Infor!$A$13:$A$30,0),0)&gt;0,"L",IF(WEEKDAY(W$10)=1,"","X")))</f>
        <v>X</v>
      </c>
      <c r="X22" s="61" t="str">
        <f>IF(OR($A22="",X$10=""),"",IF(IFERROR(MATCH(BBC_10!X$10,Infor!$A$13:$A$30,0),0)&gt;0,"L",IF(WEEKDAY(X$10)=1,"","X")))</f>
        <v>X</v>
      </c>
      <c r="Y22" s="61" t="str">
        <f>IF(OR($A22="",Y$10=""),"",IF(IFERROR(MATCH(BBC_10!Y$10,Infor!$A$13:$A$30,0),0)&gt;0,"L",IF(WEEKDAY(Y$10)=1,"","X")))</f>
        <v>X</v>
      </c>
      <c r="Z22" s="61" t="str">
        <f>IF(OR($A22="",Z$10=""),"",IF(IFERROR(MATCH(BBC_10!Z$10,Infor!$A$13:$A$30,0),0)&gt;0,"L",IF(WEEKDAY(Z$10)=1,"","X")))</f>
        <v/>
      </c>
      <c r="AA22" s="61" t="str">
        <f>IF(OR($A22="",AA$10=""),"",IF(IFERROR(MATCH(BBC_10!AA$10,Infor!$A$13:$A$30,0),0)&gt;0,"L",IF(WEEKDAY(AA$10)=1,"","X")))</f>
        <v>X</v>
      </c>
      <c r="AB22" s="61" t="str">
        <f>IF(OR($A22="",AB$10=""),"",IF(IFERROR(MATCH(BBC_10!AB$10,Infor!$A$13:$A$30,0),0)&gt;0,"L",IF(WEEKDAY(AB$10)=1,"","X")))</f>
        <v>X</v>
      </c>
      <c r="AC22" s="61" t="str">
        <f>IF(OR($A22="",AC$10=""),"",IF(IFERROR(MATCH(BBC_10!AC$10,Infor!$A$13:$A$30,0),0)&gt;0,"L",IF(WEEKDAY(AC$10)=1,"","X")))</f>
        <v>X</v>
      </c>
      <c r="AD22" s="61" t="str">
        <f>IF(OR($A22="",AD$10=""),"",IF(IFERROR(MATCH(BBC_10!AD$10,Infor!$A$13:$A$30,0),0)&gt;0,"L",IF(WEEKDAY(AD$10)=1,"","X")))</f>
        <v>X</v>
      </c>
      <c r="AE22" s="61" t="str">
        <f>IF(OR($A22="",AE$10=""),"",IF(IFERROR(MATCH(BBC_10!AE$10,Infor!$A$13:$A$30,0),0)&gt;0,"L",IF(WEEKDAY(AE$10)=1,"","X")))</f>
        <v>X</v>
      </c>
      <c r="AF22" s="61" t="str">
        <f>IF(OR($A22="",AF$10=""),"",IF(IFERROR(MATCH(BBC_10!AF$10,Infor!$A$13:$A$30,0),0)&gt;0,"L",IF(WEEKDAY(AF$10)=1,"","X")))</f>
        <v>X</v>
      </c>
      <c r="AG22" s="61" t="str">
        <f>IF(OR($A22="",AG$10=""),"",IF(IFERROR(MATCH(BBC_10!AG$10,Infor!$A$13:$A$30,0),0)&gt;0,"L",IF(WEEKDAY(AG$10)=1,"","X")))</f>
        <v/>
      </c>
      <c r="AH22" s="61" t="str">
        <f>IF(OR($A22="",AH$10=""),"",IF(IFERROR(MATCH(BBC_10!AH$10,Infor!$A$13:$A$30,0),0)&gt;0,"L",IF(WEEKDAY(AH$10)=1,"","X")))</f>
        <v>X</v>
      </c>
      <c r="AI22" s="61" t="str">
        <f>IF(OR($A22="",AI$10=""),"",IF(IFERROR(MATCH(BBC_10!AI$10,Infor!$A$13:$A$30,0),0)&gt;0,"L",IF(WEEKDAY(AI$10)=1,"","X")))</f>
        <v>X</v>
      </c>
      <c r="AJ22" s="62"/>
      <c r="AK22" s="62">
        <f t="shared" si="6"/>
        <v>26</v>
      </c>
      <c r="AL22" s="62">
        <f t="shared" si="7"/>
        <v>0</v>
      </c>
      <c r="AM22" s="62"/>
      <c r="AN22" s="63"/>
      <c r="AO22" s="44">
        <f t="shared" si="0"/>
        <v>10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IF(OR($A23="",E$10=""),"",IF(IFERROR(MATCH(BBC_10!E$10,Infor!$A$13:$A$30,0),0)&gt;0,"L",IF(WEEKDAY(E$10)=1,"","X")))</f>
        <v/>
      </c>
      <c r="F23" s="61" t="str">
        <f>IF(OR($A23="",F$10=""),"",IF(IFERROR(MATCH(BBC_10!F$10,Infor!$A$13:$A$30,0),0)&gt;0,"L",IF(WEEKDAY(F$10)=1,"","X")))</f>
        <v>X</v>
      </c>
      <c r="G23" s="61" t="str">
        <f>IF(OR($A23="",G$10=""),"",IF(IFERROR(MATCH(BBC_10!G$10,Infor!$A$13:$A$30,0),0)&gt;0,"L",IF(WEEKDAY(G$10)=1,"","X")))</f>
        <v>X</v>
      </c>
      <c r="H23" s="61" t="str">
        <f>IF(OR($A23="",H$10=""),"",IF(IFERROR(MATCH(BBC_10!H$10,Infor!$A$13:$A$30,0),0)&gt;0,"L",IF(WEEKDAY(H$10)=1,"","X")))</f>
        <v>X</v>
      </c>
      <c r="I23" s="61" t="str">
        <f>IF(OR($A23="",I$10=""),"",IF(IFERROR(MATCH(BBC_10!I$10,Infor!$A$13:$A$30,0),0)&gt;0,"L",IF(WEEKDAY(I$10)=1,"","X")))</f>
        <v>X</v>
      </c>
      <c r="J23" s="61" t="str">
        <f>IF(OR($A23="",J$10=""),"",IF(IFERROR(MATCH(BBC_10!J$10,Infor!$A$13:$A$30,0),0)&gt;0,"L",IF(WEEKDAY(J$10)=1,"","X")))</f>
        <v>X</v>
      </c>
      <c r="K23" s="61" t="str">
        <f>IF(OR($A23="",K$10=""),"",IF(IFERROR(MATCH(BBC_10!K$10,Infor!$A$13:$A$30,0),0)&gt;0,"L",IF(WEEKDAY(K$10)=1,"","X")))</f>
        <v>X</v>
      </c>
      <c r="L23" s="61" t="str">
        <f>IF(OR($A23="",L$10=""),"",IF(IFERROR(MATCH(BBC_10!L$10,Infor!$A$13:$A$30,0),0)&gt;0,"L",IF(WEEKDAY(L$10)=1,"","X")))</f>
        <v/>
      </c>
      <c r="M23" s="61" t="str">
        <f>IF(OR($A23="",M$10=""),"",IF(IFERROR(MATCH(BBC_10!M$10,Infor!$A$13:$A$30,0),0)&gt;0,"L",IF(WEEKDAY(M$10)=1,"","X")))</f>
        <v>X</v>
      </c>
      <c r="N23" s="61" t="str">
        <f>IF(OR($A23="",N$10=""),"",IF(IFERROR(MATCH(BBC_10!N$10,Infor!$A$13:$A$30,0),0)&gt;0,"L",IF(WEEKDAY(N$10)=1,"","X")))</f>
        <v>X</v>
      </c>
      <c r="O23" s="61" t="str">
        <f>IF(OR($A23="",O$10=""),"",IF(IFERROR(MATCH(BBC_10!O$10,Infor!$A$13:$A$30,0),0)&gt;0,"L",IF(WEEKDAY(O$10)=1,"","X")))</f>
        <v>X</v>
      </c>
      <c r="P23" s="61" t="str">
        <f>IF(OR($A23="",P$10=""),"",IF(IFERROR(MATCH(BBC_10!P$10,Infor!$A$13:$A$30,0),0)&gt;0,"L",IF(WEEKDAY(P$10)=1,"","X")))</f>
        <v>X</v>
      </c>
      <c r="Q23" s="61" t="str">
        <f>IF(OR($A23="",Q$10=""),"",IF(IFERROR(MATCH(BBC_10!Q$10,Infor!$A$13:$A$30,0),0)&gt;0,"L",IF(WEEKDAY(Q$10)=1,"","X")))</f>
        <v>X</v>
      </c>
      <c r="R23" s="61" t="str">
        <f>IF(OR($A23="",R$10=""),"",IF(IFERROR(MATCH(BBC_10!R$10,Infor!$A$13:$A$30,0),0)&gt;0,"L",IF(WEEKDAY(R$10)=1,"","X")))</f>
        <v>X</v>
      </c>
      <c r="S23" s="61" t="str">
        <f>IF(OR($A23="",S$10=""),"",IF(IFERROR(MATCH(BBC_10!S$10,Infor!$A$13:$A$30,0),0)&gt;0,"L",IF(WEEKDAY(S$10)=1,"","X")))</f>
        <v/>
      </c>
      <c r="T23" s="61" t="str">
        <f>IF(OR($A23="",T$10=""),"",IF(IFERROR(MATCH(BBC_10!T$10,Infor!$A$13:$A$30,0),0)&gt;0,"L",IF(WEEKDAY(T$10)=1,"","X")))</f>
        <v>X</v>
      </c>
      <c r="U23" s="61" t="str">
        <f>IF(OR($A23="",U$10=""),"",IF(IFERROR(MATCH(BBC_10!U$10,Infor!$A$13:$A$30,0),0)&gt;0,"L",IF(WEEKDAY(U$10)=1,"","X")))</f>
        <v>X</v>
      </c>
      <c r="V23" s="61" t="str">
        <f>IF(OR($A23="",V$10=""),"",IF(IFERROR(MATCH(BBC_10!V$10,Infor!$A$13:$A$30,0),0)&gt;0,"L",IF(WEEKDAY(V$10)=1,"","X")))</f>
        <v>X</v>
      </c>
      <c r="W23" s="61" t="str">
        <f>IF(OR($A23="",W$10=""),"",IF(IFERROR(MATCH(BBC_10!W$10,Infor!$A$13:$A$30,0),0)&gt;0,"L",IF(WEEKDAY(W$10)=1,"","X")))</f>
        <v>X</v>
      </c>
      <c r="X23" s="61" t="str">
        <f>IF(OR($A23="",X$10=""),"",IF(IFERROR(MATCH(BBC_10!X$10,Infor!$A$13:$A$30,0),0)&gt;0,"L",IF(WEEKDAY(X$10)=1,"","X")))</f>
        <v>X</v>
      </c>
      <c r="Y23" s="61" t="str">
        <f>IF(OR($A23="",Y$10=""),"",IF(IFERROR(MATCH(BBC_10!Y$10,Infor!$A$13:$A$30,0),0)&gt;0,"L",IF(WEEKDAY(Y$10)=1,"","X")))</f>
        <v>X</v>
      </c>
      <c r="Z23" s="61" t="str">
        <f>IF(OR($A23="",Z$10=""),"",IF(IFERROR(MATCH(BBC_10!Z$10,Infor!$A$13:$A$30,0),0)&gt;0,"L",IF(WEEKDAY(Z$10)=1,"","X")))</f>
        <v/>
      </c>
      <c r="AA23" s="61" t="str">
        <f>IF(OR($A23="",AA$10=""),"",IF(IFERROR(MATCH(BBC_10!AA$10,Infor!$A$13:$A$30,0),0)&gt;0,"L",IF(WEEKDAY(AA$10)=1,"","X")))</f>
        <v>X</v>
      </c>
      <c r="AB23" s="61" t="str">
        <f>IF(OR($A23="",AB$10=""),"",IF(IFERROR(MATCH(BBC_10!AB$10,Infor!$A$13:$A$30,0),0)&gt;0,"L",IF(WEEKDAY(AB$10)=1,"","X")))</f>
        <v>X</v>
      </c>
      <c r="AC23" s="61" t="str">
        <f>IF(OR($A23="",AC$10=""),"",IF(IFERROR(MATCH(BBC_10!AC$10,Infor!$A$13:$A$30,0),0)&gt;0,"L",IF(WEEKDAY(AC$10)=1,"","X")))</f>
        <v>X</v>
      </c>
      <c r="AD23" s="61" t="str">
        <f>IF(OR($A23="",AD$10=""),"",IF(IFERROR(MATCH(BBC_10!AD$10,Infor!$A$13:$A$30,0),0)&gt;0,"L",IF(WEEKDAY(AD$10)=1,"","X")))</f>
        <v>X</v>
      </c>
      <c r="AE23" s="61" t="str">
        <f>IF(OR($A23="",AE$10=""),"",IF(IFERROR(MATCH(BBC_10!AE$10,Infor!$A$13:$A$30,0),0)&gt;0,"L",IF(WEEKDAY(AE$10)=1,"","X")))</f>
        <v>X</v>
      </c>
      <c r="AF23" s="61" t="str">
        <f>IF(OR($A23="",AF$10=""),"",IF(IFERROR(MATCH(BBC_10!AF$10,Infor!$A$13:$A$30,0),0)&gt;0,"L",IF(WEEKDAY(AF$10)=1,"","X")))</f>
        <v>X</v>
      </c>
      <c r="AG23" s="61" t="str">
        <f>IF(OR($A23="",AG$10=""),"",IF(IFERROR(MATCH(BBC_10!AG$10,Infor!$A$13:$A$30,0),0)&gt;0,"L",IF(WEEKDAY(AG$10)=1,"","X")))</f>
        <v/>
      </c>
      <c r="AH23" s="61" t="str">
        <f>IF(OR($A23="",AH$10=""),"",IF(IFERROR(MATCH(BBC_10!AH$10,Infor!$A$13:$A$30,0),0)&gt;0,"L",IF(WEEKDAY(AH$10)=1,"","X")))</f>
        <v>X</v>
      </c>
      <c r="AI23" s="61" t="str">
        <f>IF(OR($A23="",AI$10=""),"",IF(IFERROR(MATCH(BBC_10!AI$10,Infor!$A$13:$A$30,0),0)&gt;0,"L",IF(WEEKDAY(AI$10)=1,"","X")))</f>
        <v>X</v>
      </c>
      <c r="AJ23" s="62"/>
      <c r="AK23" s="62">
        <f t="shared" si="6"/>
        <v>26</v>
      </c>
      <c r="AL23" s="62">
        <f t="shared" si="7"/>
        <v>0</v>
      </c>
      <c r="AM23" s="62"/>
      <c r="AN23" s="63"/>
      <c r="AO23" s="44">
        <f t="shared" si="0"/>
        <v>10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IF(OR($A24="",E$10=""),"",IF(IFERROR(MATCH(BBC_10!E$10,Infor!$A$13:$A$30,0),0)&gt;0,"L",IF(WEEKDAY(E$10)=1,"","X")))</f>
        <v/>
      </c>
      <c r="F24" s="61" t="str">
        <f>IF(OR($A24="",F$10=""),"",IF(IFERROR(MATCH(BBC_10!F$10,Infor!$A$13:$A$30,0),0)&gt;0,"L",IF(WEEKDAY(F$10)=1,"","X")))</f>
        <v>X</v>
      </c>
      <c r="G24" s="61" t="str">
        <f>IF(OR($A24="",G$10=""),"",IF(IFERROR(MATCH(BBC_10!G$10,Infor!$A$13:$A$30,0),0)&gt;0,"L",IF(WEEKDAY(G$10)=1,"","X")))</f>
        <v>X</v>
      </c>
      <c r="H24" s="61" t="str">
        <f>IF(OR($A24="",H$10=""),"",IF(IFERROR(MATCH(BBC_10!H$10,Infor!$A$13:$A$30,0),0)&gt;0,"L",IF(WEEKDAY(H$10)=1,"","X")))</f>
        <v>X</v>
      </c>
      <c r="I24" s="61" t="str">
        <f>IF(OR($A24="",I$10=""),"",IF(IFERROR(MATCH(BBC_10!I$10,Infor!$A$13:$A$30,0),0)&gt;0,"L",IF(WEEKDAY(I$10)=1,"","X")))</f>
        <v>X</v>
      </c>
      <c r="J24" s="61" t="str">
        <f>IF(OR($A24="",J$10=""),"",IF(IFERROR(MATCH(BBC_10!J$10,Infor!$A$13:$A$30,0),0)&gt;0,"L",IF(WEEKDAY(J$10)=1,"","X")))</f>
        <v>X</v>
      </c>
      <c r="K24" s="61" t="str">
        <f>IF(OR($A24="",K$10=""),"",IF(IFERROR(MATCH(BBC_10!K$10,Infor!$A$13:$A$30,0),0)&gt;0,"L",IF(WEEKDAY(K$10)=1,"","X")))</f>
        <v>X</v>
      </c>
      <c r="L24" s="61" t="str">
        <f>IF(OR($A24="",L$10=""),"",IF(IFERROR(MATCH(BBC_10!L$10,Infor!$A$13:$A$30,0),0)&gt;0,"L",IF(WEEKDAY(L$10)=1,"","X")))</f>
        <v/>
      </c>
      <c r="M24" s="61" t="str">
        <f>IF(OR($A24="",M$10=""),"",IF(IFERROR(MATCH(BBC_10!M$10,Infor!$A$13:$A$30,0),0)&gt;0,"L",IF(WEEKDAY(M$10)=1,"","X")))</f>
        <v>X</v>
      </c>
      <c r="N24" s="61" t="str">
        <f>IF(OR($A24="",N$10=""),"",IF(IFERROR(MATCH(BBC_10!N$10,Infor!$A$13:$A$30,0),0)&gt;0,"L",IF(WEEKDAY(N$10)=1,"","X")))</f>
        <v>X</v>
      </c>
      <c r="O24" s="61" t="str">
        <f>IF(OR($A24="",O$10=""),"",IF(IFERROR(MATCH(BBC_10!O$10,Infor!$A$13:$A$30,0),0)&gt;0,"L",IF(WEEKDAY(O$10)=1,"","X")))</f>
        <v>X</v>
      </c>
      <c r="P24" s="61" t="str">
        <f>IF(OR($A24="",P$10=""),"",IF(IFERROR(MATCH(BBC_10!P$10,Infor!$A$13:$A$30,0),0)&gt;0,"L",IF(WEEKDAY(P$10)=1,"","X")))</f>
        <v>X</v>
      </c>
      <c r="Q24" s="61" t="str">
        <f>IF(OR($A24="",Q$10=""),"",IF(IFERROR(MATCH(BBC_10!Q$10,Infor!$A$13:$A$30,0),0)&gt;0,"L",IF(WEEKDAY(Q$10)=1,"","X")))</f>
        <v>X</v>
      </c>
      <c r="R24" s="61" t="str">
        <f>IF(OR($A24="",R$10=""),"",IF(IFERROR(MATCH(BBC_10!R$10,Infor!$A$13:$A$30,0),0)&gt;0,"L",IF(WEEKDAY(R$10)=1,"","X")))</f>
        <v>X</v>
      </c>
      <c r="S24" s="61" t="str">
        <f>IF(OR($A24="",S$10=""),"",IF(IFERROR(MATCH(BBC_10!S$10,Infor!$A$13:$A$30,0),0)&gt;0,"L",IF(WEEKDAY(S$10)=1,"","X")))</f>
        <v/>
      </c>
      <c r="T24" s="61" t="str">
        <f>IF(OR($A24="",T$10=""),"",IF(IFERROR(MATCH(BBC_10!T$10,Infor!$A$13:$A$30,0),0)&gt;0,"L",IF(WEEKDAY(T$10)=1,"","X")))</f>
        <v>X</v>
      </c>
      <c r="U24" s="61" t="str">
        <f>IF(OR($A24="",U$10=""),"",IF(IFERROR(MATCH(BBC_10!U$10,Infor!$A$13:$A$30,0),0)&gt;0,"L",IF(WEEKDAY(U$10)=1,"","X")))</f>
        <v>X</v>
      </c>
      <c r="V24" s="61" t="str">
        <f>IF(OR($A24="",V$10=""),"",IF(IFERROR(MATCH(BBC_10!V$10,Infor!$A$13:$A$30,0),0)&gt;0,"L",IF(WEEKDAY(V$10)=1,"","X")))</f>
        <v>X</v>
      </c>
      <c r="W24" s="61" t="str">
        <f>IF(OR($A24="",W$10=""),"",IF(IFERROR(MATCH(BBC_10!W$10,Infor!$A$13:$A$30,0),0)&gt;0,"L",IF(WEEKDAY(W$10)=1,"","X")))</f>
        <v>X</v>
      </c>
      <c r="X24" s="61" t="str">
        <f>IF(OR($A24="",X$10=""),"",IF(IFERROR(MATCH(BBC_10!X$10,Infor!$A$13:$A$30,0),0)&gt;0,"L",IF(WEEKDAY(X$10)=1,"","X")))</f>
        <v>X</v>
      </c>
      <c r="Y24" s="61" t="str">
        <f>IF(OR($A24="",Y$10=""),"",IF(IFERROR(MATCH(BBC_10!Y$10,Infor!$A$13:$A$30,0),0)&gt;0,"L",IF(WEEKDAY(Y$10)=1,"","X")))</f>
        <v>X</v>
      </c>
      <c r="Z24" s="61" t="str">
        <f>IF(OR($A24="",Z$10=""),"",IF(IFERROR(MATCH(BBC_10!Z$10,Infor!$A$13:$A$30,0),0)&gt;0,"L",IF(WEEKDAY(Z$10)=1,"","X")))</f>
        <v/>
      </c>
      <c r="AA24" s="61" t="str">
        <f>IF(OR($A24="",AA$10=""),"",IF(IFERROR(MATCH(BBC_10!AA$10,Infor!$A$13:$A$30,0),0)&gt;0,"L",IF(WEEKDAY(AA$10)=1,"","X")))</f>
        <v>X</v>
      </c>
      <c r="AB24" s="61" t="str">
        <f>IF(OR($A24="",AB$10=""),"",IF(IFERROR(MATCH(BBC_10!AB$10,Infor!$A$13:$A$30,0),0)&gt;0,"L",IF(WEEKDAY(AB$10)=1,"","X")))</f>
        <v>X</v>
      </c>
      <c r="AC24" s="61" t="str">
        <f>IF(OR($A24="",AC$10=""),"",IF(IFERROR(MATCH(BBC_10!AC$10,Infor!$A$13:$A$30,0),0)&gt;0,"L",IF(WEEKDAY(AC$10)=1,"","X")))</f>
        <v>X</v>
      </c>
      <c r="AD24" s="61" t="str">
        <f>IF(OR($A24="",AD$10=""),"",IF(IFERROR(MATCH(BBC_10!AD$10,Infor!$A$13:$A$30,0),0)&gt;0,"L",IF(WEEKDAY(AD$10)=1,"","X")))</f>
        <v>X</v>
      </c>
      <c r="AE24" s="61" t="str">
        <f>IF(OR($A24="",AE$10=""),"",IF(IFERROR(MATCH(BBC_10!AE$10,Infor!$A$13:$A$30,0),0)&gt;0,"L",IF(WEEKDAY(AE$10)=1,"","X")))</f>
        <v>X</v>
      </c>
      <c r="AF24" s="61" t="str">
        <f>IF(OR($A24="",AF$10=""),"",IF(IFERROR(MATCH(BBC_10!AF$10,Infor!$A$13:$A$30,0),0)&gt;0,"L",IF(WEEKDAY(AF$10)=1,"","X")))</f>
        <v>X</v>
      </c>
      <c r="AG24" s="61" t="str">
        <f>IF(OR($A24="",AG$10=""),"",IF(IFERROR(MATCH(BBC_10!AG$10,Infor!$A$13:$A$30,0),0)&gt;0,"L",IF(WEEKDAY(AG$10)=1,"","X")))</f>
        <v/>
      </c>
      <c r="AH24" s="61" t="str">
        <f>IF(OR($A24="",AH$10=""),"",IF(IFERROR(MATCH(BBC_10!AH$10,Infor!$A$13:$A$30,0),0)&gt;0,"L",IF(WEEKDAY(AH$10)=1,"","X")))</f>
        <v>X</v>
      </c>
      <c r="AI24" s="61" t="str">
        <f>IF(OR($A24="",AI$10=""),"",IF(IFERROR(MATCH(BBC_10!AI$10,Infor!$A$13:$A$30,0),0)&gt;0,"L",IF(WEEKDAY(AI$10)=1,"","X")))</f>
        <v>X</v>
      </c>
      <c r="AJ24" s="62"/>
      <c r="AK24" s="62">
        <f t="shared" si="6"/>
        <v>26</v>
      </c>
      <c r="AL24" s="62">
        <f t="shared" si="7"/>
        <v>0</v>
      </c>
      <c r="AM24" s="62"/>
      <c r="AN24" s="63"/>
      <c r="AO24" s="44">
        <f t="shared" si="0"/>
        <v>10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IF(OR($A25="",E$10=""),"",IF(IFERROR(MATCH(BBC_10!E$10,Infor!$A$13:$A$30,0),0)&gt;0,"L",IF(WEEKDAY(E$10)=1,"","X")))</f>
        <v/>
      </c>
      <c r="F25" s="61" t="str">
        <f>IF(OR($A25="",F$10=""),"",IF(IFERROR(MATCH(BBC_10!F$10,Infor!$A$13:$A$30,0),0)&gt;0,"L",IF(WEEKDAY(F$10)=1,"","X")))</f>
        <v>X</v>
      </c>
      <c r="G25" s="61" t="str">
        <f>IF(OR($A25="",G$10=""),"",IF(IFERROR(MATCH(BBC_10!G$10,Infor!$A$13:$A$30,0),0)&gt;0,"L",IF(WEEKDAY(G$10)=1,"","X")))</f>
        <v>X</v>
      </c>
      <c r="H25" s="61" t="str">
        <f>IF(OR($A25="",H$10=""),"",IF(IFERROR(MATCH(BBC_10!H$10,Infor!$A$13:$A$30,0),0)&gt;0,"L",IF(WEEKDAY(H$10)=1,"","X")))</f>
        <v>X</v>
      </c>
      <c r="I25" s="61" t="str">
        <f>IF(OR($A25="",I$10=""),"",IF(IFERROR(MATCH(BBC_10!I$10,Infor!$A$13:$A$30,0),0)&gt;0,"L",IF(WEEKDAY(I$10)=1,"","X")))</f>
        <v>X</v>
      </c>
      <c r="J25" s="61" t="str">
        <f>IF(OR($A25="",J$10=""),"",IF(IFERROR(MATCH(BBC_10!J$10,Infor!$A$13:$A$30,0),0)&gt;0,"L",IF(WEEKDAY(J$10)=1,"","X")))</f>
        <v>X</v>
      </c>
      <c r="K25" s="61" t="str">
        <f>IF(OR($A25="",K$10=""),"",IF(IFERROR(MATCH(BBC_10!K$10,Infor!$A$13:$A$30,0),0)&gt;0,"L",IF(WEEKDAY(K$10)=1,"","X")))</f>
        <v>X</v>
      </c>
      <c r="L25" s="61" t="str">
        <f>IF(OR($A25="",L$10=""),"",IF(IFERROR(MATCH(BBC_10!L$10,Infor!$A$13:$A$30,0),0)&gt;0,"L",IF(WEEKDAY(L$10)=1,"","X")))</f>
        <v/>
      </c>
      <c r="M25" s="61" t="str">
        <f>IF(OR($A25="",M$10=""),"",IF(IFERROR(MATCH(BBC_10!M$10,Infor!$A$13:$A$30,0),0)&gt;0,"L",IF(WEEKDAY(M$10)=1,"","X")))</f>
        <v>X</v>
      </c>
      <c r="N25" s="61" t="str">
        <f>IF(OR($A25="",N$10=""),"",IF(IFERROR(MATCH(BBC_10!N$10,Infor!$A$13:$A$30,0),0)&gt;0,"L",IF(WEEKDAY(N$10)=1,"","X")))</f>
        <v>X</v>
      </c>
      <c r="O25" s="61" t="str">
        <f>IF(OR($A25="",O$10=""),"",IF(IFERROR(MATCH(BBC_10!O$10,Infor!$A$13:$A$30,0),0)&gt;0,"L",IF(WEEKDAY(O$10)=1,"","X")))</f>
        <v>X</v>
      </c>
      <c r="P25" s="61" t="str">
        <f>IF(OR($A25="",P$10=""),"",IF(IFERROR(MATCH(BBC_10!P$10,Infor!$A$13:$A$30,0),0)&gt;0,"L",IF(WEEKDAY(P$10)=1,"","X")))</f>
        <v>X</v>
      </c>
      <c r="Q25" s="61" t="str">
        <f>IF(OR($A25="",Q$10=""),"",IF(IFERROR(MATCH(BBC_10!Q$10,Infor!$A$13:$A$30,0),0)&gt;0,"L",IF(WEEKDAY(Q$10)=1,"","X")))</f>
        <v>X</v>
      </c>
      <c r="R25" s="61" t="str">
        <f>IF(OR($A25="",R$10=""),"",IF(IFERROR(MATCH(BBC_10!R$10,Infor!$A$13:$A$30,0),0)&gt;0,"L",IF(WEEKDAY(R$10)=1,"","X")))</f>
        <v>X</v>
      </c>
      <c r="S25" s="61" t="str">
        <f>IF(OR($A25="",S$10=""),"",IF(IFERROR(MATCH(BBC_10!S$10,Infor!$A$13:$A$30,0),0)&gt;0,"L",IF(WEEKDAY(S$10)=1,"","X")))</f>
        <v/>
      </c>
      <c r="T25" s="61" t="str">
        <f>IF(OR($A25="",T$10=""),"",IF(IFERROR(MATCH(BBC_10!T$10,Infor!$A$13:$A$30,0),0)&gt;0,"L",IF(WEEKDAY(T$10)=1,"","X")))</f>
        <v>X</v>
      </c>
      <c r="U25" s="61" t="str">
        <f>IF(OR($A25="",U$10=""),"",IF(IFERROR(MATCH(BBC_10!U$10,Infor!$A$13:$A$30,0),0)&gt;0,"L",IF(WEEKDAY(U$10)=1,"","X")))</f>
        <v>X</v>
      </c>
      <c r="V25" s="61" t="str">
        <f>IF(OR($A25="",V$10=""),"",IF(IFERROR(MATCH(BBC_10!V$10,Infor!$A$13:$A$30,0),0)&gt;0,"L",IF(WEEKDAY(V$10)=1,"","X")))</f>
        <v>X</v>
      </c>
      <c r="W25" s="61" t="str">
        <f>IF(OR($A25="",W$10=""),"",IF(IFERROR(MATCH(BBC_10!W$10,Infor!$A$13:$A$30,0),0)&gt;0,"L",IF(WEEKDAY(W$10)=1,"","X")))</f>
        <v>X</v>
      </c>
      <c r="X25" s="61" t="str">
        <f>IF(OR($A25="",X$10=""),"",IF(IFERROR(MATCH(BBC_10!X$10,Infor!$A$13:$A$30,0),0)&gt;0,"L",IF(WEEKDAY(X$10)=1,"","X")))</f>
        <v>X</v>
      </c>
      <c r="Y25" s="61" t="str">
        <f>IF(OR($A25="",Y$10=""),"",IF(IFERROR(MATCH(BBC_10!Y$10,Infor!$A$13:$A$30,0),0)&gt;0,"L",IF(WEEKDAY(Y$10)=1,"","X")))</f>
        <v>X</v>
      </c>
      <c r="Z25" s="61" t="str">
        <f>IF(OR($A25="",Z$10=""),"",IF(IFERROR(MATCH(BBC_10!Z$10,Infor!$A$13:$A$30,0),0)&gt;0,"L",IF(WEEKDAY(Z$10)=1,"","X")))</f>
        <v/>
      </c>
      <c r="AA25" s="61" t="str">
        <f>IF(OR($A25="",AA$10=""),"",IF(IFERROR(MATCH(BBC_10!AA$10,Infor!$A$13:$A$30,0),0)&gt;0,"L",IF(WEEKDAY(AA$10)=1,"","X")))</f>
        <v>X</v>
      </c>
      <c r="AB25" s="61" t="str">
        <f>IF(OR($A25="",AB$10=""),"",IF(IFERROR(MATCH(BBC_10!AB$10,Infor!$A$13:$A$30,0),0)&gt;0,"L",IF(WEEKDAY(AB$10)=1,"","X")))</f>
        <v>X</v>
      </c>
      <c r="AC25" s="61" t="str">
        <f>IF(OR($A25="",AC$10=""),"",IF(IFERROR(MATCH(BBC_10!AC$10,Infor!$A$13:$A$30,0),0)&gt;0,"L",IF(WEEKDAY(AC$10)=1,"","X")))</f>
        <v>X</v>
      </c>
      <c r="AD25" s="61" t="str">
        <f>IF(OR($A25="",AD$10=""),"",IF(IFERROR(MATCH(BBC_10!AD$10,Infor!$A$13:$A$30,0),0)&gt;0,"L",IF(WEEKDAY(AD$10)=1,"","X")))</f>
        <v>X</v>
      </c>
      <c r="AE25" s="61" t="str">
        <f>IF(OR($A25="",AE$10=""),"",IF(IFERROR(MATCH(BBC_10!AE$10,Infor!$A$13:$A$30,0),0)&gt;0,"L",IF(WEEKDAY(AE$10)=1,"","X")))</f>
        <v>X</v>
      </c>
      <c r="AF25" s="61" t="str">
        <f>IF(OR($A25="",AF$10=""),"",IF(IFERROR(MATCH(BBC_10!AF$10,Infor!$A$13:$A$30,0),0)&gt;0,"L",IF(WEEKDAY(AF$10)=1,"","X")))</f>
        <v>X</v>
      </c>
      <c r="AG25" s="61" t="str">
        <f>IF(OR($A25="",AG$10=""),"",IF(IFERROR(MATCH(BBC_10!AG$10,Infor!$A$13:$A$30,0),0)&gt;0,"L",IF(WEEKDAY(AG$10)=1,"","X")))</f>
        <v/>
      </c>
      <c r="AH25" s="61" t="str">
        <f>IF(OR($A25="",AH$10=""),"",IF(IFERROR(MATCH(BBC_10!AH$10,Infor!$A$13:$A$30,0),0)&gt;0,"L",IF(WEEKDAY(AH$10)=1,"","X")))</f>
        <v>X</v>
      </c>
      <c r="AI25" s="61" t="str">
        <f>IF(OR($A25="",AI$10=""),"",IF(IFERROR(MATCH(BBC_10!AI$10,Infor!$A$13:$A$30,0),0)&gt;0,"L",IF(WEEKDAY(AI$10)=1,"","X")))</f>
        <v>X</v>
      </c>
      <c r="AJ25" s="62"/>
      <c r="AK25" s="62">
        <f t="shared" si="6"/>
        <v>26</v>
      </c>
      <c r="AL25" s="62">
        <f t="shared" si="7"/>
        <v>0</v>
      </c>
      <c r="AM25" s="62"/>
      <c r="AN25" s="63"/>
      <c r="AO25" s="44">
        <f t="shared" si="0"/>
        <v>10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IF(OR($A26="",E$10=""),"",IF(IFERROR(MATCH(BBC_10!E$10,Infor!$A$13:$A$30,0),0)&gt;0,"L",IF(WEEKDAY(E$10)=1,"","X")))</f>
        <v/>
      </c>
      <c r="F26" s="61" t="str">
        <f>IF(OR($A26="",F$10=""),"",IF(IFERROR(MATCH(BBC_10!F$10,Infor!$A$13:$A$30,0),0)&gt;0,"L",IF(WEEKDAY(F$10)=1,"","X")))</f>
        <v>X</v>
      </c>
      <c r="G26" s="61" t="str">
        <f>IF(OR($A26="",G$10=""),"",IF(IFERROR(MATCH(BBC_10!G$10,Infor!$A$13:$A$30,0),0)&gt;0,"L",IF(WEEKDAY(G$10)=1,"","X")))</f>
        <v>X</v>
      </c>
      <c r="H26" s="61" t="str">
        <f>IF(OR($A26="",H$10=""),"",IF(IFERROR(MATCH(BBC_10!H$10,Infor!$A$13:$A$30,0),0)&gt;0,"L",IF(WEEKDAY(H$10)=1,"","X")))</f>
        <v>X</v>
      </c>
      <c r="I26" s="61" t="str">
        <f>IF(OR($A26="",I$10=""),"",IF(IFERROR(MATCH(BBC_10!I$10,Infor!$A$13:$A$30,0),0)&gt;0,"L",IF(WEEKDAY(I$10)=1,"","X")))</f>
        <v>X</v>
      </c>
      <c r="J26" s="61" t="str">
        <f>IF(OR($A26="",J$10=""),"",IF(IFERROR(MATCH(BBC_10!J$10,Infor!$A$13:$A$30,0),0)&gt;0,"L",IF(WEEKDAY(J$10)=1,"","X")))</f>
        <v>X</v>
      </c>
      <c r="K26" s="61" t="str">
        <f>IF(OR($A26="",K$10=""),"",IF(IFERROR(MATCH(BBC_10!K$10,Infor!$A$13:$A$30,0),0)&gt;0,"L",IF(WEEKDAY(K$10)=1,"","X")))</f>
        <v>X</v>
      </c>
      <c r="L26" s="61" t="str">
        <f>IF(OR($A26="",L$10=""),"",IF(IFERROR(MATCH(BBC_10!L$10,Infor!$A$13:$A$30,0),0)&gt;0,"L",IF(WEEKDAY(L$10)=1,"","X")))</f>
        <v/>
      </c>
      <c r="M26" s="61" t="str">
        <f>IF(OR($A26="",M$10=""),"",IF(IFERROR(MATCH(BBC_10!M$10,Infor!$A$13:$A$30,0),0)&gt;0,"L",IF(WEEKDAY(M$10)=1,"","X")))</f>
        <v>X</v>
      </c>
      <c r="N26" s="61" t="str">
        <f>IF(OR($A26="",N$10=""),"",IF(IFERROR(MATCH(BBC_10!N$10,Infor!$A$13:$A$30,0),0)&gt;0,"L",IF(WEEKDAY(N$10)=1,"","X")))</f>
        <v>X</v>
      </c>
      <c r="O26" s="61" t="str">
        <f>IF(OR($A26="",O$10=""),"",IF(IFERROR(MATCH(BBC_10!O$10,Infor!$A$13:$A$30,0),0)&gt;0,"L",IF(WEEKDAY(O$10)=1,"","X")))</f>
        <v>X</v>
      </c>
      <c r="P26" s="61" t="str">
        <f>IF(OR($A26="",P$10=""),"",IF(IFERROR(MATCH(BBC_10!P$10,Infor!$A$13:$A$30,0),0)&gt;0,"L",IF(WEEKDAY(P$10)=1,"","X")))</f>
        <v>X</v>
      </c>
      <c r="Q26" s="61" t="str">
        <f>IF(OR($A26="",Q$10=""),"",IF(IFERROR(MATCH(BBC_10!Q$10,Infor!$A$13:$A$30,0),0)&gt;0,"L",IF(WEEKDAY(Q$10)=1,"","X")))</f>
        <v>X</v>
      </c>
      <c r="R26" s="61" t="str">
        <f>IF(OR($A26="",R$10=""),"",IF(IFERROR(MATCH(BBC_10!R$10,Infor!$A$13:$A$30,0),0)&gt;0,"L",IF(WEEKDAY(R$10)=1,"","X")))</f>
        <v>X</v>
      </c>
      <c r="S26" s="61" t="str">
        <f>IF(OR($A26="",S$10=""),"",IF(IFERROR(MATCH(BBC_10!S$10,Infor!$A$13:$A$30,0),0)&gt;0,"L",IF(WEEKDAY(S$10)=1,"","X")))</f>
        <v/>
      </c>
      <c r="T26" s="61" t="str">
        <f>IF(OR($A26="",T$10=""),"",IF(IFERROR(MATCH(BBC_10!T$10,Infor!$A$13:$A$30,0),0)&gt;0,"L",IF(WEEKDAY(T$10)=1,"","X")))</f>
        <v>X</v>
      </c>
      <c r="U26" s="61" t="str">
        <f>IF(OR($A26="",U$10=""),"",IF(IFERROR(MATCH(BBC_10!U$10,Infor!$A$13:$A$30,0),0)&gt;0,"L",IF(WEEKDAY(U$10)=1,"","X")))</f>
        <v>X</v>
      </c>
      <c r="V26" s="61" t="str">
        <f>IF(OR($A26="",V$10=""),"",IF(IFERROR(MATCH(BBC_10!V$10,Infor!$A$13:$A$30,0),0)&gt;0,"L",IF(WEEKDAY(V$10)=1,"","X")))</f>
        <v>X</v>
      </c>
      <c r="W26" s="61" t="str">
        <f>IF(OR($A26="",W$10=""),"",IF(IFERROR(MATCH(BBC_10!W$10,Infor!$A$13:$A$30,0),0)&gt;0,"L",IF(WEEKDAY(W$10)=1,"","X")))</f>
        <v>X</v>
      </c>
      <c r="X26" s="61" t="str">
        <f>IF(OR($A26="",X$10=""),"",IF(IFERROR(MATCH(BBC_10!X$10,Infor!$A$13:$A$30,0),0)&gt;0,"L",IF(WEEKDAY(X$10)=1,"","X")))</f>
        <v>X</v>
      </c>
      <c r="Y26" s="61" t="str">
        <f>IF(OR($A26="",Y$10=""),"",IF(IFERROR(MATCH(BBC_10!Y$10,Infor!$A$13:$A$30,0),0)&gt;0,"L",IF(WEEKDAY(Y$10)=1,"","X")))</f>
        <v>X</v>
      </c>
      <c r="Z26" s="61" t="str">
        <f>IF(OR($A26="",Z$10=""),"",IF(IFERROR(MATCH(BBC_10!Z$10,Infor!$A$13:$A$30,0),0)&gt;0,"L",IF(WEEKDAY(Z$10)=1,"","X")))</f>
        <v/>
      </c>
      <c r="AA26" s="61" t="str">
        <f>IF(OR($A26="",AA$10=""),"",IF(IFERROR(MATCH(BBC_10!AA$10,Infor!$A$13:$A$30,0),0)&gt;0,"L",IF(WEEKDAY(AA$10)=1,"","X")))</f>
        <v>X</v>
      </c>
      <c r="AB26" s="61" t="str">
        <f>IF(OR($A26="",AB$10=""),"",IF(IFERROR(MATCH(BBC_10!AB$10,Infor!$A$13:$A$30,0),0)&gt;0,"L",IF(WEEKDAY(AB$10)=1,"","X")))</f>
        <v>X</v>
      </c>
      <c r="AC26" s="61" t="str">
        <f>IF(OR($A26="",AC$10=""),"",IF(IFERROR(MATCH(BBC_10!AC$10,Infor!$A$13:$A$30,0),0)&gt;0,"L",IF(WEEKDAY(AC$10)=1,"","X")))</f>
        <v>X</v>
      </c>
      <c r="AD26" s="61" t="str">
        <f>IF(OR($A26="",AD$10=""),"",IF(IFERROR(MATCH(BBC_10!AD$10,Infor!$A$13:$A$30,0),0)&gt;0,"L",IF(WEEKDAY(AD$10)=1,"","X")))</f>
        <v>X</v>
      </c>
      <c r="AE26" s="61" t="str">
        <f>IF(OR($A26="",AE$10=""),"",IF(IFERROR(MATCH(BBC_10!AE$10,Infor!$A$13:$A$30,0),0)&gt;0,"L",IF(WEEKDAY(AE$10)=1,"","X")))</f>
        <v>X</v>
      </c>
      <c r="AF26" s="61" t="str">
        <f>IF(OR($A26="",AF$10=""),"",IF(IFERROR(MATCH(BBC_10!AF$10,Infor!$A$13:$A$30,0),0)&gt;0,"L",IF(WEEKDAY(AF$10)=1,"","X")))</f>
        <v>X</v>
      </c>
      <c r="AG26" s="61" t="str">
        <f>IF(OR($A26="",AG$10=""),"",IF(IFERROR(MATCH(BBC_10!AG$10,Infor!$A$13:$A$30,0),0)&gt;0,"L",IF(WEEKDAY(AG$10)=1,"","X")))</f>
        <v/>
      </c>
      <c r="AH26" s="61" t="str">
        <f>IF(OR($A26="",AH$10=""),"",IF(IFERROR(MATCH(BBC_10!AH$10,Infor!$A$13:$A$30,0),0)&gt;0,"L",IF(WEEKDAY(AH$10)=1,"","X")))</f>
        <v>X</v>
      </c>
      <c r="AI26" s="61" t="str">
        <f>IF(OR($A26="",AI$10=""),"",IF(IFERROR(MATCH(BBC_10!AI$10,Infor!$A$13:$A$30,0),0)&gt;0,"L",IF(WEEKDAY(AI$10)=1,"","X")))</f>
        <v>X</v>
      </c>
      <c r="AJ26" s="62"/>
      <c r="AK26" s="62">
        <f t="shared" si="6"/>
        <v>26</v>
      </c>
      <c r="AL26" s="62">
        <f t="shared" si="7"/>
        <v>0</v>
      </c>
      <c r="AM26" s="62"/>
      <c r="AN26" s="63"/>
      <c r="AO26" s="44">
        <f t="shared" si="0"/>
        <v>10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IF(OR($A27="",E$10=""),"",IF(IFERROR(MATCH(BBC_10!E$10,Infor!$A$13:$A$30,0),0)&gt;0,"L",IF(WEEKDAY(E$10)=1,"","X")))</f>
        <v/>
      </c>
      <c r="F27" s="61" t="str">
        <f>IF(OR($A27="",F$10=""),"",IF(IFERROR(MATCH(BBC_10!F$10,Infor!$A$13:$A$30,0),0)&gt;0,"L",IF(WEEKDAY(F$10)=1,"","X")))</f>
        <v>X</v>
      </c>
      <c r="G27" s="61" t="str">
        <f>IF(OR($A27="",G$10=""),"",IF(IFERROR(MATCH(BBC_10!G$10,Infor!$A$13:$A$30,0),0)&gt;0,"L",IF(WEEKDAY(G$10)=1,"","X")))</f>
        <v>X</v>
      </c>
      <c r="H27" s="61" t="str">
        <f>IF(OR($A27="",H$10=""),"",IF(IFERROR(MATCH(BBC_10!H$10,Infor!$A$13:$A$30,0),0)&gt;0,"L",IF(WEEKDAY(H$10)=1,"","X")))</f>
        <v>X</v>
      </c>
      <c r="I27" s="61" t="str">
        <f>IF(OR($A27="",I$10=""),"",IF(IFERROR(MATCH(BBC_10!I$10,Infor!$A$13:$A$30,0),0)&gt;0,"L",IF(WEEKDAY(I$10)=1,"","X")))</f>
        <v>X</v>
      </c>
      <c r="J27" s="61" t="str">
        <f>IF(OR($A27="",J$10=""),"",IF(IFERROR(MATCH(BBC_10!J$10,Infor!$A$13:$A$30,0),0)&gt;0,"L",IF(WEEKDAY(J$10)=1,"","X")))</f>
        <v>X</v>
      </c>
      <c r="K27" s="61" t="str">
        <f>IF(OR($A27="",K$10=""),"",IF(IFERROR(MATCH(BBC_10!K$10,Infor!$A$13:$A$30,0),0)&gt;0,"L",IF(WEEKDAY(K$10)=1,"","X")))</f>
        <v>X</v>
      </c>
      <c r="L27" s="61" t="str">
        <f>IF(OR($A27="",L$10=""),"",IF(IFERROR(MATCH(BBC_10!L$10,Infor!$A$13:$A$30,0),0)&gt;0,"L",IF(WEEKDAY(L$10)=1,"","X")))</f>
        <v/>
      </c>
      <c r="M27" s="61" t="str">
        <f>IF(OR($A27="",M$10=""),"",IF(IFERROR(MATCH(BBC_10!M$10,Infor!$A$13:$A$30,0),0)&gt;0,"L",IF(WEEKDAY(M$10)=1,"","X")))</f>
        <v>X</v>
      </c>
      <c r="N27" s="61" t="str">
        <f>IF(OR($A27="",N$10=""),"",IF(IFERROR(MATCH(BBC_10!N$10,Infor!$A$13:$A$30,0),0)&gt;0,"L",IF(WEEKDAY(N$10)=1,"","X")))</f>
        <v>X</v>
      </c>
      <c r="O27" s="61" t="str">
        <f>IF(OR($A27="",O$10=""),"",IF(IFERROR(MATCH(BBC_10!O$10,Infor!$A$13:$A$30,0),0)&gt;0,"L",IF(WEEKDAY(O$10)=1,"","X")))</f>
        <v>X</v>
      </c>
      <c r="P27" s="61" t="str">
        <f>IF(OR($A27="",P$10=""),"",IF(IFERROR(MATCH(BBC_10!P$10,Infor!$A$13:$A$30,0),0)&gt;0,"L",IF(WEEKDAY(P$10)=1,"","X")))</f>
        <v>X</v>
      </c>
      <c r="Q27" s="61" t="str">
        <f>IF(OR($A27="",Q$10=""),"",IF(IFERROR(MATCH(BBC_10!Q$10,Infor!$A$13:$A$30,0),0)&gt;0,"L",IF(WEEKDAY(Q$10)=1,"","X")))</f>
        <v>X</v>
      </c>
      <c r="R27" s="61" t="str">
        <f>IF(OR($A27="",R$10=""),"",IF(IFERROR(MATCH(BBC_10!R$10,Infor!$A$13:$A$30,0),0)&gt;0,"L",IF(WEEKDAY(R$10)=1,"","X")))</f>
        <v>X</v>
      </c>
      <c r="S27" s="61" t="str">
        <f>IF(OR($A27="",S$10=""),"",IF(IFERROR(MATCH(BBC_10!S$10,Infor!$A$13:$A$30,0),0)&gt;0,"L",IF(WEEKDAY(S$10)=1,"","X")))</f>
        <v/>
      </c>
      <c r="T27" s="61" t="str">
        <f>IF(OR($A27="",T$10=""),"",IF(IFERROR(MATCH(BBC_10!T$10,Infor!$A$13:$A$30,0),0)&gt;0,"L",IF(WEEKDAY(T$10)=1,"","X")))</f>
        <v>X</v>
      </c>
      <c r="U27" s="61" t="str">
        <f>IF(OR($A27="",U$10=""),"",IF(IFERROR(MATCH(BBC_10!U$10,Infor!$A$13:$A$30,0),0)&gt;0,"L",IF(WEEKDAY(U$10)=1,"","X")))</f>
        <v>X</v>
      </c>
      <c r="V27" s="61" t="str">
        <f>IF(OR($A27="",V$10=""),"",IF(IFERROR(MATCH(BBC_10!V$10,Infor!$A$13:$A$30,0),0)&gt;0,"L",IF(WEEKDAY(V$10)=1,"","X")))</f>
        <v>X</v>
      </c>
      <c r="W27" s="61" t="str">
        <f>IF(OR($A27="",W$10=""),"",IF(IFERROR(MATCH(BBC_10!W$10,Infor!$A$13:$A$30,0),0)&gt;0,"L",IF(WEEKDAY(W$10)=1,"","X")))</f>
        <v>X</v>
      </c>
      <c r="X27" s="61" t="str">
        <f>IF(OR($A27="",X$10=""),"",IF(IFERROR(MATCH(BBC_10!X$10,Infor!$A$13:$A$30,0),0)&gt;0,"L",IF(WEEKDAY(X$10)=1,"","X")))</f>
        <v>X</v>
      </c>
      <c r="Y27" s="61" t="str">
        <f>IF(OR($A27="",Y$10=""),"",IF(IFERROR(MATCH(BBC_10!Y$10,Infor!$A$13:$A$30,0),0)&gt;0,"L",IF(WEEKDAY(Y$10)=1,"","X")))</f>
        <v>X</v>
      </c>
      <c r="Z27" s="61" t="str">
        <f>IF(OR($A27="",Z$10=""),"",IF(IFERROR(MATCH(BBC_10!Z$10,Infor!$A$13:$A$30,0),0)&gt;0,"L",IF(WEEKDAY(Z$10)=1,"","X")))</f>
        <v/>
      </c>
      <c r="AA27" s="61" t="str">
        <f>IF(OR($A27="",AA$10=""),"",IF(IFERROR(MATCH(BBC_10!AA$10,Infor!$A$13:$A$30,0),0)&gt;0,"L",IF(WEEKDAY(AA$10)=1,"","X")))</f>
        <v>X</v>
      </c>
      <c r="AB27" s="61" t="str">
        <f>IF(OR($A27="",AB$10=""),"",IF(IFERROR(MATCH(BBC_10!AB$10,Infor!$A$13:$A$30,0),0)&gt;0,"L",IF(WEEKDAY(AB$10)=1,"","X")))</f>
        <v>X</v>
      </c>
      <c r="AC27" s="61" t="str">
        <f>IF(OR($A27="",AC$10=""),"",IF(IFERROR(MATCH(BBC_10!AC$10,Infor!$A$13:$A$30,0),0)&gt;0,"L",IF(WEEKDAY(AC$10)=1,"","X")))</f>
        <v>X</v>
      </c>
      <c r="AD27" s="61" t="str">
        <f>IF(OR($A27="",AD$10=""),"",IF(IFERROR(MATCH(BBC_10!AD$10,Infor!$A$13:$A$30,0),0)&gt;0,"L",IF(WEEKDAY(AD$10)=1,"","X")))</f>
        <v>X</v>
      </c>
      <c r="AE27" s="61" t="str">
        <f>IF(OR($A27="",AE$10=""),"",IF(IFERROR(MATCH(BBC_10!AE$10,Infor!$A$13:$A$30,0),0)&gt;0,"L",IF(WEEKDAY(AE$10)=1,"","X")))</f>
        <v>X</v>
      </c>
      <c r="AF27" s="61" t="str">
        <f>IF(OR($A27="",AF$10=""),"",IF(IFERROR(MATCH(BBC_10!AF$10,Infor!$A$13:$A$30,0),0)&gt;0,"L",IF(WEEKDAY(AF$10)=1,"","X")))</f>
        <v>X</v>
      </c>
      <c r="AG27" s="61" t="str">
        <f>IF(OR($A27="",AG$10=""),"",IF(IFERROR(MATCH(BBC_10!AG$10,Infor!$A$13:$A$30,0),0)&gt;0,"L",IF(WEEKDAY(AG$10)=1,"","X")))</f>
        <v/>
      </c>
      <c r="AH27" s="61" t="str">
        <f>IF(OR($A27="",AH$10=""),"",IF(IFERROR(MATCH(BBC_10!AH$10,Infor!$A$13:$A$30,0),0)&gt;0,"L",IF(WEEKDAY(AH$10)=1,"","X")))</f>
        <v>X</v>
      </c>
      <c r="AI27" s="61" t="str">
        <f>IF(OR($A27="",AI$10=""),"",IF(IFERROR(MATCH(BBC_10!AI$10,Infor!$A$13:$A$30,0),0)&gt;0,"L",IF(WEEKDAY(AI$10)=1,"","X")))</f>
        <v>X</v>
      </c>
      <c r="AJ27" s="62"/>
      <c r="AK27" s="62">
        <f t="shared" si="6"/>
        <v>26</v>
      </c>
      <c r="AL27" s="62">
        <f t="shared" si="7"/>
        <v>0</v>
      </c>
      <c r="AM27" s="62"/>
      <c r="AN27" s="63"/>
      <c r="AO27" s="44">
        <f t="shared" si="0"/>
        <v>10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IF(OR($A28="",E$10=""),"",IF(IFERROR(MATCH(BBC_10!E$10,Infor!$A$13:$A$30,0),0)&gt;0,"L",IF(WEEKDAY(E$10)=1,"","X")))</f>
        <v/>
      </c>
      <c r="F28" s="61" t="str">
        <f>IF(OR($A28="",F$10=""),"",IF(IFERROR(MATCH(BBC_10!F$10,Infor!$A$13:$A$30,0),0)&gt;0,"L",IF(WEEKDAY(F$10)=1,"","X")))</f>
        <v>X</v>
      </c>
      <c r="G28" s="61" t="str">
        <f>IF(OR($A28="",G$10=""),"",IF(IFERROR(MATCH(BBC_10!G$10,Infor!$A$13:$A$30,0),0)&gt;0,"L",IF(WEEKDAY(G$10)=1,"","X")))</f>
        <v>X</v>
      </c>
      <c r="H28" s="61" t="str">
        <f>IF(OR($A28="",H$10=""),"",IF(IFERROR(MATCH(BBC_10!H$10,Infor!$A$13:$A$30,0),0)&gt;0,"L",IF(WEEKDAY(H$10)=1,"","X")))</f>
        <v>X</v>
      </c>
      <c r="I28" s="61" t="str">
        <f>IF(OR($A28="",I$10=""),"",IF(IFERROR(MATCH(BBC_10!I$10,Infor!$A$13:$A$30,0),0)&gt;0,"L",IF(WEEKDAY(I$10)=1,"","X")))</f>
        <v>X</v>
      </c>
      <c r="J28" s="61" t="str">
        <f>IF(OR($A28="",J$10=""),"",IF(IFERROR(MATCH(BBC_10!J$10,Infor!$A$13:$A$30,0),0)&gt;0,"L",IF(WEEKDAY(J$10)=1,"","X")))</f>
        <v>X</v>
      </c>
      <c r="K28" s="61" t="str">
        <f>IF(OR($A28="",K$10=""),"",IF(IFERROR(MATCH(BBC_10!K$10,Infor!$A$13:$A$30,0),0)&gt;0,"L",IF(WEEKDAY(K$10)=1,"","X")))</f>
        <v>X</v>
      </c>
      <c r="L28" s="61" t="str">
        <f>IF(OR($A28="",L$10=""),"",IF(IFERROR(MATCH(BBC_10!L$10,Infor!$A$13:$A$30,0),0)&gt;0,"L",IF(WEEKDAY(L$10)=1,"","X")))</f>
        <v/>
      </c>
      <c r="M28" s="61" t="str">
        <f>IF(OR($A28="",M$10=""),"",IF(IFERROR(MATCH(BBC_10!M$10,Infor!$A$13:$A$30,0),0)&gt;0,"L",IF(WEEKDAY(M$10)=1,"","X")))</f>
        <v>X</v>
      </c>
      <c r="N28" s="61" t="str">
        <f>IF(OR($A28="",N$10=""),"",IF(IFERROR(MATCH(BBC_10!N$10,Infor!$A$13:$A$30,0),0)&gt;0,"L",IF(WEEKDAY(N$10)=1,"","X")))</f>
        <v>X</v>
      </c>
      <c r="O28" s="61" t="str">
        <f>IF(OR($A28="",O$10=""),"",IF(IFERROR(MATCH(BBC_10!O$10,Infor!$A$13:$A$30,0),0)&gt;0,"L",IF(WEEKDAY(O$10)=1,"","X")))</f>
        <v>X</v>
      </c>
      <c r="P28" s="61" t="str">
        <f>IF(OR($A28="",P$10=""),"",IF(IFERROR(MATCH(BBC_10!P$10,Infor!$A$13:$A$30,0),0)&gt;0,"L",IF(WEEKDAY(P$10)=1,"","X")))</f>
        <v>X</v>
      </c>
      <c r="Q28" s="61" t="str">
        <f>IF(OR($A28="",Q$10=""),"",IF(IFERROR(MATCH(BBC_10!Q$10,Infor!$A$13:$A$30,0),0)&gt;0,"L",IF(WEEKDAY(Q$10)=1,"","X")))</f>
        <v>X</v>
      </c>
      <c r="R28" s="61" t="str">
        <f>IF(OR($A28="",R$10=""),"",IF(IFERROR(MATCH(BBC_10!R$10,Infor!$A$13:$A$30,0),0)&gt;0,"L",IF(WEEKDAY(R$10)=1,"","X")))</f>
        <v>X</v>
      </c>
      <c r="S28" s="61" t="str">
        <f>IF(OR($A28="",S$10=""),"",IF(IFERROR(MATCH(BBC_10!S$10,Infor!$A$13:$A$30,0),0)&gt;0,"L",IF(WEEKDAY(S$10)=1,"","X")))</f>
        <v/>
      </c>
      <c r="T28" s="61" t="str">
        <f>IF(OR($A28="",T$10=""),"",IF(IFERROR(MATCH(BBC_10!T$10,Infor!$A$13:$A$30,0),0)&gt;0,"L",IF(WEEKDAY(T$10)=1,"","X")))</f>
        <v>X</v>
      </c>
      <c r="U28" s="61" t="str">
        <f>IF(OR($A28="",U$10=""),"",IF(IFERROR(MATCH(BBC_10!U$10,Infor!$A$13:$A$30,0),0)&gt;0,"L",IF(WEEKDAY(U$10)=1,"","X")))</f>
        <v>X</v>
      </c>
      <c r="V28" s="61" t="str">
        <f>IF(OR($A28="",V$10=""),"",IF(IFERROR(MATCH(BBC_10!V$10,Infor!$A$13:$A$30,0),0)&gt;0,"L",IF(WEEKDAY(V$10)=1,"","X")))</f>
        <v>X</v>
      </c>
      <c r="W28" s="61" t="str">
        <f>IF(OR($A28="",W$10=""),"",IF(IFERROR(MATCH(BBC_10!W$10,Infor!$A$13:$A$30,0),0)&gt;0,"L",IF(WEEKDAY(W$10)=1,"","X")))</f>
        <v>X</v>
      </c>
      <c r="X28" s="61" t="str">
        <f>IF(OR($A28="",X$10=""),"",IF(IFERROR(MATCH(BBC_10!X$10,Infor!$A$13:$A$30,0),0)&gt;0,"L",IF(WEEKDAY(X$10)=1,"","X")))</f>
        <v>X</v>
      </c>
      <c r="Y28" s="61" t="str">
        <f>IF(OR($A28="",Y$10=""),"",IF(IFERROR(MATCH(BBC_10!Y$10,Infor!$A$13:$A$30,0),0)&gt;0,"L",IF(WEEKDAY(Y$10)=1,"","X")))</f>
        <v>X</v>
      </c>
      <c r="Z28" s="61" t="str">
        <f>IF(OR($A28="",Z$10=""),"",IF(IFERROR(MATCH(BBC_10!Z$10,Infor!$A$13:$A$30,0),0)&gt;0,"L",IF(WEEKDAY(Z$10)=1,"","X")))</f>
        <v/>
      </c>
      <c r="AA28" s="61" t="str">
        <f>IF(OR($A28="",AA$10=""),"",IF(IFERROR(MATCH(BBC_10!AA$10,Infor!$A$13:$A$30,0),0)&gt;0,"L",IF(WEEKDAY(AA$10)=1,"","X")))</f>
        <v>X</v>
      </c>
      <c r="AB28" s="61" t="str">
        <f>IF(OR($A28="",AB$10=""),"",IF(IFERROR(MATCH(BBC_10!AB$10,Infor!$A$13:$A$30,0),0)&gt;0,"L",IF(WEEKDAY(AB$10)=1,"","X")))</f>
        <v>X</v>
      </c>
      <c r="AC28" s="61" t="str">
        <f>IF(OR($A28="",AC$10=""),"",IF(IFERROR(MATCH(BBC_10!AC$10,Infor!$A$13:$A$30,0),0)&gt;0,"L",IF(WEEKDAY(AC$10)=1,"","X")))</f>
        <v>X</v>
      </c>
      <c r="AD28" s="61" t="str">
        <f>IF(OR($A28="",AD$10=""),"",IF(IFERROR(MATCH(BBC_10!AD$10,Infor!$A$13:$A$30,0),0)&gt;0,"L",IF(WEEKDAY(AD$10)=1,"","X")))</f>
        <v>X</v>
      </c>
      <c r="AE28" s="61" t="str">
        <f>IF(OR($A28="",AE$10=""),"",IF(IFERROR(MATCH(BBC_10!AE$10,Infor!$A$13:$A$30,0),0)&gt;0,"L",IF(WEEKDAY(AE$10)=1,"","X")))</f>
        <v>X</v>
      </c>
      <c r="AF28" s="61" t="str">
        <f>IF(OR($A28="",AF$10=""),"",IF(IFERROR(MATCH(BBC_10!AF$10,Infor!$A$13:$A$30,0),0)&gt;0,"L",IF(WEEKDAY(AF$10)=1,"","X")))</f>
        <v>X</v>
      </c>
      <c r="AG28" s="61" t="str">
        <f>IF(OR($A28="",AG$10=""),"",IF(IFERROR(MATCH(BBC_10!AG$10,Infor!$A$13:$A$30,0),0)&gt;0,"L",IF(WEEKDAY(AG$10)=1,"","X")))</f>
        <v/>
      </c>
      <c r="AH28" s="61" t="str">
        <f>IF(OR($A28="",AH$10=""),"",IF(IFERROR(MATCH(BBC_10!AH$10,Infor!$A$13:$A$30,0),0)&gt;0,"L",IF(WEEKDAY(AH$10)=1,"","X")))</f>
        <v>X</v>
      </c>
      <c r="AI28" s="61" t="str">
        <f>IF(OR($A28="",AI$10=""),"",IF(IFERROR(MATCH(BBC_10!AI$10,Infor!$A$13:$A$30,0),0)&gt;0,"L",IF(WEEKDAY(AI$10)=1,"","X")))</f>
        <v>X</v>
      </c>
      <c r="AJ28" s="62"/>
      <c r="AK28" s="62">
        <f t="shared" si="6"/>
        <v>26</v>
      </c>
      <c r="AL28" s="62">
        <f t="shared" si="7"/>
        <v>0</v>
      </c>
      <c r="AM28" s="62"/>
      <c r="AN28" s="63"/>
      <c r="AO28" s="44">
        <f t="shared" si="0"/>
        <v>10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IF(OR($A29="",E$10=""),"",IF(IFERROR(MATCH(BBC_10!E$10,Infor!$A$13:$A$30,0),0)&gt;0,"L",IF(WEEKDAY(E$10)=1,"","X")))</f>
        <v/>
      </c>
      <c r="F29" s="61" t="str">
        <f>IF(OR($A29="",F$10=""),"",IF(IFERROR(MATCH(BBC_10!F$10,Infor!$A$13:$A$30,0),0)&gt;0,"L",IF(WEEKDAY(F$10)=1,"","X")))</f>
        <v>X</v>
      </c>
      <c r="G29" s="61" t="str">
        <f>IF(OR($A29="",G$10=""),"",IF(IFERROR(MATCH(BBC_10!G$10,Infor!$A$13:$A$30,0),0)&gt;0,"L",IF(WEEKDAY(G$10)=1,"","X")))</f>
        <v>X</v>
      </c>
      <c r="H29" s="61" t="str">
        <f>IF(OR($A29="",H$10=""),"",IF(IFERROR(MATCH(BBC_10!H$10,Infor!$A$13:$A$30,0),0)&gt;0,"L",IF(WEEKDAY(H$10)=1,"","X")))</f>
        <v>X</v>
      </c>
      <c r="I29" s="61" t="str">
        <f>IF(OR($A29="",I$10=""),"",IF(IFERROR(MATCH(BBC_10!I$10,Infor!$A$13:$A$30,0),0)&gt;0,"L",IF(WEEKDAY(I$10)=1,"","X")))</f>
        <v>X</v>
      </c>
      <c r="J29" s="61" t="str">
        <f>IF(OR($A29="",J$10=""),"",IF(IFERROR(MATCH(BBC_10!J$10,Infor!$A$13:$A$30,0),0)&gt;0,"L",IF(WEEKDAY(J$10)=1,"","X")))</f>
        <v>X</v>
      </c>
      <c r="K29" s="61" t="str">
        <f>IF(OR($A29="",K$10=""),"",IF(IFERROR(MATCH(BBC_10!K$10,Infor!$A$13:$A$30,0),0)&gt;0,"L",IF(WEEKDAY(K$10)=1,"","X")))</f>
        <v>X</v>
      </c>
      <c r="L29" s="61" t="str">
        <f>IF(OR($A29="",L$10=""),"",IF(IFERROR(MATCH(BBC_10!L$10,Infor!$A$13:$A$30,0),0)&gt;0,"L",IF(WEEKDAY(L$10)=1,"","X")))</f>
        <v/>
      </c>
      <c r="M29" s="61" t="str">
        <f>IF(OR($A29="",M$10=""),"",IF(IFERROR(MATCH(BBC_10!M$10,Infor!$A$13:$A$30,0),0)&gt;0,"L",IF(WEEKDAY(M$10)=1,"","X")))</f>
        <v>X</v>
      </c>
      <c r="N29" s="61" t="str">
        <f>IF(OR($A29="",N$10=""),"",IF(IFERROR(MATCH(BBC_10!N$10,Infor!$A$13:$A$30,0),0)&gt;0,"L",IF(WEEKDAY(N$10)=1,"","X")))</f>
        <v>X</v>
      </c>
      <c r="O29" s="61" t="str">
        <f>IF(OR($A29="",O$10=""),"",IF(IFERROR(MATCH(BBC_10!O$10,Infor!$A$13:$A$30,0),0)&gt;0,"L",IF(WEEKDAY(O$10)=1,"","X")))</f>
        <v>X</v>
      </c>
      <c r="P29" s="61" t="str">
        <f>IF(OR($A29="",P$10=""),"",IF(IFERROR(MATCH(BBC_10!P$10,Infor!$A$13:$A$30,0),0)&gt;0,"L",IF(WEEKDAY(P$10)=1,"","X")))</f>
        <v>X</v>
      </c>
      <c r="Q29" s="61" t="str">
        <f>IF(OR($A29="",Q$10=""),"",IF(IFERROR(MATCH(BBC_10!Q$10,Infor!$A$13:$A$30,0),0)&gt;0,"L",IF(WEEKDAY(Q$10)=1,"","X")))</f>
        <v>X</v>
      </c>
      <c r="R29" s="61" t="str">
        <f>IF(OR($A29="",R$10=""),"",IF(IFERROR(MATCH(BBC_10!R$10,Infor!$A$13:$A$30,0),0)&gt;0,"L",IF(WEEKDAY(R$10)=1,"","X")))</f>
        <v>X</v>
      </c>
      <c r="S29" s="61" t="str">
        <f>IF(OR($A29="",S$10=""),"",IF(IFERROR(MATCH(BBC_10!S$10,Infor!$A$13:$A$30,0),0)&gt;0,"L",IF(WEEKDAY(S$10)=1,"","X")))</f>
        <v/>
      </c>
      <c r="T29" s="61" t="str">
        <f>IF(OR($A29="",T$10=""),"",IF(IFERROR(MATCH(BBC_10!T$10,Infor!$A$13:$A$30,0),0)&gt;0,"L",IF(WEEKDAY(T$10)=1,"","X")))</f>
        <v>X</v>
      </c>
      <c r="U29" s="61" t="str">
        <f>IF(OR($A29="",U$10=""),"",IF(IFERROR(MATCH(BBC_10!U$10,Infor!$A$13:$A$30,0),0)&gt;0,"L",IF(WEEKDAY(U$10)=1,"","X")))</f>
        <v>X</v>
      </c>
      <c r="V29" s="61" t="str">
        <f>IF(OR($A29="",V$10=""),"",IF(IFERROR(MATCH(BBC_10!V$10,Infor!$A$13:$A$30,0),0)&gt;0,"L",IF(WEEKDAY(V$10)=1,"","X")))</f>
        <v>X</v>
      </c>
      <c r="W29" s="61" t="str">
        <f>IF(OR($A29="",W$10=""),"",IF(IFERROR(MATCH(BBC_10!W$10,Infor!$A$13:$A$30,0),0)&gt;0,"L",IF(WEEKDAY(W$10)=1,"","X")))</f>
        <v>X</v>
      </c>
      <c r="X29" s="61" t="str">
        <f>IF(OR($A29="",X$10=""),"",IF(IFERROR(MATCH(BBC_10!X$10,Infor!$A$13:$A$30,0),0)&gt;0,"L",IF(WEEKDAY(X$10)=1,"","X")))</f>
        <v>X</v>
      </c>
      <c r="Y29" s="61" t="str">
        <f>IF(OR($A29="",Y$10=""),"",IF(IFERROR(MATCH(BBC_10!Y$10,Infor!$A$13:$A$30,0),0)&gt;0,"L",IF(WEEKDAY(Y$10)=1,"","X")))</f>
        <v>X</v>
      </c>
      <c r="Z29" s="61" t="str">
        <f>IF(OR($A29="",Z$10=""),"",IF(IFERROR(MATCH(BBC_10!Z$10,Infor!$A$13:$A$30,0),0)&gt;0,"L",IF(WEEKDAY(Z$10)=1,"","X")))</f>
        <v/>
      </c>
      <c r="AA29" s="61" t="str">
        <f>IF(OR($A29="",AA$10=""),"",IF(IFERROR(MATCH(BBC_10!AA$10,Infor!$A$13:$A$30,0),0)&gt;0,"L",IF(WEEKDAY(AA$10)=1,"","X")))</f>
        <v>X</v>
      </c>
      <c r="AB29" s="61" t="str">
        <f>IF(OR($A29="",AB$10=""),"",IF(IFERROR(MATCH(BBC_10!AB$10,Infor!$A$13:$A$30,0),0)&gt;0,"L",IF(WEEKDAY(AB$10)=1,"","X")))</f>
        <v>X</v>
      </c>
      <c r="AC29" s="61" t="str">
        <f>IF(OR($A29="",AC$10=""),"",IF(IFERROR(MATCH(BBC_10!AC$10,Infor!$A$13:$A$30,0),0)&gt;0,"L",IF(WEEKDAY(AC$10)=1,"","X")))</f>
        <v>X</v>
      </c>
      <c r="AD29" s="61" t="str">
        <f>IF(OR($A29="",AD$10=""),"",IF(IFERROR(MATCH(BBC_10!AD$10,Infor!$A$13:$A$30,0),0)&gt;0,"L",IF(WEEKDAY(AD$10)=1,"","X")))</f>
        <v>X</v>
      </c>
      <c r="AE29" s="61" t="str">
        <f>IF(OR($A29="",AE$10=""),"",IF(IFERROR(MATCH(BBC_10!AE$10,Infor!$A$13:$A$30,0),0)&gt;0,"L",IF(WEEKDAY(AE$10)=1,"","X")))</f>
        <v>X</v>
      </c>
      <c r="AF29" s="61" t="str">
        <f>IF(OR($A29="",AF$10=""),"",IF(IFERROR(MATCH(BBC_10!AF$10,Infor!$A$13:$A$30,0),0)&gt;0,"L",IF(WEEKDAY(AF$10)=1,"","X")))</f>
        <v>X</v>
      </c>
      <c r="AG29" s="61" t="str">
        <f>IF(OR($A29="",AG$10=""),"",IF(IFERROR(MATCH(BBC_10!AG$10,Infor!$A$13:$A$30,0),0)&gt;0,"L",IF(WEEKDAY(AG$10)=1,"","X")))</f>
        <v/>
      </c>
      <c r="AH29" s="61" t="str">
        <f>IF(OR($A29="",AH$10=""),"",IF(IFERROR(MATCH(BBC_10!AH$10,Infor!$A$13:$A$30,0),0)&gt;0,"L",IF(WEEKDAY(AH$10)=1,"","X")))</f>
        <v>X</v>
      </c>
      <c r="AI29" s="61" t="str">
        <f>IF(OR($A29="",AI$10=""),"",IF(IFERROR(MATCH(BBC_10!AI$10,Infor!$A$13:$A$30,0),0)&gt;0,"L",IF(WEEKDAY(AI$10)=1,"","X")))</f>
        <v>X</v>
      </c>
      <c r="AJ29" s="62"/>
      <c r="AK29" s="62">
        <f t="shared" si="6"/>
        <v>26</v>
      </c>
      <c r="AL29" s="62">
        <f t="shared" si="7"/>
        <v>0</v>
      </c>
      <c r="AM29" s="62"/>
      <c r="AN29" s="63"/>
      <c r="AO29" s="44">
        <f t="shared" si="0"/>
        <v>10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IF(OR($A30="",E$10=""),"",IF(IFERROR(MATCH(BBC_10!E$10,Infor!$A$13:$A$30,0),0)&gt;0,"L",IF(WEEKDAY(E$10)=1,"","X")))</f>
        <v/>
      </c>
      <c r="F30" s="61" t="str">
        <f>IF(OR($A30="",F$10=""),"",IF(IFERROR(MATCH(BBC_10!F$10,Infor!$A$13:$A$30,0),0)&gt;0,"L",IF(WEEKDAY(F$10)=1,"","X")))</f>
        <v>X</v>
      </c>
      <c r="G30" s="61" t="str">
        <f>IF(OR($A30="",G$10=""),"",IF(IFERROR(MATCH(BBC_10!G$10,Infor!$A$13:$A$30,0),0)&gt;0,"L",IF(WEEKDAY(G$10)=1,"","X")))</f>
        <v>X</v>
      </c>
      <c r="H30" s="61" t="str">
        <f>IF(OR($A30="",H$10=""),"",IF(IFERROR(MATCH(BBC_10!H$10,Infor!$A$13:$A$30,0),0)&gt;0,"L",IF(WEEKDAY(H$10)=1,"","X")))</f>
        <v>X</v>
      </c>
      <c r="I30" s="61" t="str">
        <f>IF(OR($A30="",I$10=""),"",IF(IFERROR(MATCH(BBC_10!I$10,Infor!$A$13:$A$30,0),0)&gt;0,"L",IF(WEEKDAY(I$10)=1,"","X")))</f>
        <v>X</v>
      </c>
      <c r="J30" s="61" t="str">
        <f>IF(OR($A30="",J$10=""),"",IF(IFERROR(MATCH(BBC_10!J$10,Infor!$A$13:$A$30,0),0)&gt;0,"L",IF(WEEKDAY(J$10)=1,"","X")))</f>
        <v>X</v>
      </c>
      <c r="K30" s="61" t="str">
        <f>IF(OR($A30="",K$10=""),"",IF(IFERROR(MATCH(BBC_10!K$10,Infor!$A$13:$A$30,0),0)&gt;0,"L",IF(WEEKDAY(K$10)=1,"","X")))</f>
        <v>X</v>
      </c>
      <c r="L30" s="61" t="str">
        <f>IF(OR($A30="",L$10=""),"",IF(IFERROR(MATCH(BBC_10!L$10,Infor!$A$13:$A$30,0),0)&gt;0,"L",IF(WEEKDAY(L$10)=1,"","X")))</f>
        <v/>
      </c>
      <c r="M30" s="61" t="str">
        <f>IF(OR($A30="",M$10=""),"",IF(IFERROR(MATCH(BBC_10!M$10,Infor!$A$13:$A$30,0),0)&gt;0,"L",IF(WEEKDAY(M$10)=1,"","X")))</f>
        <v>X</v>
      </c>
      <c r="N30" s="61" t="str">
        <f>IF(OR($A30="",N$10=""),"",IF(IFERROR(MATCH(BBC_10!N$10,Infor!$A$13:$A$30,0),0)&gt;0,"L",IF(WEEKDAY(N$10)=1,"","X")))</f>
        <v>X</v>
      </c>
      <c r="O30" s="61" t="str">
        <f>IF(OR($A30="",O$10=""),"",IF(IFERROR(MATCH(BBC_10!O$10,Infor!$A$13:$A$30,0),0)&gt;0,"L",IF(WEEKDAY(O$10)=1,"","X")))</f>
        <v>X</v>
      </c>
      <c r="P30" s="61" t="str">
        <f>IF(OR($A30="",P$10=""),"",IF(IFERROR(MATCH(BBC_10!P$10,Infor!$A$13:$A$30,0),0)&gt;0,"L",IF(WEEKDAY(P$10)=1,"","X")))</f>
        <v>X</v>
      </c>
      <c r="Q30" s="61" t="str">
        <f>IF(OR($A30="",Q$10=""),"",IF(IFERROR(MATCH(BBC_10!Q$10,Infor!$A$13:$A$30,0),0)&gt;0,"L",IF(WEEKDAY(Q$10)=1,"","X")))</f>
        <v>X</v>
      </c>
      <c r="R30" s="61" t="str">
        <f>IF(OR($A30="",R$10=""),"",IF(IFERROR(MATCH(BBC_10!R$10,Infor!$A$13:$A$30,0),0)&gt;0,"L",IF(WEEKDAY(R$10)=1,"","X")))</f>
        <v>X</v>
      </c>
      <c r="S30" s="61" t="str">
        <f>IF(OR($A30="",S$10=""),"",IF(IFERROR(MATCH(BBC_10!S$10,Infor!$A$13:$A$30,0),0)&gt;0,"L",IF(WEEKDAY(S$10)=1,"","X")))</f>
        <v/>
      </c>
      <c r="T30" s="61" t="str">
        <f>IF(OR($A30="",T$10=""),"",IF(IFERROR(MATCH(BBC_10!T$10,Infor!$A$13:$A$30,0),0)&gt;0,"L",IF(WEEKDAY(T$10)=1,"","X")))</f>
        <v>X</v>
      </c>
      <c r="U30" s="61" t="str">
        <f>IF(OR($A30="",U$10=""),"",IF(IFERROR(MATCH(BBC_10!U$10,Infor!$A$13:$A$30,0),0)&gt;0,"L",IF(WEEKDAY(U$10)=1,"","X")))</f>
        <v>X</v>
      </c>
      <c r="V30" s="61" t="str">
        <f>IF(OR($A30="",V$10=""),"",IF(IFERROR(MATCH(BBC_10!V$10,Infor!$A$13:$A$30,0),0)&gt;0,"L",IF(WEEKDAY(V$10)=1,"","X")))</f>
        <v>X</v>
      </c>
      <c r="W30" s="61" t="str">
        <f>IF(OR($A30="",W$10=""),"",IF(IFERROR(MATCH(BBC_10!W$10,Infor!$A$13:$A$30,0),0)&gt;0,"L",IF(WEEKDAY(W$10)=1,"","X")))</f>
        <v>X</v>
      </c>
      <c r="X30" s="61" t="str">
        <f>IF(OR($A30="",X$10=""),"",IF(IFERROR(MATCH(BBC_10!X$10,Infor!$A$13:$A$30,0),0)&gt;0,"L",IF(WEEKDAY(X$10)=1,"","X")))</f>
        <v>X</v>
      </c>
      <c r="Y30" s="61" t="str">
        <f>IF(OR($A30="",Y$10=""),"",IF(IFERROR(MATCH(BBC_10!Y$10,Infor!$A$13:$A$30,0),0)&gt;0,"L",IF(WEEKDAY(Y$10)=1,"","X")))</f>
        <v>X</v>
      </c>
      <c r="Z30" s="61" t="str">
        <f>IF(OR($A30="",Z$10=""),"",IF(IFERROR(MATCH(BBC_10!Z$10,Infor!$A$13:$A$30,0),0)&gt;0,"L",IF(WEEKDAY(Z$10)=1,"","X")))</f>
        <v/>
      </c>
      <c r="AA30" s="61" t="str">
        <f>IF(OR($A30="",AA$10=""),"",IF(IFERROR(MATCH(BBC_10!AA$10,Infor!$A$13:$A$30,0),0)&gt;0,"L",IF(WEEKDAY(AA$10)=1,"","X")))</f>
        <v>X</v>
      </c>
      <c r="AB30" s="61" t="str">
        <f>IF(OR($A30="",AB$10=""),"",IF(IFERROR(MATCH(BBC_10!AB$10,Infor!$A$13:$A$30,0),0)&gt;0,"L",IF(WEEKDAY(AB$10)=1,"","X")))</f>
        <v>X</v>
      </c>
      <c r="AC30" s="61" t="str">
        <f>IF(OR($A30="",AC$10=""),"",IF(IFERROR(MATCH(BBC_10!AC$10,Infor!$A$13:$A$30,0),0)&gt;0,"L",IF(WEEKDAY(AC$10)=1,"","X")))</f>
        <v>X</v>
      </c>
      <c r="AD30" s="61" t="str">
        <f>IF(OR($A30="",AD$10=""),"",IF(IFERROR(MATCH(BBC_10!AD$10,Infor!$A$13:$A$30,0),0)&gt;0,"L",IF(WEEKDAY(AD$10)=1,"","X")))</f>
        <v>X</v>
      </c>
      <c r="AE30" s="61" t="str">
        <f>IF(OR($A30="",AE$10=""),"",IF(IFERROR(MATCH(BBC_10!AE$10,Infor!$A$13:$A$30,0),0)&gt;0,"L",IF(WEEKDAY(AE$10)=1,"","X")))</f>
        <v>X</v>
      </c>
      <c r="AF30" s="61" t="str">
        <f>IF(OR($A30="",AF$10=""),"",IF(IFERROR(MATCH(BBC_10!AF$10,Infor!$A$13:$A$30,0),0)&gt;0,"L",IF(WEEKDAY(AF$10)=1,"","X")))</f>
        <v>X</v>
      </c>
      <c r="AG30" s="61" t="str">
        <f>IF(OR($A30="",AG$10=""),"",IF(IFERROR(MATCH(BBC_10!AG$10,Infor!$A$13:$A$30,0),0)&gt;0,"L",IF(WEEKDAY(AG$10)=1,"","X")))</f>
        <v/>
      </c>
      <c r="AH30" s="61" t="str">
        <f>IF(OR($A30="",AH$10=""),"",IF(IFERROR(MATCH(BBC_10!AH$10,Infor!$A$13:$A$30,0),0)&gt;0,"L",IF(WEEKDAY(AH$10)=1,"","X")))</f>
        <v>X</v>
      </c>
      <c r="AI30" s="61" t="str">
        <f>IF(OR($A30="",AI$10=""),"",IF(IFERROR(MATCH(BBC_10!AI$10,Infor!$A$13:$A$30,0),0)&gt;0,"L",IF(WEEKDAY(AI$10)=1,"","X")))</f>
        <v>X</v>
      </c>
      <c r="AJ30" s="62"/>
      <c r="AK30" s="62">
        <f t="shared" si="6"/>
        <v>26</v>
      </c>
      <c r="AL30" s="62">
        <f t="shared" si="7"/>
        <v>0</v>
      </c>
      <c r="AM30" s="62"/>
      <c r="AN30" s="63"/>
      <c r="AO30" s="44">
        <f t="shared" si="0"/>
        <v>10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IF(OR($A31="",E$10=""),"",IF(IFERROR(MATCH(BBC_10!E$10,Infor!$A$13:$A$30,0),0)&gt;0,"L",IF(WEEKDAY(E$10)=1,"","X")))</f>
        <v/>
      </c>
      <c r="F31" s="61" t="str">
        <f>IF(OR($A31="",F$10=""),"",IF(IFERROR(MATCH(BBC_10!F$10,Infor!$A$13:$A$30,0),0)&gt;0,"L",IF(WEEKDAY(F$10)=1,"","X")))</f>
        <v>X</v>
      </c>
      <c r="G31" s="61" t="str">
        <f>IF(OR($A31="",G$10=""),"",IF(IFERROR(MATCH(BBC_10!G$10,Infor!$A$13:$A$30,0),0)&gt;0,"L",IF(WEEKDAY(G$10)=1,"","X")))</f>
        <v>X</v>
      </c>
      <c r="H31" s="61" t="str">
        <f>IF(OR($A31="",H$10=""),"",IF(IFERROR(MATCH(BBC_10!H$10,Infor!$A$13:$A$30,0),0)&gt;0,"L",IF(WEEKDAY(H$10)=1,"","X")))</f>
        <v>X</v>
      </c>
      <c r="I31" s="61" t="str">
        <f>IF(OR($A31="",I$10=""),"",IF(IFERROR(MATCH(BBC_10!I$10,Infor!$A$13:$A$30,0),0)&gt;0,"L",IF(WEEKDAY(I$10)=1,"","X")))</f>
        <v>X</v>
      </c>
      <c r="J31" s="61" t="str">
        <f>IF(OR($A31="",J$10=""),"",IF(IFERROR(MATCH(BBC_10!J$10,Infor!$A$13:$A$30,0),0)&gt;0,"L",IF(WEEKDAY(J$10)=1,"","X")))</f>
        <v>X</v>
      </c>
      <c r="K31" s="61" t="str">
        <f>IF(OR($A31="",K$10=""),"",IF(IFERROR(MATCH(BBC_10!K$10,Infor!$A$13:$A$30,0),0)&gt;0,"L",IF(WEEKDAY(K$10)=1,"","X")))</f>
        <v>X</v>
      </c>
      <c r="L31" s="61" t="str">
        <f>IF(OR($A31="",L$10=""),"",IF(IFERROR(MATCH(BBC_10!L$10,Infor!$A$13:$A$30,0),0)&gt;0,"L",IF(WEEKDAY(L$10)=1,"","X")))</f>
        <v/>
      </c>
      <c r="M31" s="61" t="str">
        <f>IF(OR($A31="",M$10=""),"",IF(IFERROR(MATCH(BBC_10!M$10,Infor!$A$13:$A$30,0),0)&gt;0,"L",IF(WEEKDAY(M$10)=1,"","X")))</f>
        <v>X</v>
      </c>
      <c r="N31" s="61" t="str">
        <f>IF(OR($A31="",N$10=""),"",IF(IFERROR(MATCH(BBC_10!N$10,Infor!$A$13:$A$30,0),0)&gt;0,"L",IF(WEEKDAY(N$10)=1,"","X")))</f>
        <v>X</v>
      </c>
      <c r="O31" s="61" t="str">
        <f>IF(OR($A31="",O$10=""),"",IF(IFERROR(MATCH(BBC_10!O$10,Infor!$A$13:$A$30,0),0)&gt;0,"L",IF(WEEKDAY(O$10)=1,"","X")))</f>
        <v>X</v>
      </c>
      <c r="P31" s="61" t="str">
        <f>IF(OR($A31="",P$10=""),"",IF(IFERROR(MATCH(BBC_10!P$10,Infor!$A$13:$A$30,0),0)&gt;0,"L",IF(WEEKDAY(P$10)=1,"","X")))</f>
        <v>X</v>
      </c>
      <c r="Q31" s="61" t="str">
        <f>IF(OR($A31="",Q$10=""),"",IF(IFERROR(MATCH(BBC_10!Q$10,Infor!$A$13:$A$30,0),0)&gt;0,"L",IF(WEEKDAY(Q$10)=1,"","X")))</f>
        <v>X</v>
      </c>
      <c r="R31" s="61" t="str">
        <f>IF(OR($A31="",R$10=""),"",IF(IFERROR(MATCH(BBC_10!R$10,Infor!$A$13:$A$30,0),0)&gt;0,"L",IF(WEEKDAY(R$10)=1,"","X")))</f>
        <v>X</v>
      </c>
      <c r="S31" s="61" t="str">
        <f>IF(OR($A31="",S$10=""),"",IF(IFERROR(MATCH(BBC_10!S$10,Infor!$A$13:$A$30,0),0)&gt;0,"L",IF(WEEKDAY(S$10)=1,"","X")))</f>
        <v/>
      </c>
      <c r="T31" s="61" t="str">
        <f>IF(OR($A31="",T$10=""),"",IF(IFERROR(MATCH(BBC_10!T$10,Infor!$A$13:$A$30,0),0)&gt;0,"L",IF(WEEKDAY(T$10)=1,"","X")))</f>
        <v>X</v>
      </c>
      <c r="U31" s="61" t="str">
        <f>IF(OR($A31="",U$10=""),"",IF(IFERROR(MATCH(BBC_10!U$10,Infor!$A$13:$A$30,0),0)&gt;0,"L",IF(WEEKDAY(U$10)=1,"","X")))</f>
        <v>X</v>
      </c>
      <c r="V31" s="61" t="str">
        <f>IF(OR($A31="",V$10=""),"",IF(IFERROR(MATCH(BBC_10!V$10,Infor!$A$13:$A$30,0),0)&gt;0,"L",IF(WEEKDAY(V$10)=1,"","X")))</f>
        <v>X</v>
      </c>
      <c r="W31" s="61" t="str">
        <f>IF(OR($A31="",W$10=""),"",IF(IFERROR(MATCH(BBC_10!W$10,Infor!$A$13:$A$30,0),0)&gt;0,"L",IF(WEEKDAY(W$10)=1,"","X")))</f>
        <v>X</v>
      </c>
      <c r="X31" s="61" t="str">
        <f>IF(OR($A31="",X$10=""),"",IF(IFERROR(MATCH(BBC_10!X$10,Infor!$A$13:$A$30,0),0)&gt;0,"L",IF(WEEKDAY(X$10)=1,"","X")))</f>
        <v>X</v>
      </c>
      <c r="Y31" s="61" t="str">
        <f>IF(OR($A31="",Y$10=""),"",IF(IFERROR(MATCH(BBC_10!Y$10,Infor!$A$13:$A$30,0),0)&gt;0,"L",IF(WEEKDAY(Y$10)=1,"","X")))</f>
        <v>X</v>
      </c>
      <c r="Z31" s="61" t="str">
        <f>IF(OR($A31="",Z$10=""),"",IF(IFERROR(MATCH(BBC_10!Z$10,Infor!$A$13:$A$30,0),0)&gt;0,"L",IF(WEEKDAY(Z$10)=1,"","X")))</f>
        <v/>
      </c>
      <c r="AA31" s="61" t="str">
        <f>IF(OR($A31="",AA$10=""),"",IF(IFERROR(MATCH(BBC_10!AA$10,Infor!$A$13:$A$30,0),0)&gt;0,"L",IF(WEEKDAY(AA$10)=1,"","X")))</f>
        <v>X</v>
      </c>
      <c r="AB31" s="61" t="str">
        <f>IF(OR($A31="",AB$10=""),"",IF(IFERROR(MATCH(BBC_10!AB$10,Infor!$A$13:$A$30,0),0)&gt;0,"L",IF(WEEKDAY(AB$10)=1,"","X")))</f>
        <v>X</v>
      </c>
      <c r="AC31" s="61" t="str">
        <f>IF(OR($A31="",AC$10=""),"",IF(IFERROR(MATCH(BBC_10!AC$10,Infor!$A$13:$A$30,0),0)&gt;0,"L",IF(WEEKDAY(AC$10)=1,"","X")))</f>
        <v>X</v>
      </c>
      <c r="AD31" s="61" t="str">
        <f>IF(OR($A31="",AD$10=""),"",IF(IFERROR(MATCH(BBC_10!AD$10,Infor!$A$13:$A$30,0),0)&gt;0,"L",IF(WEEKDAY(AD$10)=1,"","X")))</f>
        <v>X</v>
      </c>
      <c r="AE31" s="61" t="str">
        <f>IF(OR($A31="",AE$10=""),"",IF(IFERROR(MATCH(BBC_10!AE$10,Infor!$A$13:$A$30,0),0)&gt;0,"L",IF(WEEKDAY(AE$10)=1,"","X")))</f>
        <v>X</v>
      </c>
      <c r="AF31" s="61" t="str">
        <f>IF(OR($A31="",AF$10=""),"",IF(IFERROR(MATCH(BBC_10!AF$10,Infor!$A$13:$A$30,0),0)&gt;0,"L",IF(WEEKDAY(AF$10)=1,"","X")))</f>
        <v>X</v>
      </c>
      <c r="AG31" s="61" t="str">
        <f>IF(OR($A31="",AG$10=""),"",IF(IFERROR(MATCH(BBC_10!AG$10,Infor!$A$13:$A$30,0),0)&gt;0,"L",IF(WEEKDAY(AG$10)=1,"","X")))</f>
        <v/>
      </c>
      <c r="AH31" s="61" t="str">
        <f>IF(OR($A31="",AH$10=""),"",IF(IFERROR(MATCH(BBC_10!AH$10,Infor!$A$13:$A$30,0),0)&gt;0,"L",IF(WEEKDAY(AH$10)=1,"","X")))</f>
        <v>X</v>
      </c>
      <c r="AI31" s="61" t="str">
        <f>IF(OR($A31="",AI$10=""),"",IF(IFERROR(MATCH(BBC_10!AI$10,Infor!$A$13:$A$30,0),0)&gt;0,"L",IF(WEEKDAY(AI$10)=1,"","X")))</f>
        <v>X</v>
      </c>
      <c r="AJ31" s="62"/>
      <c r="AK31" s="62">
        <f t="shared" si="6"/>
        <v>26</v>
      </c>
      <c r="AL31" s="62">
        <f t="shared" si="7"/>
        <v>0</v>
      </c>
      <c r="AM31" s="62"/>
      <c r="AN31" s="63"/>
      <c r="AO31" s="44">
        <f t="shared" si="0"/>
        <v>10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IF(OR($A32="",E$10=""),"",IF(IFERROR(MATCH(BBC_10!E$10,Infor!$A$13:$A$30,0),0)&gt;0,"L",IF(WEEKDAY(E$10)=1,"","X")))</f>
        <v/>
      </c>
      <c r="F32" s="61" t="str">
        <f>IF(OR($A32="",F$10=""),"",IF(IFERROR(MATCH(BBC_10!F$10,Infor!$A$13:$A$30,0),0)&gt;0,"L",IF(WEEKDAY(F$10)=1,"","X")))</f>
        <v>X</v>
      </c>
      <c r="G32" s="61" t="str">
        <f>IF(OR($A32="",G$10=""),"",IF(IFERROR(MATCH(BBC_10!G$10,Infor!$A$13:$A$30,0),0)&gt;0,"L",IF(WEEKDAY(G$10)=1,"","X")))</f>
        <v>X</v>
      </c>
      <c r="H32" s="61" t="str">
        <f>IF(OR($A32="",H$10=""),"",IF(IFERROR(MATCH(BBC_10!H$10,Infor!$A$13:$A$30,0),0)&gt;0,"L",IF(WEEKDAY(H$10)=1,"","X")))</f>
        <v>X</v>
      </c>
      <c r="I32" s="61" t="str">
        <f>IF(OR($A32="",I$10=""),"",IF(IFERROR(MATCH(BBC_10!I$10,Infor!$A$13:$A$30,0),0)&gt;0,"L",IF(WEEKDAY(I$10)=1,"","X")))</f>
        <v>X</v>
      </c>
      <c r="J32" s="61" t="str">
        <f>IF(OR($A32="",J$10=""),"",IF(IFERROR(MATCH(BBC_10!J$10,Infor!$A$13:$A$30,0),0)&gt;0,"L",IF(WEEKDAY(J$10)=1,"","X")))</f>
        <v>X</v>
      </c>
      <c r="K32" s="61" t="str">
        <f>IF(OR($A32="",K$10=""),"",IF(IFERROR(MATCH(BBC_10!K$10,Infor!$A$13:$A$30,0),0)&gt;0,"L",IF(WEEKDAY(K$10)=1,"","X")))</f>
        <v>X</v>
      </c>
      <c r="L32" s="61" t="str">
        <f>IF(OR($A32="",L$10=""),"",IF(IFERROR(MATCH(BBC_10!L$10,Infor!$A$13:$A$30,0),0)&gt;0,"L",IF(WEEKDAY(L$10)=1,"","X")))</f>
        <v/>
      </c>
      <c r="M32" s="61" t="str">
        <f>IF(OR($A32="",M$10=""),"",IF(IFERROR(MATCH(BBC_10!M$10,Infor!$A$13:$A$30,0),0)&gt;0,"L",IF(WEEKDAY(M$10)=1,"","X")))</f>
        <v>X</v>
      </c>
      <c r="N32" s="61" t="str">
        <f>IF(OR($A32="",N$10=""),"",IF(IFERROR(MATCH(BBC_10!N$10,Infor!$A$13:$A$30,0),0)&gt;0,"L",IF(WEEKDAY(N$10)=1,"","X")))</f>
        <v>X</v>
      </c>
      <c r="O32" s="61" t="str">
        <f>IF(OR($A32="",O$10=""),"",IF(IFERROR(MATCH(BBC_10!O$10,Infor!$A$13:$A$30,0),0)&gt;0,"L",IF(WEEKDAY(O$10)=1,"","X")))</f>
        <v>X</v>
      </c>
      <c r="P32" s="61" t="str">
        <f>IF(OR($A32="",P$10=""),"",IF(IFERROR(MATCH(BBC_10!P$10,Infor!$A$13:$A$30,0),0)&gt;0,"L",IF(WEEKDAY(P$10)=1,"","X")))</f>
        <v>X</v>
      </c>
      <c r="Q32" s="61" t="str">
        <f>IF(OR($A32="",Q$10=""),"",IF(IFERROR(MATCH(BBC_10!Q$10,Infor!$A$13:$A$30,0),0)&gt;0,"L",IF(WEEKDAY(Q$10)=1,"","X")))</f>
        <v>X</v>
      </c>
      <c r="R32" s="61" t="str">
        <f>IF(OR($A32="",R$10=""),"",IF(IFERROR(MATCH(BBC_10!R$10,Infor!$A$13:$A$30,0),0)&gt;0,"L",IF(WEEKDAY(R$10)=1,"","X")))</f>
        <v>X</v>
      </c>
      <c r="S32" s="61" t="str">
        <f>IF(OR($A32="",S$10=""),"",IF(IFERROR(MATCH(BBC_10!S$10,Infor!$A$13:$A$30,0),0)&gt;0,"L",IF(WEEKDAY(S$10)=1,"","X")))</f>
        <v/>
      </c>
      <c r="T32" s="61" t="str">
        <f>IF(OR($A32="",T$10=""),"",IF(IFERROR(MATCH(BBC_10!T$10,Infor!$A$13:$A$30,0),0)&gt;0,"L",IF(WEEKDAY(T$10)=1,"","X")))</f>
        <v>X</v>
      </c>
      <c r="U32" s="61" t="str">
        <f>IF(OR($A32="",U$10=""),"",IF(IFERROR(MATCH(BBC_10!U$10,Infor!$A$13:$A$30,0),0)&gt;0,"L",IF(WEEKDAY(U$10)=1,"","X")))</f>
        <v>X</v>
      </c>
      <c r="V32" s="61" t="str">
        <f>IF(OR($A32="",V$10=""),"",IF(IFERROR(MATCH(BBC_10!V$10,Infor!$A$13:$A$30,0),0)&gt;0,"L",IF(WEEKDAY(V$10)=1,"","X")))</f>
        <v>X</v>
      </c>
      <c r="W32" s="61" t="str">
        <f>IF(OR($A32="",W$10=""),"",IF(IFERROR(MATCH(BBC_10!W$10,Infor!$A$13:$A$30,0),0)&gt;0,"L",IF(WEEKDAY(W$10)=1,"","X")))</f>
        <v>X</v>
      </c>
      <c r="X32" s="61" t="str">
        <f>IF(OR($A32="",X$10=""),"",IF(IFERROR(MATCH(BBC_10!X$10,Infor!$A$13:$A$30,0),0)&gt;0,"L",IF(WEEKDAY(X$10)=1,"","X")))</f>
        <v>X</v>
      </c>
      <c r="Y32" s="61" t="str">
        <f>IF(OR($A32="",Y$10=""),"",IF(IFERROR(MATCH(BBC_10!Y$10,Infor!$A$13:$A$30,0),0)&gt;0,"L",IF(WEEKDAY(Y$10)=1,"","X")))</f>
        <v>X</v>
      </c>
      <c r="Z32" s="61" t="str">
        <f>IF(OR($A32="",Z$10=""),"",IF(IFERROR(MATCH(BBC_10!Z$10,Infor!$A$13:$A$30,0),0)&gt;0,"L",IF(WEEKDAY(Z$10)=1,"","X")))</f>
        <v/>
      </c>
      <c r="AA32" s="61" t="str">
        <f>IF(OR($A32="",AA$10=""),"",IF(IFERROR(MATCH(BBC_10!AA$10,Infor!$A$13:$A$30,0),0)&gt;0,"L",IF(WEEKDAY(AA$10)=1,"","X")))</f>
        <v>X</v>
      </c>
      <c r="AB32" s="61" t="str">
        <f>IF(OR($A32="",AB$10=""),"",IF(IFERROR(MATCH(BBC_10!AB$10,Infor!$A$13:$A$30,0),0)&gt;0,"L",IF(WEEKDAY(AB$10)=1,"","X")))</f>
        <v>X</v>
      </c>
      <c r="AC32" s="61" t="str">
        <f>IF(OR($A32="",AC$10=""),"",IF(IFERROR(MATCH(BBC_10!AC$10,Infor!$A$13:$A$30,0),0)&gt;0,"L",IF(WEEKDAY(AC$10)=1,"","X")))</f>
        <v>X</v>
      </c>
      <c r="AD32" s="61" t="str">
        <f>IF(OR($A32="",AD$10=""),"",IF(IFERROR(MATCH(BBC_10!AD$10,Infor!$A$13:$A$30,0),0)&gt;0,"L",IF(WEEKDAY(AD$10)=1,"","X")))</f>
        <v>X</v>
      </c>
      <c r="AE32" s="61" t="str">
        <f>IF(OR($A32="",AE$10=""),"",IF(IFERROR(MATCH(BBC_10!AE$10,Infor!$A$13:$A$30,0),0)&gt;0,"L",IF(WEEKDAY(AE$10)=1,"","X")))</f>
        <v>X</v>
      </c>
      <c r="AF32" s="61" t="str">
        <f>IF(OR($A32="",AF$10=""),"",IF(IFERROR(MATCH(BBC_10!AF$10,Infor!$A$13:$A$30,0),0)&gt;0,"L",IF(WEEKDAY(AF$10)=1,"","X")))</f>
        <v>X</v>
      </c>
      <c r="AG32" s="61" t="str">
        <f>IF(OR($A32="",AG$10=""),"",IF(IFERROR(MATCH(BBC_10!AG$10,Infor!$A$13:$A$30,0),0)&gt;0,"L",IF(WEEKDAY(AG$10)=1,"","X")))</f>
        <v/>
      </c>
      <c r="AH32" s="61" t="str">
        <f>IF(OR($A32="",AH$10=""),"",IF(IFERROR(MATCH(BBC_10!AH$10,Infor!$A$13:$A$30,0),0)&gt;0,"L",IF(WEEKDAY(AH$10)=1,"","X")))</f>
        <v>X</v>
      </c>
      <c r="AI32" s="61" t="str">
        <f>IF(OR($A32="",AI$10=""),"",IF(IFERROR(MATCH(BBC_10!AI$10,Infor!$A$13:$A$30,0),0)&gt;0,"L",IF(WEEKDAY(AI$10)=1,"","X")))</f>
        <v>X</v>
      </c>
      <c r="AJ32" s="62"/>
      <c r="AK32" s="62">
        <f t="shared" si="6"/>
        <v>26</v>
      </c>
      <c r="AL32" s="62">
        <f t="shared" si="7"/>
        <v>0</v>
      </c>
      <c r="AM32" s="62"/>
      <c r="AN32" s="63"/>
      <c r="AO32" s="44">
        <f t="shared" si="0"/>
        <v>10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IF(OR($A33="",E$10=""),"",IF(IFERROR(MATCH(BBC_10!E$10,Infor!$A$13:$A$30,0),0)&gt;0,"L",IF(WEEKDAY(E$10)=1,"","X")))</f>
        <v/>
      </c>
      <c r="F33" s="61" t="str">
        <f>IF(OR($A33="",F$10=""),"",IF(IFERROR(MATCH(BBC_10!F$10,Infor!$A$13:$A$30,0),0)&gt;0,"L",IF(WEEKDAY(F$10)=1,"","X")))</f>
        <v>X</v>
      </c>
      <c r="G33" s="61" t="str">
        <f>IF(OR($A33="",G$10=""),"",IF(IFERROR(MATCH(BBC_10!G$10,Infor!$A$13:$A$30,0),0)&gt;0,"L",IF(WEEKDAY(G$10)=1,"","X")))</f>
        <v>X</v>
      </c>
      <c r="H33" s="61" t="str">
        <f>IF(OR($A33="",H$10=""),"",IF(IFERROR(MATCH(BBC_10!H$10,Infor!$A$13:$A$30,0),0)&gt;0,"L",IF(WEEKDAY(H$10)=1,"","X")))</f>
        <v>X</v>
      </c>
      <c r="I33" s="61" t="str">
        <f>IF(OR($A33="",I$10=""),"",IF(IFERROR(MATCH(BBC_10!I$10,Infor!$A$13:$A$30,0),0)&gt;0,"L",IF(WEEKDAY(I$10)=1,"","X")))</f>
        <v>X</v>
      </c>
      <c r="J33" s="61" t="str">
        <f>IF(OR($A33="",J$10=""),"",IF(IFERROR(MATCH(BBC_10!J$10,Infor!$A$13:$A$30,0),0)&gt;0,"L",IF(WEEKDAY(J$10)=1,"","X")))</f>
        <v>X</v>
      </c>
      <c r="K33" s="61" t="str">
        <f>IF(OR($A33="",K$10=""),"",IF(IFERROR(MATCH(BBC_10!K$10,Infor!$A$13:$A$30,0),0)&gt;0,"L",IF(WEEKDAY(K$10)=1,"","X")))</f>
        <v>X</v>
      </c>
      <c r="L33" s="61" t="str">
        <f>IF(OR($A33="",L$10=""),"",IF(IFERROR(MATCH(BBC_10!L$10,Infor!$A$13:$A$30,0),0)&gt;0,"L",IF(WEEKDAY(L$10)=1,"","X")))</f>
        <v/>
      </c>
      <c r="M33" s="61" t="str">
        <f>IF(OR($A33="",M$10=""),"",IF(IFERROR(MATCH(BBC_10!M$10,Infor!$A$13:$A$30,0),0)&gt;0,"L",IF(WEEKDAY(M$10)=1,"","X")))</f>
        <v>X</v>
      </c>
      <c r="N33" s="61" t="str">
        <f>IF(OR($A33="",N$10=""),"",IF(IFERROR(MATCH(BBC_10!N$10,Infor!$A$13:$A$30,0),0)&gt;0,"L",IF(WEEKDAY(N$10)=1,"","X")))</f>
        <v>X</v>
      </c>
      <c r="O33" s="61" t="str">
        <f>IF(OR($A33="",O$10=""),"",IF(IFERROR(MATCH(BBC_10!O$10,Infor!$A$13:$A$30,0),0)&gt;0,"L",IF(WEEKDAY(O$10)=1,"","X")))</f>
        <v>X</v>
      </c>
      <c r="P33" s="61" t="str">
        <f>IF(OR($A33="",P$10=""),"",IF(IFERROR(MATCH(BBC_10!P$10,Infor!$A$13:$A$30,0),0)&gt;0,"L",IF(WEEKDAY(P$10)=1,"","X")))</f>
        <v>X</v>
      </c>
      <c r="Q33" s="61" t="str">
        <f>IF(OR($A33="",Q$10=""),"",IF(IFERROR(MATCH(BBC_10!Q$10,Infor!$A$13:$A$30,0),0)&gt;0,"L",IF(WEEKDAY(Q$10)=1,"","X")))</f>
        <v>X</v>
      </c>
      <c r="R33" s="61" t="str">
        <f>IF(OR($A33="",R$10=""),"",IF(IFERROR(MATCH(BBC_10!R$10,Infor!$A$13:$A$30,0),0)&gt;0,"L",IF(WEEKDAY(R$10)=1,"","X")))</f>
        <v>X</v>
      </c>
      <c r="S33" s="61" t="str">
        <f>IF(OR($A33="",S$10=""),"",IF(IFERROR(MATCH(BBC_10!S$10,Infor!$A$13:$A$30,0),0)&gt;0,"L",IF(WEEKDAY(S$10)=1,"","X")))</f>
        <v/>
      </c>
      <c r="T33" s="61" t="str">
        <f>IF(OR($A33="",T$10=""),"",IF(IFERROR(MATCH(BBC_10!T$10,Infor!$A$13:$A$30,0),0)&gt;0,"L",IF(WEEKDAY(T$10)=1,"","X")))</f>
        <v>X</v>
      </c>
      <c r="U33" s="61" t="str">
        <f>IF(OR($A33="",U$10=""),"",IF(IFERROR(MATCH(BBC_10!U$10,Infor!$A$13:$A$30,0),0)&gt;0,"L",IF(WEEKDAY(U$10)=1,"","X")))</f>
        <v>X</v>
      </c>
      <c r="V33" s="61" t="str">
        <f>IF(OR($A33="",V$10=""),"",IF(IFERROR(MATCH(BBC_10!V$10,Infor!$A$13:$A$30,0),0)&gt;0,"L",IF(WEEKDAY(V$10)=1,"","X")))</f>
        <v>X</v>
      </c>
      <c r="W33" s="61" t="str">
        <f>IF(OR($A33="",W$10=""),"",IF(IFERROR(MATCH(BBC_10!W$10,Infor!$A$13:$A$30,0),0)&gt;0,"L",IF(WEEKDAY(W$10)=1,"","X")))</f>
        <v>X</v>
      </c>
      <c r="X33" s="61" t="str">
        <f>IF(OR($A33="",X$10=""),"",IF(IFERROR(MATCH(BBC_10!X$10,Infor!$A$13:$A$30,0),0)&gt;0,"L",IF(WEEKDAY(X$10)=1,"","X")))</f>
        <v>X</v>
      </c>
      <c r="Y33" s="61" t="str">
        <f>IF(OR($A33="",Y$10=""),"",IF(IFERROR(MATCH(BBC_10!Y$10,Infor!$A$13:$A$30,0),0)&gt;0,"L",IF(WEEKDAY(Y$10)=1,"","X")))</f>
        <v>X</v>
      </c>
      <c r="Z33" s="61" t="str">
        <f>IF(OR($A33="",Z$10=""),"",IF(IFERROR(MATCH(BBC_10!Z$10,Infor!$A$13:$A$30,0),0)&gt;0,"L",IF(WEEKDAY(Z$10)=1,"","X")))</f>
        <v/>
      </c>
      <c r="AA33" s="61" t="str">
        <f>IF(OR($A33="",AA$10=""),"",IF(IFERROR(MATCH(BBC_10!AA$10,Infor!$A$13:$A$30,0),0)&gt;0,"L",IF(WEEKDAY(AA$10)=1,"","X")))</f>
        <v>X</v>
      </c>
      <c r="AB33" s="61" t="str">
        <f>IF(OR($A33="",AB$10=""),"",IF(IFERROR(MATCH(BBC_10!AB$10,Infor!$A$13:$A$30,0),0)&gt;0,"L",IF(WEEKDAY(AB$10)=1,"","X")))</f>
        <v>X</v>
      </c>
      <c r="AC33" s="61" t="str">
        <f>IF(OR($A33="",AC$10=""),"",IF(IFERROR(MATCH(BBC_10!AC$10,Infor!$A$13:$A$30,0),0)&gt;0,"L",IF(WEEKDAY(AC$10)=1,"","X")))</f>
        <v>X</v>
      </c>
      <c r="AD33" s="61" t="str">
        <f>IF(OR($A33="",AD$10=""),"",IF(IFERROR(MATCH(BBC_10!AD$10,Infor!$A$13:$A$30,0),0)&gt;0,"L",IF(WEEKDAY(AD$10)=1,"","X")))</f>
        <v>X</v>
      </c>
      <c r="AE33" s="61" t="str">
        <f>IF(OR($A33="",AE$10=""),"",IF(IFERROR(MATCH(BBC_10!AE$10,Infor!$A$13:$A$30,0),0)&gt;0,"L",IF(WEEKDAY(AE$10)=1,"","X")))</f>
        <v>X</v>
      </c>
      <c r="AF33" s="61" t="str">
        <f>IF(OR($A33="",AF$10=""),"",IF(IFERROR(MATCH(BBC_10!AF$10,Infor!$A$13:$A$30,0),0)&gt;0,"L",IF(WEEKDAY(AF$10)=1,"","X")))</f>
        <v>X</v>
      </c>
      <c r="AG33" s="61" t="str">
        <f>IF(OR($A33="",AG$10=""),"",IF(IFERROR(MATCH(BBC_10!AG$10,Infor!$A$13:$A$30,0),0)&gt;0,"L",IF(WEEKDAY(AG$10)=1,"","X")))</f>
        <v/>
      </c>
      <c r="AH33" s="61" t="str">
        <f>IF(OR($A33="",AH$10=""),"",IF(IFERROR(MATCH(BBC_10!AH$10,Infor!$A$13:$A$30,0),0)&gt;0,"L",IF(WEEKDAY(AH$10)=1,"","X")))</f>
        <v>X</v>
      </c>
      <c r="AI33" s="61" t="str">
        <f>IF(OR($A33="",AI$10=""),"",IF(IFERROR(MATCH(BBC_10!AI$10,Infor!$A$13:$A$30,0),0)&gt;0,"L",IF(WEEKDAY(AI$10)=1,"","X")))</f>
        <v>X</v>
      </c>
      <c r="AJ33" s="62"/>
      <c r="AK33" s="62">
        <f t="shared" si="6"/>
        <v>26</v>
      </c>
      <c r="AL33" s="62">
        <f t="shared" si="7"/>
        <v>0</v>
      </c>
      <c r="AM33" s="62"/>
      <c r="AN33" s="63"/>
      <c r="AO33" s="44">
        <f t="shared" si="0"/>
        <v>10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IF(OR($A34="",E$10=""),"",IF(IFERROR(MATCH(BBC_10!E$10,Infor!$A$13:$A$30,0),0)&gt;0,"L",IF(WEEKDAY(E$10)=1,"","X")))</f>
        <v/>
      </c>
      <c r="F34" s="61" t="str">
        <f>IF(OR($A34="",F$10=""),"",IF(IFERROR(MATCH(BBC_10!F$10,Infor!$A$13:$A$30,0),0)&gt;0,"L",IF(WEEKDAY(F$10)=1,"","X")))</f>
        <v>X</v>
      </c>
      <c r="G34" s="61" t="str">
        <f>IF(OR($A34="",G$10=""),"",IF(IFERROR(MATCH(BBC_10!G$10,Infor!$A$13:$A$30,0),0)&gt;0,"L",IF(WEEKDAY(G$10)=1,"","X")))</f>
        <v>X</v>
      </c>
      <c r="H34" s="61" t="str">
        <f>IF(OR($A34="",H$10=""),"",IF(IFERROR(MATCH(BBC_10!H$10,Infor!$A$13:$A$30,0),0)&gt;0,"L",IF(WEEKDAY(H$10)=1,"","X")))</f>
        <v>X</v>
      </c>
      <c r="I34" s="61" t="str">
        <f>IF(OR($A34="",I$10=""),"",IF(IFERROR(MATCH(BBC_10!I$10,Infor!$A$13:$A$30,0),0)&gt;0,"L",IF(WEEKDAY(I$10)=1,"","X")))</f>
        <v>X</v>
      </c>
      <c r="J34" s="61" t="str">
        <f>IF(OR($A34="",J$10=""),"",IF(IFERROR(MATCH(BBC_10!J$10,Infor!$A$13:$A$30,0),0)&gt;0,"L",IF(WEEKDAY(J$10)=1,"","X")))</f>
        <v>X</v>
      </c>
      <c r="K34" s="61" t="str">
        <f>IF(OR($A34="",K$10=""),"",IF(IFERROR(MATCH(BBC_10!K$10,Infor!$A$13:$A$30,0),0)&gt;0,"L",IF(WEEKDAY(K$10)=1,"","X")))</f>
        <v>X</v>
      </c>
      <c r="L34" s="61" t="str">
        <f>IF(OR($A34="",L$10=""),"",IF(IFERROR(MATCH(BBC_10!L$10,Infor!$A$13:$A$30,0),0)&gt;0,"L",IF(WEEKDAY(L$10)=1,"","X")))</f>
        <v/>
      </c>
      <c r="M34" s="61" t="str">
        <f>IF(OR($A34="",M$10=""),"",IF(IFERROR(MATCH(BBC_10!M$10,Infor!$A$13:$A$30,0),0)&gt;0,"L",IF(WEEKDAY(M$10)=1,"","X")))</f>
        <v>X</v>
      </c>
      <c r="N34" s="61" t="str">
        <f>IF(OR($A34="",N$10=""),"",IF(IFERROR(MATCH(BBC_10!N$10,Infor!$A$13:$A$30,0),0)&gt;0,"L",IF(WEEKDAY(N$10)=1,"","X")))</f>
        <v>X</v>
      </c>
      <c r="O34" s="61" t="str">
        <f>IF(OR($A34="",O$10=""),"",IF(IFERROR(MATCH(BBC_10!O$10,Infor!$A$13:$A$30,0),0)&gt;0,"L",IF(WEEKDAY(O$10)=1,"","X")))</f>
        <v>X</v>
      </c>
      <c r="P34" s="61" t="str">
        <f>IF(OR($A34="",P$10=""),"",IF(IFERROR(MATCH(BBC_10!P$10,Infor!$A$13:$A$30,0),0)&gt;0,"L",IF(WEEKDAY(P$10)=1,"","X")))</f>
        <v>X</v>
      </c>
      <c r="Q34" s="61" t="str">
        <f>IF(OR($A34="",Q$10=""),"",IF(IFERROR(MATCH(BBC_10!Q$10,Infor!$A$13:$A$30,0),0)&gt;0,"L",IF(WEEKDAY(Q$10)=1,"","X")))</f>
        <v>X</v>
      </c>
      <c r="R34" s="61" t="str">
        <f>IF(OR($A34="",R$10=""),"",IF(IFERROR(MATCH(BBC_10!R$10,Infor!$A$13:$A$30,0),0)&gt;0,"L",IF(WEEKDAY(R$10)=1,"","X")))</f>
        <v>X</v>
      </c>
      <c r="S34" s="61" t="str">
        <f>IF(OR($A34="",S$10=""),"",IF(IFERROR(MATCH(BBC_10!S$10,Infor!$A$13:$A$30,0),0)&gt;0,"L",IF(WEEKDAY(S$10)=1,"","X")))</f>
        <v/>
      </c>
      <c r="T34" s="61" t="str">
        <f>IF(OR($A34="",T$10=""),"",IF(IFERROR(MATCH(BBC_10!T$10,Infor!$A$13:$A$30,0),0)&gt;0,"L",IF(WEEKDAY(T$10)=1,"","X")))</f>
        <v>X</v>
      </c>
      <c r="U34" s="61" t="str">
        <f>IF(OR($A34="",U$10=""),"",IF(IFERROR(MATCH(BBC_10!U$10,Infor!$A$13:$A$30,0),0)&gt;0,"L",IF(WEEKDAY(U$10)=1,"","X")))</f>
        <v>X</v>
      </c>
      <c r="V34" s="61" t="str">
        <f>IF(OR($A34="",V$10=""),"",IF(IFERROR(MATCH(BBC_10!V$10,Infor!$A$13:$A$30,0),0)&gt;0,"L",IF(WEEKDAY(V$10)=1,"","X")))</f>
        <v>X</v>
      </c>
      <c r="W34" s="61" t="str">
        <f>IF(OR($A34="",W$10=""),"",IF(IFERROR(MATCH(BBC_10!W$10,Infor!$A$13:$A$30,0),0)&gt;0,"L",IF(WEEKDAY(W$10)=1,"","X")))</f>
        <v>X</v>
      </c>
      <c r="X34" s="61" t="str">
        <f>IF(OR($A34="",X$10=""),"",IF(IFERROR(MATCH(BBC_10!X$10,Infor!$A$13:$A$30,0),0)&gt;0,"L",IF(WEEKDAY(X$10)=1,"","X")))</f>
        <v>X</v>
      </c>
      <c r="Y34" s="61" t="str">
        <f>IF(OR($A34="",Y$10=""),"",IF(IFERROR(MATCH(BBC_10!Y$10,Infor!$A$13:$A$30,0),0)&gt;0,"L",IF(WEEKDAY(Y$10)=1,"","X")))</f>
        <v>X</v>
      </c>
      <c r="Z34" s="61" t="str">
        <f>IF(OR($A34="",Z$10=""),"",IF(IFERROR(MATCH(BBC_10!Z$10,Infor!$A$13:$A$30,0),0)&gt;0,"L",IF(WEEKDAY(Z$10)=1,"","X")))</f>
        <v/>
      </c>
      <c r="AA34" s="61" t="str">
        <f>IF(OR($A34="",AA$10=""),"",IF(IFERROR(MATCH(BBC_10!AA$10,Infor!$A$13:$A$30,0),0)&gt;0,"L",IF(WEEKDAY(AA$10)=1,"","X")))</f>
        <v>X</v>
      </c>
      <c r="AB34" s="61" t="str">
        <f>IF(OR($A34="",AB$10=""),"",IF(IFERROR(MATCH(BBC_10!AB$10,Infor!$A$13:$A$30,0),0)&gt;0,"L",IF(WEEKDAY(AB$10)=1,"","X")))</f>
        <v>X</v>
      </c>
      <c r="AC34" s="61" t="str">
        <f>IF(OR($A34="",AC$10=""),"",IF(IFERROR(MATCH(BBC_10!AC$10,Infor!$A$13:$A$30,0),0)&gt;0,"L",IF(WEEKDAY(AC$10)=1,"","X")))</f>
        <v>X</v>
      </c>
      <c r="AD34" s="61" t="str">
        <f>IF(OR($A34="",AD$10=""),"",IF(IFERROR(MATCH(BBC_10!AD$10,Infor!$A$13:$A$30,0),0)&gt;0,"L",IF(WEEKDAY(AD$10)=1,"","X")))</f>
        <v>X</v>
      </c>
      <c r="AE34" s="61" t="str">
        <f>IF(OR($A34="",AE$10=""),"",IF(IFERROR(MATCH(BBC_10!AE$10,Infor!$A$13:$A$30,0),0)&gt;0,"L",IF(WEEKDAY(AE$10)=1,"","X")))</f>
        <v>X</v>
      </c>
      <c r="AF34" s="61" t="str">
        <f>IF(OR($A34="",AF$10=""),"",IF(IFERROR(MATCH(BBC_10!AF$10,Infor!$A$13:$A$30,0),0)&gt;0,"L",IF(WEEKDAY(AF$10)=1,"","X")))</f>
        <v>X</v>
      </c>
      <c r="AG34" s="61" t="str">
        <f>IF(OR($A34="",AG$10=""),"",IF(IFERROR(MATCH(BBC_10!AG$10,Infor!$A$13:$A$30,0),0)&gt;0,"L",IF(WEEKDAY(AG$10)=1,"","X")))</f>
        <v/>
      </c>
      <c r="AH34" s="61" t="str">
        <f>IF(OR($A34="",AH$10=""),"",IF(IFERROR(MATCH(BBC_10!AH$10,Infor!$A$13:$A$30,0),0)&gt;0,"L",IF(WEEKDAY(AH$10)=1,"","X")))</f>
        <v>X</v>
      </c>
      <c r="AI34" s="61" t="str">
        <f>IF(OR($A34="",AI$10=""),"",IF(IFERROR(MATCH(BBC_10!AI$10,Infor!$A$13:$A$30,0),0)&gt;0,"L",IF(WEEKDAY(AI$10)=1,"","X")))</f>
        <v>X</v>
      </c>
      <c r="AJ34" s="62"/>
      <c r="AK34" s="62">
        <f t="shared" si="6"/>
        <v>26</v>
      </c>
      <c r="AL34" s="62">
        <f t="shared" si="7"/>
        <v>0</v>
      </c>
      <c r="AM34" s="62"/>
      <c r="AN34" s="63"/>
      <c r="AO34" s="44">
        <f t="shared" si="0"/>
        <v>10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IF(OR($A35="",E$10=""),"",IF(IFERROR(MATCH(BBC_10!E$10,Infor!$A$13:$A$30,0),0)&gt;0,"L",IF(WEEKDAY(E$10)=1,"","X")))</f>
        <v/>
      </c>
      <c r="F35" s="61" t="str">
        <f>IF(OR($A35="",F$10=""),"",IF(IFERROR(MATCH(BBC_10!F$10,Infor!$A$13:$A$30,0),0)&gt;0,"L",IF(WEEKDAY(F$10)=1,"","X")))</f>
        <v>X</v>
      </c>
      <c r="G35" s="61" t="str">
        <f>IF(OR($A35="",G$10=""),"",IF(IFERROR(MATCH(BBC_10!G$10,Infor!$A$13:$A$30,0),0)&gt;0,"L",IF(WEEKDAY(G$10)=1,"","X")))</f>
        <v>X</v>
      </c>
      <c r="H35" s="61" t="str">
        <f>IF(OR($A35="",H$10=""),"",IF(IFERROR(MATCH(BBC_10!H$10,Infor!$A$13:$A$30,0),0)&gt;0,"L",IF(WEEKDAY(H$10)=1,"","X")))</f>
        <v>X</v>
      </c>
      <c r="I35" s="61" t="str">
        <f>IF(OR($A35="",I$10=""),"",IF(IFERROR(MATCH(BBC_10!I$10,Infor!$A$13:$A$30,0),0)&gt;0,"L",IF(WEEKDAY(I$10)=1,"","X")))</f>
        <v>X</v>
      </c>
      <c r="J35" s="61" t="str">
        <f>IF(OR($A35="",J$10=""),"",IF(IFERROR(MATCH(BBC_10!J$10,Infor!$A$13:$A$30,0),0)&gt;0,"L",IF(WEEKDAY(J$10)=1,"","X")))</f>
        <v>X</v>
      </c>
      <c r="K35" s="61" t="str">
        <f>IF(OR($A35="",K$10=""),"",IF(IFERROR(MATCH(BBC_10!K$10,Infor!$A$13:$A$30,0),0)&gt;0,"L",IF(WEEKDAY(K$10)=1,"","X")))</f>
        <v>X</v>
      </c>
      <c r="L35" s="61" t="str">
        <f>IF(OR($A35="",L$10=""),"",IF(IFERROR(MATCH(BBC_10!L$10,Infor!$A$13:$A$30,0),0)&gt;0,"L",IF(WEEKDAY(L$10)=1,"","X")))</f>
        <v/>
      </c>
      <c r="M35" s="61" t="str">
        <f>IF(OR($A35="",M$10=""),"",IF(IFERROR(MATCH(BBC_10!M$10,Infor!$A$13:$A$30,0),0)&gt;0,"L",IF(WEEKDAY(M$10)=1,"","X")))</f>
        <v>X</v>
      </c>
      <c r="N35" s="61" t="str">
        <f>IF(OR($A35="",N$10=""),"",IF(IFERROR(MATCH(BBC_10!N$10,Infor!$A$13:$A$30,0),0)&gt;0,"L",IF(WEEKDAY(N$10)=1,"","X")))</f>
        <v>X</v>
      </c>
      <c r="O35" s="61" t="str">
        <f>IF(OR($A35="",O$10=""),"",IF(IFERROR(MATCH(BBC_10!O$10,Infor!$A$13:$A$30,0),0)&gt;0,"L",IF(WEEKDAY(O$10)=1,"","X")))</f>
        <v>X</v>
      </c>
      <c r="P35" s="61" t="str">
        <f>IF(OR($A35="",P$10=""),"",IF(IFERROR(MATCH(BBC_10!P$10,Infor!$A$13:$A$30,0),0)&gt;0,"L",IF(WEEKDAY(P$10)=1,"","X")))</f>
        <v>X</v>
      </c>
      <c r="Q35" s="61" t="str">
        <f>IF(OR($A35="",Q$10=""),"",IF(IFERROR(MATCH(BBC_10!Q$10,Infor!$A$13:$A$30,0),0)&gt;0,"L",IF(WEEKDAY(Q$10)=1,"","X")))</f>
        <v>X</v>
      </c>
      <c r="R35" s="61" t="str">
        <f>IF(OR($A35="",R$10=""),"",IF(IFERROR(MATCH(BBC_10!R$10,Infor!$A$13:$A$30,0),0)&gt;0,"L",IF(WEEKDAY(R$10)=1,"","X")))</f>
        <v>X</v>
      </c>
      <c r="S35" s="61" t="str">
        <f>IF(OR($A35="",S$10=""),"",IF(IFERROR(MATCH(BBC_10!S$10,Infor!$A$13:$A$30,0),0)&gt;0,"L",IF(WEEKDAY(S$10)=1,"","X")))</f>
        <v/>
      </c>
      <c r="T35" s="61" t="str">
        <f>IF(OR($A35="",T$10=""),"",IF(IFERROR(MATCH(BBC_10!T$10,Infor!$A$13:$A$30,0),0)&gt;0,"L",IF(WEEKDAY(T$10)=1,"","X")))</f>
        <v>X</v>
      </c>
      <c r="U35" s="61" t="str">
        <f>IF(OR($A35="",U$10=""),"",IF(IFERROR(MATCH(BBC_10!U$10,Infor!$A$13:$A$30,0),0)&gt;0,"L",IF(WEEKDAY(U$10)=1,"","X")))</f>
        <v>X</v>
      </c>
      <c r="V35" s="61" t="str">
        <f>IF(OR($A35="",V$10=""),"",IF(IFERROR(MATCH(BBC_10!V$10,Infor!$A$13:$A$30,0),0)&gt;0,"L",IF(WEEKDAY(V$10)=1,"","X")))</f>
        <v>X</v>
      </c>
      <c r="W35" s="61" t="str">
        <f>IF(OR($A35="",W$10=""),"",IF(IFERROR(MATCH(BBC_10!W$10,Infor!$A$13:$A$30,0),0)&gt;0,"L",IF(WEEKDAY(W$10)=1,"","X")))</f>
        <v>X</v>
      </c>
      <c r="X35" s="61" t="str">
        <f>IF(OR($A35="",X$10=""),"",IF(IFERROR(MATCH(BBC_10!X$10,Infor!$A$13:$A$30,0),0)&gt;0,"L",IF(WEEKDAY(X$10)=1,"","X")))</f>
        <v>X</v>
      </c>
      <c r="Y35" s="61" t="str">
        <f>IF(OR($A35="",Y$10=""),"",IF(IFERROR(MATCH(BBC_10!Y$10,Infor!$A$13:$A$30,0),0)&gt;0,"L",IF(WEEKDAY(Y$10)=1,"","X")))</f>
        <v>X</v>
      </c>
      <c r="Z35" s="61" t="str">
        <f>IF(OR($A35="",Z$10=""),"",IF(IFERROR(MATCH(BBC_10!Z$10,Infor!$A$13:$A$30,0),0)&gt;0,"L",IF(WEEKDAY(Z$10)=1,"","X")))</f>
        <v/>
      </c>
      <c r="AA35" s="61" t="str">
        <f>IF(OR($A35="",AA$10=""),"",IF(IFERROR(MATCH(BBC_10!AA$10,Infor!$A$13:$A$30,0),0)&gt;0,"L",IF(WEEKDAY(AA$10)=1,"","X")))</f>
        <v>X</v>
      </c>
      <c r="AB35" s="61" t="str">
        <f>IF(OR($A35="",AB$10=""),"",IF(IFERROR(MATCH(BBC_10!AB$10,Infor!$A$13:$A$30,0),0)&gt;0,"L",IF(WEEKDAY(AB$10)=1,"","X")))</f>
        <v>X</v>
      </c>
      <c r="AC35" s="61" t="str">
        <f>IF(OR($A35="",AC$10=""),"",IF(IFERROR(MATCH(BBC_10!AC$10,Infor!$A$13:$A$30,0),0)&gt;0,"L",IF(WEEKDAY(AC$10)=1,"","X")))</f>
        <v>X</v>
      </c>
      <c r="AD35" s="61" t="str">
        <f>IF(OR($A35="",AD$10=""),"",IF(IFERROR(MATCH(BBC_10!AD$10,Infor!$A$13:$A$30,0),0)&gt;0,"L",IF(WEEKDAY(AD$10)=1,"","X")))</f>
        <v>X</v>
      </c>
      <c r="AE35" s="61" t="str">
        <f>IF(OR($A35="",AE$10=""),"",IF(IFERROR(MATCH(BBC_10!AE$10,Infor!$A$13:$A$30,0),0)&gt;0,"L",IF(WEEKDAY(AE$10)=1,"","X")))</f>
        <v>X</v>
      </c>
      <c r="AF35" s="61" t="str">
        <f>IF(OR($A35="",AF$10=""),"",IF(IFERROR(MATCH(BBC_10!AF$10,Infor!$A$13:$A$30,0),0)&gt;0,"L",IF(WEEKDAY(AF$10)=1,"","X")))</f>
        <v>X</v>
      </c>
      <c r="AG35" s="61" t="str">
        <f>IF(OR($A35="",AG$10=""),"",IF(IFERROR(MATCH(BBC_10!AG$10,Infor!$A$13:$A$30,0),0)&gt;0,"L",IF(WEEKDAY(AG$10)=1,"","X")))</f>
        <v/>
      </c>
      <c r="AH35" s="61" t="str">
        <f>IF(OR($A35="",AH$10=""),"",IF(IFERROR(MATCH(BBC_10!AH$10,Infor!$A$13:$A$30,0),0)&gt;0,"L",IF(WEEKDAY(AH$10)=1,"","X")))</f>
        <v>X</v>
      </c>
      <c r="AI35" s="61" t="str">
        <f>IF(OR($A35="",AI$10=""),"",IF(IFERROR(MATCH(BBC_10!AI$10,Infor!$A$13:$A$30,0),0)&gt;0,"L",IF(WEEKDAY(AI$10)=1,"","X")))</f>
        <v>X</v>
      </c>
      <c r="AJ35" s="62"/>
      <c r="AK35" s="62">
        <f t="shared" si="6"/>
        <v>26</v>
      </c>
      <c r="AL35" s="62">
        <f t="shared" si="7"/>
        <v>0</v>
      </c>
      <c r="AM35" s="62"/>
      <c r="AN35" s="63"/>
      <c r="AO35" s="44">
        <f t="shared" si="0"/>
        <v>10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IF(OR($A36="",E$10=""),"",IF(IFERROR(MATCH(BBC_10!E$10,Infor!$A$13:$A$30,0),0)&gt;0,"L",IF(WEEKDAY(E$10)=1,"","X")))</f>
        <v/>
      </c>
      <c r="F36" s="61" t="str">
        <f>IF(OR($A36="",F$10=""),"",IF(IFERROR(MATCH(BBC_10!F$10,Infor!$A$13:$A$30,0),0)&gt;0,"L",IF(WEEKDAY(F$10)=1,"","X")))</f>
        <v>X</v>
      </c>
      <c r="G36" s="61" t="str">
        <f>IF(OR($A36="",G$10=""),"",IF(IFERROR(MATCH(BBC_10!G$10,Infor!$A$13:$A$30,0),0)&gt;0,"L",IF(WEEKDAY(G$10)=1,"","X")))</f>
        <v>X</v>
      </c>
      <c r="H36" s="61" t="str">
        <f>IF(OR($A36="",H$10=""),"",IF(IFERROR(MATCH(BBC_10!H$10,Infor!$A$13:$A$30,0),0)&gt;0,"L",IF(WEEKDAY(H$10)=1,"","X")))</f>
        <v>X</v>
      </c>
      <c r="I36" s="61" t="str">
        <f>IF(OR($A36="",I$10=""),"",IF(IFERROR(MATCH(BBC_10!I$10,Infor!$A$13:$A$30,0),0)&gt;0,"L",IF(WEEKDAY(I$10)=1,"","X")))</f>
        <v>X</v>
      </c>
      <c r="J36" s="61" t="str">
        <f>IF(OR($A36="",J$10=""),"",IF(IFERROR(MATCH(BBC_10!J$10,Infor!$A$13:$A$30,0),0)&gt;0,"L",IF(WEEKDAY(J$10)=1,"","X")))</f>
        <v>X</v>
      </c>
      <c r="K36" s="61" t="str">
        <f>IF(OR($A36="",K$10=""),"",IF(IFERROR(MATCH(BBC_10!K$10,Infor!$A$13:$A$30,0),0)&gt;0,"L",IF(WEEKDAY(K$10)=1,"","X")))</f>
        <v>X</v>
      </c>
      <c r="L36" s="61" t="str">
        <f>IF(OR($A36="",L$10=""),"",IF(IFERROR(MATCH(BBC_10!L$10,Infor!$A$13:$A$30,0),0)&gt;0,"L",IF(WEEKDAY(L$10)=1,"","X")))</f>
        <v/>
      </c>
      <c r="M36" s="61" t="str">
        <f>IF(OR($A36="",M$10=""),"",IF(IFERROR(MATCH(BBC_10!M$10,Infor!$A$13:$A$30,0),0)&gt;0,"L",IF(WEEKDAY(M$10)=1,"","X")))</f>
        <v>X</v>
      </c>
      <c r="N36" s="61" t="str">
        <f>IF(OR($A36="",N$10=""),"",IF(IFERROR(MATCH(BBC_10!N$10,Infor!$A$13:$A$30,0),0)&gt;0,"L",IF(WEEKDAY(N$10)=1,"","X")))</f>
        <v>X</v>
      </c>
      <c r="O36" s="61" t="str">
        <f>IF(OR($A36="",O$10=""),"",IF(IFERROR(MATCH(BBC_10!O$10,Infor!$A$13:$A$30,0),0)&gt;0,"L",IF(WEEKDAY(O$10)=1,"","X")))</f>
        <v>X</v>
      </c>
      <c r="P36" s="61" t="str">
        <f>IF(OR($A36="",P$10=""),"",IF(IFERROR(MATCH(BBC_10!P$10,Infor!$A$13:$A$30,0),0)&gt;0,"L",IF(WEEKDAY(P$10)=1,"","X")))</f>
        <v>X</v>
      </c>
      <c r="Q36" s="61" t="str">
        <f>IF(OR($A36="",Q$10=""),"",IF(IFERROR(MATCH(BBC_10!Q$10,Infor!$A$13:$A$30,0),0)&gt;0,"L",IF(WEEKDAY(Q$10)=1,"","X")))</f>
        <v>X</v>
      </c>
      <c r="R36" s="61" t="str">
        <f>IF(OR($A36="",R$10=""),"",IF(IFERROR(MATCH(BBC_10!R$10,Infor!$A$13:$A$30,0),0)&gt;0,"L",IF(WEEKDAY(R$10)=1,"","X")))</f>
        <v>X</v>
      </c>
      <c r="S36" s="61" t="str">
        <f>IF(OR($A36="",S$10=""),"",IF(IFERROR(MATCH(BBC_10!S$10,Infor!$A$13:$A$30,0),0)&gt;0,"L",IF(WEEKDAY(S$10)=1,"","X")))</f>
        <v/>
      </c>
      <c r="T36" s="61" t="str">
        <f>IF(OR($A36="",T$10=""),"",IF(IFERROR(MATCH(BBC_10!T$10,Infor!$A$13:$A$30,0),0)&gt;0,"L",IF(WEEKDAY(T$10)=1,"","X")))</f>
        <v>X</v>
      </c>
      <c r="U36" s="61" t="str">
        <f>IF(OR($A36="",U$10=""),"",IF(IFERROR(MATCH(BBC_10!U$10,Infor!$A$13:$A$30,0),0)&gt;0,"L",IF(WEEKDAY(U$10)=1,"","X")))</f>
        <v>X</v>
      </c>
      <c r="V36" s="61" t="str">
        <f>IF(OR($A36="",V$10=""),"",IF(IFERROR(MATCH(BBC_10!V$10,Infor!$A$13:$A$30,0),0)&gt;0,"L",IF(WEEKDAY(V$10)=1,"","X")))</f>
        <v>X</v>
      </c>
      <c r="W36" s="61" t="str">
        <f>IF(OR($A36="",W$10=""),"",IF(IFERROR(MATCH(BBC_10!W$10,Infor!$A$13:$A$30,0),0)&gt;0,"L",IF(WEEKDAY(W$10)=1,"","X")))</f>
        <v>X</v>
      </c>
      <c r="X36" s="61" t="str">
        <f>IF(OR($A36="",X$10=""),"",IF(IFERROR(MATCH(BBC_10!X$10,Infor!$A$13:$A$30,0),0)&gt;0,"L",IF(WEEKDAY(X$10)=1,"","X")))</f>
        <v>X</v>
      </c>
      <c r="Y36" s="61" t="str">
        <f>IF(OR($A36="",Y$10=""),"",IF(IFERROR(MATCH(BBC_10!Y$10,Infor!$A$13:$A$30,0),0)&gt;0,"L",IF(WEEKDAY(Y$10)=1,"","X")))</f>
        <v>X</v>
      </c>
      <c r="Z36" s="61" t="str">
        <f>IF(OR($A36="",Z$10=""),"",IF(IFERROR(MATCH(BBC_10!Z$10,Infor!$A$13:$A$30,0),0)&gt;0,"L",IF(WEEKDAY(Z$10)=1,"","X")))</f>
        <v/>
      </c>
      <c r="AA36" s="61" t="str">
        <f>IF(OR($A36="",AA$10=""),"",IF(IFERROR(MATCH(BBC_10!AA$10,Infor!$A$13:$A$30,0),0)&gt;0,"L",IF(WEEKDAY(AA$10)=1,"","X")))</f>
        <v>X</v>
      </c>
      <c r="AB36" s="61" t="str">
        <f>IF(OR($A36="",AB$10=""),"",IF(IFERROR(MATCH(BBC_10!AB$10,Infor!$A$13:$A$30,0),0)&gt;0,"L",IF(WEEKDAY(AB$10)=1,"","X")))</f>
        <v>X</v>
      </c>
      <c r="AC36" s="61" t="str">
        <f>IF(OR($A36="",AC$10=""),"",IF(IFERROR(MATCH(BBC_10!AC$10,Infor!$A$13:$A$30,0),0)&gt;0,"L",IF(WEEKDAY(AC$10)=1,"","X")))</f>
        <v>X</v>
      </c>
      <c r="AD36" s="61" t="str">
        <f>IF(OR($A36="",AD$10=""),"",IF(IFERROR(MATCH(BBC_10!AD$10,Infor!$A$13:$A$30,0),0)&gt;0,"L",IF(WEEKDAY(AD$10)=1,"","X")))</f>
        <v>X</v>
      </c>
      <c r="AE36" s="61" t="str">
        <f>IF(OR($A36="",AE$10=""),"",IF(IFERROR(MATCH(BBC_10!AE$10,Infor!$A$13:$A$30,0),0)&gt;0,"L",IF(WEEKDAY(AE$10)=1,"","X")))</f>
        <v>X</v>
      </c>
      <c r="AF36" s="61" t="str">
        <f>IF(OR($A36="",AF$10=""),"",IF(IFERROR(MATCH(BBC_10!AF$10,Infor!$A$13:$A$30,0),0)&gt;0,"L",IF(WEEKDAY(AF$10)=1,"","X")))</f>
        <v>X</v>
      </c>
      <c r="AG36" s="61" t="str">
        <f>IF(OR($A36="",AG$10=""),"",IF(IFERROR(MATCH(BBC_10!AG$10,Infor!$A$13:$A$30,0),0)&gt;0,"L",IF(WEEKDAY(AG$10)=1,"","X")))</f>
        <v/>
      </c>
      <c r="AH36" s="61" t="str">
        <f>IF(OR($A36="",AH$10=""),"",IF(IFERROR(MATCH(BBC_10!AH$10,Infor!$A$13:$A$30,0),0)&gt;0,"L",IF(WEEKDAY(AH$10)=1,"","X")))</f>
        <v>X</v>
      </c>
      <c r="AI36" s="61" t="str">
        <f>IF(OR($A36="",AI$10=""),"",IF(IFERROR(MATCH(BBC_10!AI$10,Infor!$A$13:$A$30,0),0)&gt;0,"L",IF(WEEKDAY(AI$10)=1,"","X")))</f>
        <v>X</v>
      </c>
      <c r="AJ36" s="62"/>
      <c r="AK36" s="62">
        <f t="shared" si="6"/>
        <v>26</v>
      </c>
      <c r="AL36" s="62">
        <f t="shared" si="7"/>
        <v>0</v>
      </c>
      <c r="AM36" s="62"/>
      <c r="AN36" s="63"/>
      <c r="AO36" s="44">
        <f t="shared" si="0"/>
        <v>10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IF(OR($A37="",E$10=""),"",IF(IFERROR(MATCH(BBC_10!E$10,Infor!$A$13:$A$30,0),0)&gt;0,"L",IF(WEEKDAY(E$10)=1,"","X")))</f>
        <v/>
      </c>
      <c r="F37" s="61" t="str">
        <f>IF(OR($A37="",F$10=""),"",IF(IFERROR(MATCH(BBC_10!F$10,Infor!$A$13:$A$30,0),0)&gt;0,"L",IF(WEEKDAY(F$10)=1,"","X")))</f>
        <v>X</v>
      </c>
      <c r="G37" s="61" t="str">
        <f>IF(OR($A37="",G$10=""),"",IF(IFERROR(MATCH(BBC_10!G$10,Infor!$A$13:$A$30,0),0)&gt;0,"L",IF(WEEKDAY(G$10)=1,"","X")))</f>
        <v>X</v>
      </c>
      <c r="H37" s="61" t="str">
        <f>IF(OR($A37="",H$10=""),"",IF(IFERROR(MATCH(BBC_10!H$10,Infor!$A$13:$A$30,0),0)&gt;0,"L",IF(WEEKDAY(H$10)=1,"","X")))</f>
        <v>X</v>
      </c>
      <c r="I37" s="61" t="str">
        <f>IF(OR($A37="",I$10=""),"",IF(IFERROR(MATCH(BBC_10!I$10,Infor!$A$13:$A$30,0),0)&gt;0,"L",IF(WEEKDAY(I$10)=1,"","X")))</f>
        <v>X</v>
      </c>
      <c r="J37" s="61" t="str">
        <f>IF(OR($A37="",J$10=""),"",IF(IFERROR(MATCH(BBC_10!J$10,Infor!$A$13:$A$30,0),0)&gt;0,"L",IF(WEEKDAY(J$10)=1,"","X")))</f>
        <v>X</v>
      </c>
      <c r="K37" s="61" t="str">
        <f>IF(OR($A37="",K$10=""),"",IF(IFERROR(MATCH(BBC_10!K$10,Infor!$A$13:$A$30,0),0)&gt;0,"L",IF(WEEKDAY(K$10)=1,"","X")))</f>
        <v>X</v>
      </c>
      <c r="L37" s="61" t="str">
        <f>IF(OR($A37="",L$10=""),"",IF(IFERROR(MATCH(BBC_10!L$10,Infor!$A$13:$A$30,0),0)&gt;0,"L",IF(WEEKDAY(L$10)=1,"","X")))</f>
        <v/>
      </c>
      <c r="M37" s="61" t="str">
        <f>IF(OR($A37="",M$10=""),"",IF(IFERROR(MATCH(BBC_10!M$10,Infor!$A$13:$A$30,0),0)&gt;0,"L",IF(WEEKDAY(M$10)=1,"","X")))</f>
        <v>X</v>
      </c>
      <c r="N37" s="61" t="str">
        <f>IF(OR($A37="",N$10=""),"",IF(IFERROR(MATCH(BBC_10!N$10,Infor!$A$13:$A$30,0),0)&gt;0,"L",IF(WEEKDAY(N$10)=1,"","X")))</f>
        <v>X</v>
      </c>
      <c r="O37" s="61" t="str">
        <f>IF(OR($A37="",O$10=""),"",IF(IFERROR(MATCH(BBC_10!O$10,Infor!$A$13:$A$30,0),0)&gt;0,"L",IF(WEEKDAY(O$10)=1,"","X")))</f>
        <v>X</v>
      </c>
      <c r="P37" s="61" t="str">
        <f>IF(OR($A37="",P$10=""),"",IF(IFERROR(MATCH(BBC_10!P$10,Infor!$A$13:$A$30,0),0)&gt;0,"L",IF(WEEKDAY(P$10)=1,"","X")))</f>
        <v>X</v>
      </c>
      <c r="Q37" s="61" t="str">
        <f>IF(OR($A37="",Q$10=""),"",IF(IFERROR(MATCH(BBC_10!Q$10,Infor!$A$13:$A$30,0),0)&gt;0,"L",IF(WEEKDAY(Q$10)=1,"","X")))</f>
        <v>X</v>
      </c>
      <c r="R37" s="61" t="str">
        <f>IF(OR($A37="",R$10=""),"",IF(IFERROR(MATCH(BBC_10!R$10,Infor!$A$13:$A$30,0),0)&gt;0,"L",IF(WEEKDAY(R$10)=1,"","X")))</f>
        <v>X</v>
      </c>
      <c r="S37" s="61" t="str">
        <f>IF(OR($A37="",S$10=""),"",IF(IFERROR(MATCH(BBC_10!S$10,Infor!$A$13:$A$30,0),0)&gt;0,"L",IF(WEEKDAY(S$10)=1,"","X")))</f>
        <v/>
      </c>
      <c r="T37" s="61" t="str">
        <f>IF(OR($A37="",T$10=""),"",IF(IFERROR(MATCH(BBC_10!T$10,Infor!$A$13:$A$30,0),0)&gt;0,"L",IF(WEEKDAY(T$10)=1,"","X")))</f>
        <v>X</v>
      </c>
      <c r="U37" s="61" t="str">
        <f>IF(OR($A37="",U$10=""),"",IF(IFERROR(MATCH(BBC_10!U$10,Infor!$A$13:$A$30,0),0)&gt;0,"L",IF(WEEKDAY(U$10)=1,"","X")))</f>
        <v>X</v>
      </c>
      <c r="V37" s="61" t="str">
        <f>IF(OR($A37="",V$10=""),"",IF(IFERROR(MATCH(BBC_10!V$10,Infor!$A$13:$A$30,0),0)&gt;0,"L",IF(WEEKDAY(V$10)=1,"","X")))</f>
        <v>X</v>
      </c>
      <c r="W37" s="61" t="str">
        <f>IF(OR($A37="",W$10=""),"",IF(IFERROR(MATCH(BBC_10!W$10,Infor!$A$13:$A$30,0),0)&gt;0,"L",IF(WEEKDAY(W$10)=1,"","X")))</f>
        <v>X</v>
      </c>
      <c r="X37" s="61" t="str">
        <f>IF(OR($A37="",X$10=""),"",IF(IFERROR(MATCH(BBC_10!X$10,Infor!$A$13:$A$30,0),0)&gt;0,"L",IF(WEEKDAY(X$10)=1,"","X")))</f>
        <v>X</v>
      </c>
      <c r="Y37" s="61" t="str">
        <f>IF(OR($A37="",Y$10=""),"",IF(IFERROR(MATCH(BBC_10!Y$10,Infor!$A$13:$A$30,0),0)&gt;0,"L",IF(WEEKDAY(Y$10)=1,"","X")))</f>
        <v>X</v>
      </c>
      <c r="Z37" s="61" t="str">
        <f>IF(OR($A37="",Z$10=""),"",IF(IFERROR(MATCH(BBC_10!Z$10,Infor!$A$13:$A$30,0),0)&gt;0,"L",IF(WEEKDAY(Z$10)=1,"","X")))</f>
        <v/>
      </c>
      <c r="AA37" s="61" t="str">
        <f>IF(OR($A37="",AA$10=""),"",IF(IFERROR(MATCH(BBC_10!AA$10,Infor!$A$13:$A$30,0),0)&gt;0,"L",IF(WEEKDAY(AA$10)=1,"","X")))</f>
        <v>X</v>
      </c>
      <c r="AB37" s="61" t="str">
        <f>IF(OR($A37="",AB$10=""),"",IF(IFERROR(MATCH(BBC_10!AB$10,Infor!$A$13:$A$30,0),0)&gt;0,"L",IF(WEEKDAY(AB$10)=1,"","X")))</f>
        <v>X</v>
      </c>
      <c r="AC37" s="61" t="str">
        <f>IF(OR($A37="",AC$10=""),"",IF(IFERROR(MATCH(BBC_10!AC$10,Infor!$A$13:$A$30,0),0)&gt;0,"L",IF(WEEKDAY(AC$10)=1,"","X")))</f>
        <v>X</v>
      </c>
      <c r="AD37" s="61" t="str">
        <f>IF(OR($A37="",AD$10=""),"",IF(IFERROR(MATCH(BBC_10!AD$10,Infor!$A$13:$A$30,0),0)&gt;0,"L",IF(WEEKDAY(AD$10)=1,"","X")))</f>
        <v>X</v>
      </c>
      <c r="AE37" s="61" t="str">
        <f>IF(OR($A37="",AE$10=""),"",IF(IFERROR(MATCH(BBC_10!AE$10,Infor!$A$13:$A$30,0),0)&gt;0,"L",IF(WEEKDAY(AE$10)=1,"","X")))</f>
        <v>X</v>
      </c>
      <c r="AF37" s="61" t="str">
        <f>IF(OR($A37="",AF$10=""),"",IF(IFERROR(MATCH(BBC_10!AF$10,Infor!$A$13:$A$30,0),0)&gt;0,"L",IF(WEEKDAY(AF$10)=1,"","X")))</f>
        <v>X</v>
      </c>
      <c r="AG37" s="61" t="str">
        <f>IF(OR($A37="",AG$10=""),"",IF(IFERROR(MATCH(BBC_10!AG$10,Infor!$A$13:$A$30,0),0)&gt;0,"L",IF(WEEKDAY(AG$10)=1,"","X")))</f>
        <v/>
      </c>
      <c r="AH37" s="61" t="str">
        <f>IF(OR($A37="",AH$10=""),"",IF(IFERROR(MATCH(BBC_10!AH$10,Infor!$A$13:$A$30,0),0)&gt;0,"L",IF(WEEKDAY(AH$10)=1,"","X")))</f>
        <v>X</v>
      </c>
      <c r="AI37" s="61" t="str">
        <f>IF(OR($A37="",AI$10=""),"",IF(IFERROR(MATCH(BBC_10!AI$10,Infor!$A$13:$A$30,0),0)&gt;0,"L",IF(WEEKDAY(AI$10)=1,"","X")))</f>
        <v>X</v>
      </c>
      <c r="AJ37" s="62"/>
      <c r="AK37" s="62">
        <f t="shared" si="6"/>
        <v>26</v>
      </c>
      <c r="AL37" s="62">
        <f t="shared" si="7"/>
        <v>0</v>
      </c>
      <c r="AM37" s="62"/>
      <c r="AN37" s="63"/>
      <c r="AO37" s="44">
        <f t="shared" si="0"/>
        <v>10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IF(OR($A38="",E$10=""),"",IF(IFERROR(MATCH(BBC_10!E$10,Infor!$A$13:$A$30,0),0)&gt;0,"L",IF(WEEKDAY(E$10)=1,"","X")))</f>
        <v/>
      </c>
      <c r="F38" s="61" t="str">
        <f>IF(OR($A38="",F$10=""),"",IF(IFERROR(MATCH(BBC_10!F$10,Infor!$A$13:$A$30,0),0)&gt;0,"L",IF(WEEKDAY(F$10)=1,"","X")))</f>
        <v>X</v>
      </c>
      <c r="G38" s="61" t="str">
        <f>IF(OR($A38="",G$10=""),"",IF(IFERROR(MATCH(BBC_10!G$10,Infor!$A$13:$A$30,0),0)&gt;0,"L",IF(WEEKDAY(G$10)=1,"","X")))</f>
        <v>X</v>
      </c>
      <c r="H38" s="61" t="str">
        <f>IF(OR($A38="",H$10=""),"",IF(IFERROR(MATCH(BBC_10!H$10,Infor!$A$13:$A$30,0),0)&gt;0,"L",IF(WEEKDAY(H$10)=1,"","X")))</f>
        <v>X</v>
      </c>
      <c r="I38" s="61" t="str">
        <f>IF(OR($A38="",I$10=""),"",IF(IFERROR(MATCH(BBC_10!I$10,Infor!$A$13:$A$30,0),0)&gt;0,"L",IF(WEEKDAY(I$10)=1,"","X")))</f>
        <v>X</v>
      </c>
      <c r="J38" s="61" t="str">
        <f>IF(OR($A38="",J$10=""),"",IF(IFERROR(MATCH(BBC_10!J$10,Infor!$A$13:$A$30,0),0)&gt;0,"L",IF(WEEKDAY(J$10)=1,"","X")))</f>
        <v>X</v>
      </c>
      <c r="K38" s="61" t="str">
        <f>IF(OR($A38="",K$10=""),"",IF(IFERROR(MATCH(BBC_10!K$10,Infor!$A$13:$A$30,0),0)&gt;0,"L",IF(WEEKDAY(K$10)=1,"","X")))</f>
        <v>X</v>
      </c>
      <c r="L38" s="61" t="str">
        <f>IF(OR($A38="",L$10=""),"",IF(IFERROR(MATCH(BBC_10!L$10,Infor!$A$13:$A$30,0),0)&gt;0,"L",IF(WEEKDAY(L$10)=1,"","X")))</f>
        <v/>
      </c>
      <c r="M38" s="61" t="str">
        <f>IF(OR($A38="",M$10=""),"",IF(IFERROR(MATCH(BBC_10!M$10,Infor!$A$13:$A$30,0),0)&gt;0,"L",IF(WEEKDAY(M$10)=1,"","X")))</f>
        <v>X</v>
      </c>
      <c r="N38" s="61" t="str">
        <f>IF(OR($A38="",N$10=""),"",IF(IFERROR(MATCH(BBC_10!N$10,Infor!$A$13:$A$30,0),0)&gt;0,"L",IF(WEEKDAY(N$10)=1,"","X")))</f>
        <v>X</v>
      </c>
      <c r="O38" s="61" t="str">
        <f>IF(OR($A38="",O$10=""),"",IF(IFERROR(MATCH(BBC_10!O$10,Infor!$A$13:$A$30,0),0)&gt;0,"L",IF(WEEKDAY(O$10)=1,"","X")))</f>
        <v>X</v>
      </c>
      <c r="P38" s="61" t="str">
        <f>IF(OR($A38="",P$10=""),"",IF(IFERROR(MATCH(BBC_10!P$10,Infor!$A$13:$A$30,0),0)&gt;0,"L",IF(WEEKDAY(P$10)=1,"","X")))</f>
        <v>X</v>
      </c>
      <c r="Q38" s="61" t="str">
        <f>IF(OR($A38="",Q$10=""),"",IF(IFERROR(MATCH(BBC_10!Q$10,Infor!$A$13:$A$30,0),0)&gt;0,"L",IF(WEEKDAY(Q$10)=1,"","X")))</f>
        <v>X</v>
      </c>
      <c r="R38" s="61" t="str">
        <f>IF(OR($A38="",R$10=""),"",IF(IFERROR(MATCH(BBC_10!R$10,Infor!$A$13:$A$30,0),0)&gt;0,"L",IF(WEEKDAY(R$10)=1,"","X")))</f>
        <v>X</v>
      </c>
      <c r="S38" s="61" t="str">
        <f>IF(OR($A38="",S$10=""),"",IF(IFERROR(MATCH(BBC_10!S$10,Infor!$A$13:$A$30,0),0)&gt;0,"L",IF(WEEKDAY(S$10)=1,"","X")))</f>
        <v/>
      </c>
      <c r="T38" s="61" t="str">
        <f>IF(OR($A38="",T$10=""),"",IF(IFERROR(MATCH(BBC_10!T$10,Infor!$A$13:$A$30,0),0)&gt;0,"L",IF(WEEKDAY(T$10)=1,"","X")))</f>
        <v>X</v>
      </c>
      <c r="U38" s="61" t="str">
        <f>IF(OR($A38="",U$10=""),"",IF(IFERROR(MATCH(BBC_10!U$10,Infor!$A$13:$A$30,0),0)&gt;0,"L",IF(WEEKDAY(U$10)=1,"","X")))</f>
        <v>X</v>
      </c>
      <c r="V38" s="61" t="str">
        <f>IF(OR($A38="",V$10=""),"",IF(IFERROR(MATCH(BBC_10!V$10,Infor!$A$13:$A$30,0),0)&gt;0,"L",IF(WEEKDAY(V$10)=1,"","X")))</f>
        <v>X</v>
      </c>
      <c r="W38" s="61" t="str">
        <f>IF(OR($A38="",W$10=""),"",IF(IFERROR(MATCH(BBC_10!W$10,Infor!$A$13:$A$30,0),0)&gt;0,"L",IF(WEEKDAY(W$10)=1,"","X")))</f>
        <v>X</v>
      </c>
      <c r="X38" s="61" t="str">
        <f>IF(OR($A38="",X$10=""),"",IF(IFERROR(MATCH(BBC_10!X$10,Infor!$A$13:$A$30,0),0)&gt;0,"L",IF(WEEKDAY(X$10)=1,"","X")))</f>
        <v>X</v>
      </c>
      <c r="Y38" s="61" t="str">
        <f>IF(OR($A38="",Y$10=""),"",IF(IFERROR(MATCH(BBC_10!Y$10,Infor!$A$13:$A$30,0),0)&gt;0,"L",IF(WEEKDAY(Y$10)=1,"","X")))</f>
        <v>X</v>
      </c>
      <c r="Z38" s="61" t="str">
        <f>IF(OR($A38="",Z$10=""),"",IF(IFERROR(MATCH(BBC_10!Z$10,Infor!$A$13:$A$30,0),0)&gt;0,"L",IF(WEEKDAY(Z$10)=1,"","X")))</f>
        <v/>
      </c>
      <c r="AA38" s="61" t="str">
        <f>IF(OR($A38="",AA$10=""),"",IF(IFERROR(MATCH(BBC_10!AA$10,Infor!$A$13:$A$30,0),0)&gt;0,"L",IF(WEEKDAY(AA$10)=1,"","X")))</f>
        <v>X</v>
      </c>
      <c r="AB38" s="61" t="str">
        <f>IF(OR($A38="",AB$10=""),"",IF(IFERROR(MATCH(BBC_10!AB$10,Infor!$A$13:$A$30,0),0)&gt;0,"L",IF(WEEKDAY(AB$10)=1,"","X")))</f>
        <v>X</v>
      </c>
      <c r="AC38" s="61" t="str">
        <f>IF(OR($A38="",AC$10=""),"",IF(IFERROR(MATCH(BBC_10!AC$10,Infor!$A$13:$A$30,0),0)&gt;0,"L",IF(WEEKDAY(AC$10)=1,"","X")))</f>
        <v>X</v>
      </c>
      <c r="AD38" s="61" t="str">
        <f>IF(OR($A38="",AD$10=""),"",IF(IFERROR(MATCH(BBC_10!AD$10,Infor!$A$13:$A$30,0),0)&gt;0,"L",IF(WEEKDAY(AD$10)=1,"","X")))</f>
        <v>X</v>
      </c>
      <c r="AE38" s="61" t="str">
        <f>IF(OR($A38="",AE$10=""),"",IF(IFERROR(MATCH(BBC_10!AE$10,Infor!$A$13:$A$30,0),0)&gt;0,"L",IF(WEEKDAY(AE$10)=1,"","X")))</f>
        <v>X</v>
      </c>
      <c r="AF38" s="61" t="str">
        <f>IF(OR($A38="",AF$10=""),"",IF(IFERROR(MATCH(BBC_10!AF$10,Infor!$A$13:$A$30,0),0)&gt;0,"L",IF(WEEKDAY(AF$10)=1,"","X")))</f>
        <v>X</v>
      </c>
      <c r="AG38" s="61" t="str">
        <f>IF(OR($A38="",AG$10=""),"",IF(IFERROR(MATCH(BBC_10!AG$10,Infor!$A$13:$A$30,0),0)&gt;0,"L",IF(WEEKDAY(AG$10)=1,"","X")))</f>
        <v/>
      </c>
      <c r="AH38" s="61" t="str">
        <f>IF(OR($A38="",AH$10=""),"",IF(IFERROR(MATCH(BBC_10!AH$10,Infor!$A$13:$A$30,0),0)&gt;0,"L",IF(WEEKDAY(AH$10)=1,"","X")))</f>
        <v>X</v>
      </c>
      <c r="AI38" s="61" t="str">
        <f>IF(OR($A38="",AI$10=""),"",IF(IFERROR(MATCH(BBC_10!AI$10,Infor!$A$13:$A$30,0),0)&gt;0,"L",IF(WEEKDAY(AI$10)=1,"","X")))</f>
        <v>X</v>
      </c>
      <c r="AJ38" s="62"/>
      <c r="AK38" s="62">
        <f t="shared" si="6"/>
        <v>26</v>
      </c>
      <c r="AL38" s="62">
        <f t="shared" si="7"/>
        <v>0</v>
      </c>
      <c r="AM38" s="62"/>
      <c r="AN38" s="63"/>
      <c r="AO38" s="44">
        <f t="shared" si="0"/>
        <v>10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IF(OR($A39="",E$10=""),"",IF(IFERROR(MATCH(BBC_10!E$10,Infor!$A$13:$A$30,0),0)&gt;0,"L",IF(WEEKDAY(E$10)=1,"","X")))</f>
        <v/>
      </c>
      <c r="F39" s="61" t="str">
        <f>IF(OR($A39="",F$10=""),"",IF(IFERROR(MATCH(BBC_10!F$10,Infor!$A$13:$A$30,0),0)&gt;0,"L",IF(WEEKDAY(F$10)=1,"","X")))</f>
        <v>X</v>
      </c>
      <c r="G39" s="61" t="str">
        <f>IF(OR($A39="",G$10=""),"",IF(IFERROR(MATCH(BBC_10!G$10,Infor!$A$13:$A$30,0),0)&gt;0,"L",IF(WEEKDAY(G$10)=1,"","X")))</f>
        <v>X</v>
      </c>
      <c r="H39" s="61" t="str">
        <f>IF(OR($A39="",H$10=""),"",IF(IFERROR(MATCH(BBC_10!H$10,Infor!$A$13:$A$30,0),0)&gt;0,"L",IF(WEEKDAY(H$10)=1,"","X")))</f>
        <v>X</v>
      </c>
      <c r="I39" s="61" t="str">
        <f>IF(OR($A39="",I$10=""),"",IF(IFERROR(MATCH(BBC_10!I$10,Infor!$A$13:$A$30,0),0)&gt;0,"L",IF(WEEKDAY(I$10)=1,"","X")))</f>
        <v>X</v>
      </c>
      <c r="J39" s="61" t="str">
        <f>IF(OR($A39="",J$10=""),"",IF(IFERROR(MATCH(BBC_10!J$10,Infor!$A$13:$A$30,0),0)&gt;0,"L",IF(WEEKDAY(J$10)=1,"","X")))</f>
        <v>X</v>
      </c>
      <c r="K39" s="61" t="str">
        <f>IF(OR($A39="",K$10=""),"",IF(IFERROR(MATCH(BBC_10!K$10,Infor!$A$13:$A$30,0),0)&gt;0,"L",IF(WEEKDAY(K$10)=1,"","X")))</f>
        <v>X</v>
      </c>
      <c r="L39" s="61" t="str">
        <f>IF(OR($A39="",L$10=""),"",IF(IFERROR(MATCH(BBC_10!L$10,Infor!$A$13:$A$30,0),0)&gt;0,"L",IF(WEEKDAY(L$10)=1,"","X")))</f>
        <v/>
      </c>
      <c r="M39" s="61" t="str">
        <f>IF(OR($A39="",M$10=""),"",IF(IFERROR(MATCH(BBC_10!M$10,Infor!$A$13:$A$30,0),0)&gt;0,"L",IF(WEEKDAY(M$10)=1,"","X")))</f>
        <v>X</v>
      </c>
      <c r="N39" s="61" t="str">
        <f>IF(OR($A39="",N$10=""),"",IF(IFERROR(MATCH(BBC_10!N$10,Infor!$A$13:$A$30,0),0)&gt;0,"L",IF(WEEKDAY(N$10)=1,"","X")))</f>
        <v>X</v>
      </c>
      <c r="O39" s="61" t="str">
        <f>IF(OR($A39="",O$10=""),"",IF(IFERROR(MATCH(BBC_10!O$10,Infor!$A$13:$A$30,0),0)&gt;0,"L",IF(WEEKDAY(O$10)=1,"","X")))</f>
        <v>X</v>
      </c>
      <c r="P39" s="61" t="str">
        <f>IF(OR($A39="",P$10=""),"",IF(IFERROR(MATCH(BBC_10!P$10,Infor!$A$13:$A$30,0),0)&gt;0,"L",IF(WEEKDAY(P$10)=1,"","X")))</f>
        <v>X</v>
      </c>
      <c r="Q39" s="61" t="str">
        <f>IF(OR($A39="",Q$10=""),"",IF(IFERROR(MATCH(BBC_10!Q$10,Infor!$A$13:$A$30,0),0)&gt;0,"L",IF(WEEKDAY(Q$10)=1,"","X")))</f>
        <v>X</v>
      </c>
      <c r="R39" s="61" t="str">
        <f>IF(OR($A39="",R$10=""),"",IF(IFERROR(MATCH(BBC_10!R$10,Infor!$A$13:$A$30,0),0)&gt;0,"L",IF(WEEKDAY(R$10)=1,"","X")))</f>
        <v>X</v>
      </c>
      <c r="S39" s="61" t="str">
        <f>IF(OR($A39="",S$10=""),"",IF(IFERROR(MATCH(BBC_10!S$10,Infor!$A$13:$A$30,0),0)&gt;0,"L",IF(WEEKDAY(S$10)=1,"","X")))</f>
        <v/>
      </c>
      <c r="T39" s="61" t="str">
        <f>IF(OR($A39="",T$10=""),"",IF(IFERROR(MATCH(BBC_10!T$10,Infor!$A$13:$A$30,0),0)&gt;0,"L",IF(WEEKDAY(T$10)=1,"","X")))</f>
        <v>X</v>
      </c>
      <c r="U39" s="61" t="str">
        <f>IF(OR($A39="",U$10=""),"",IF(IFERROR(MATCH(BBC_10!U$10,Infor!$A$13:$A$30,0),0)&gt;0,"L",IF(WEEKDAY(U$10)=1,"","X")))</f>
        <v>X</v>
      </c>
      <c r="V39" s="61" t="str">
        <f>IF(OR($A39="",V$10=""),"",IF(IFERROR(MATCH(BBC_10!V$10,Infor!$A$13:$A$30,0),0)&gt;0,"L",IF(WEEKDAY(V$10)=1,"","X")))</f>
        <v>X</v>
      </c>
      <c r="W39" s="61" t="str">
        <f>IF(OR($A39="",W$10=""),"",IF(IFERROR(MATCH(BBC_10!W$10,Infor!$A$13:$A$30,0),0)&gt;0,"L",IF(WEEKDAY(W$10)=1,"","X")))</f>
        <v>X</v>
      </c>
      <c r="X39" s="61" t="str">
        <f>IF(OR($A39="",X$10=""),"",IF(IFERROR(MATCH(BBC_10!X$10,Infor!$A$13:$A$30,0),0)&gt;0,"L",IF(WEEKDAY(X$10)=1,"","X")))</f>
        <v>X</v>
      </c>
      <c r="Y39" s="61" t="str">
        <f>IF(OR($A39="",Y$10=""),"",IF(IFERROR(MATCH(BBC_10!Y$10,Infor!$A$13:$A$30,0),0)&gt;0,"L",IF(WEEKDAY(Y$10)=1,"","X")))</f>
        <v>X</v>
      </c>
      <c r="Z39" s="61" t="str">
        <f>IF(OR($A39="",Z$10=""),"",IF(IFERROR(MATCH(BBC_10!Z$10,Infor!$A$13:$A$30,0),0)&gt;0,"L",IF(WEEKDAY(Z$10)=1,"","X")))</f>
        <v/>
      </c>
      <c r="AA39" s="61" t="str">
        <f>IF(OR($A39="",AA$10=""),"",IF(IFERROR(MATCH(BBC_10!AA$10,Infor!$A$13:$A$30,0),0)&gt;0,"L",IF(WEEKDAY(AA$10)=1,"","X")))</f>
        <v>X</v>
      </c>
      <c r="AB39" s="61" t="str">
        <f>IF(OR($A39="",AB$10=""),"",IF(IFERROR(MATCH(BBC_10!AB$10,Infor!$A$13:$A$30,0),0)&gt;0,"L",IF(WEEKDAY(AB$10)=1,"","X")))</f>
        <v>X</v>
      </c>
      <c r="AC39" s="61" t="str">
        <f>IF(OR($A39="",AC$10=""),"",IF(IFERROR(MATCH(BBC_10!AC$10,Infor!$A$13:$A$30,0),0)&gt;0,"L",IF(WEEKDAY(AC$10)=1,"","X")))</f>
        <v>X</v>
      </c>
      <c r="AD39" s="61" t="str">
        <f>IF(OR($A39="",AD$10=""),"",IF(IFERROR(MATCH(BBC_10!AD$10,Infor!$A$13:$A$30,0),0)&gt;0,"L",IF(WEEKDAY(AD$10)=1,"","X")))</f>
        <v>X</v>
      </c>
      <c r="AE39" s="61" t="str">
        <f>IF(OR($A39="",AE$10=""),"",IF(IFERROR(MATCH(BBC_10!AE$10,Infor!$A$13:$A$30,0),0)&gt;0,"L",IF(WEEKDAY(AE$10)=1,"","X")))</f>
        <v>X</v>
      </c>
      <c r="AF39" s="61" t="str">
        <f>IF(OR($A39="",AF$10=""),"",IF(IFERROR(MATCH(BBC_10!AF$10,Infor!$A$13:$A$30,0),0)&gt;0,"L",IF(WEEKDAY(AF$10)=1,"","X")))</f>
        <v>X</v>
      </c>
      <c r="AG39" s="61" t="str">
        <f>IF(OR($A39="",AG$10=""),"",IF(IFERROR(MATCH(BBC_10!AG$10,Infor!$A$13:$A$30,0),0)&gt;0,"L",IF(WEEKDAY(AG$10)=1,"","X")))</f>
        <v/>
      </c>
      <c r="AH39" s="61" t="str">
        <f>IF(OR($A39="",AH$10=""),"",IF(IFERROR(MATCH(BBC_10!AH$10,Infor!$A$13:$A$30,0),0)&gt;0,"L",IF(WEEKDAY(AH$10)=1,"","X")))</f>
        <v>X</v>
      </c>
      <c r="AI39" s="61" t="str">
        <f>IF(OR($A39="",AI$10=""),"",IF(IFERROR(MATCH(BBC_10!AI$10,Infor!$A$13:$A$30,0),0)&gt;0,"L",IF(WEEKDAY(AI$10)=1,"","X")))</f>
        <v>X</v>
      </c>
      <c r="AJ39" s="62"/>
      <c r="AK39" s="62">
        <f t="shared" si="6"/>
        <v>26</v>
      </c>
      <c r="AL39" s="62">
        <f t="shared" si="7"/>
        <v>0</v>
      </c>
      <c r="AM39" s="62"/>
      <c r="AN39" s="63"/>
      <c r="AO39" s="44">
        <f t="shared" si="0"/>
        <v>10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IF(OR($A40="",E$10=""),"",IF(IFERROR(MATCH(BBC_10!E$10,Infor!$A$13:$A$30,0),0)&gt;0,"L",IF(WEEKDAY(E$10)=1,"","X")))</f>
        <v/>
      </c>
      <c r="F40" s="61" t="str">
        <f>IF(OR($A40="",F$10=""),"",IF(IFERROR(MATCH(BBC_10!F$10,Infor!$A$13:$A$30,0),0)&gt;0,"L",IF(WEEKDAY(F$10)=1,"","X")))</f>
        <v>X</v>
      </c>
      <c r="G40" s="61" t="str">
        <f>IF(OR($A40="",G$10=""),"",IF(IFERROR(MATCH(BBC_10!G$10,Infor!$A$13:$A$30,0),0)&gt;0,"L",IF(WEEKDAY(G$10)=1,"","X")))</f>
        <v>X</v>
      </c>
      <c r="H40" s="61" t="str">
        <f>IF(OR($A40="",H$10=""),"",IF(IFERROR(MATCH(BBC_10!H$10,Infor!$A$13:$A$30,0),0)&gt;0,"L",IF(WEEKDAY(H$10)=1,"","X")))</f>
        <v>X</v>
      </c>
      <c r="I40" s="61" t="str">
        <f>IF(OR($A40="",I$10=""),"",IF(IFERROR(MATCH(BBC_10!I$10,Infor!$A$13:$A$30,0),0)&gt;0,"L",IF(WEEKDAY(I$10)=1,"","X")))</f>
        <v>X</v>
      </c>
      <c r="J40" s="61" t="str">
        <f>IF(OR($A40="",J$10=""),"",IF(IFERROR(MATCH(BBC_10!J$10,Infor!$A$13:$A$30,0),0)&gt;0,"L",IF(WEEKDAY(J$10)=1,"","X")))</f>
        <v>X</v>
      </c>
      <c r="K40" s="61" t="str">
        <f>IF(OR($A40="",K$10=""),"",IF(IFERROR(MATCH(BBC_10!K$10,Infor!$A$13:$A$30,0),0)&gt;0,"L",IF(WEEKDAY(K$10)=1,"","X")))</f>
        <v>X</v>
      </c>
      <c r="L40" s="61" t="str">
        <f>IF(OR($A40="",L$10=""),"",IF(IFERROR(MATCH(BBC_10!L$10,Infor!$A$13:$A$30,0),0)&gt;0,"L",IF(WEEKDAY(L$10)=1,"","X")))</f>
        <v/>
      </c>
      <c r="M40" s="61" t="str">
        <f>IF(OR($A40="",M$10=""),"",IF(IFERROR(MATCH(BBC_10!M$10,Infor!$A$13:$A$30,0),0)&gt;0,"L",IF(WEEKDAY(M$10)=1,"","X")))</f>
        <v>X</v>
      </c>
      <c r="N40" s="61" t="str">
        <f>IF(OR($A40="",N$10=""),"",IF(IFERROR(MATCH(BBC_10!N$10,Infor!$A$13:$A$30,0),0)&gt;0,"L",IF(WEEKDAY(N$10)=1,"","X")))</f>
        <v>X</v>
      </c>
      <c r="O40" s="61" t="str">
        <f>IF(OR($A40="",O$10=""),"",IF(IFERROR(MATCH(BBC_10!O$10,Infor!$A$13:$A$30,0),0)&gt;0,"L",IF(WEEKDAY(O$10)=1,"","X")))</f>
        <v>X</v>
      </c>
      <c r="P40" s="61" t="str">
        <f>IF(OR($A40="",P$10=""),"",IF(IFERROR(MATCH(BBC_10!P$10,Infor!$A$13:$A$30,0),0)&gt;0,"L",IF(WEEKDAY(P$10)=1,"","X")))</f>
        <v>X</v>
      </c>
      <c r="Q40" s="61" t="str">
        <f>IF(OR($A40="",Q$10=""),"",IF(IFERROR(MATCH(BBC_10!Q$10,Infor!$A$13:$A$30,0),0)&gt;0,"L",IF(WEEKDAY(Q$10)=1,"","X")))</f>
        <v>X</v>
      </c>
      <c r="R40" s="61" t="str">
        <f>IF(OR($A40="",R$10=""),"",IF(IFERROR(MATCH(BBC_10!R$10,Infor!$A$13:$A$30,0),0)&gt;0,"L",IF(WEEKDAY(R$10)=1,"","X")))</f>
        <v>X</v>
      </c>
      <c r="S40" s="61" t="str">
        <f>IF(OR($A40="",S$10=""),"",IF(IFERROR(MATCH(BBC_10!S$10,Infor!$A$13:$A$30,0),0)&gt;0,"L",IF(WEEKDAY(S$10)=1,"","X")))</f>
        <v/>
      </c>
      <c r="T40" s="61" t="str">
        <f>IF(OR($A40="",T$10=""),"",IF(IFERROR(MATCH(BBC_10!T$10,Infor!$A$13:$A$30,0),0)&gt;0,"L",IF(WEEKDAY(T$10)=1,"","X")))</f>
        <v>X</v>
      </c>
      <c r="U40" s="61" t="str">
        <f>IF(OR($A40="",U$10=""),"",IF(IFERROR(MATCH(BBC_10!U$10,Infor!$A$13:$A$30,0),0)&gt;0,"L",IF(WEEKDAY(U$10)=1,"","X")))</f>
        <v>X</v>
      </c>
      <c r="V40" s="61" t="str">
        <f>IF(OR($A40="",V$10=""),"",IF(IFERROR(MATCH(BBC_10!V$10,Infor!$A$13:$A$30,0),0)&gt;0,"L",IF(WEEKDAY(V$10)=1,"","X")))</f>
        <v>X</v>
      </c>
      <c r="W40" s="61" t="str">
        <f>IF(OR($A40="",W$10=""),"",IF(IFERROR(MATCH(BBC_10!W$10,Infor!$A$13:$A$30,0),0)&gt;0,"L",IF(WEEKDAY(W$10)=1,"","X")))</f>
        <v>X</v>
      </c>
      <c r="X40" s="61" t="str">
        <f>IF(OR($A40="",X$10=""),"",IF(IFERROR(MATCH(BBC_10!X$10,Infor!$A$13:$A$30,0),0)&gt;0,"L",IF(WEEKDAY(X$10)=1,"","X")))</f>
        <v>X</v>
      </c>
      <c r="Y40" s="61" t="str">
        <f>IF(OR($A40="",Y$10=""),"",IF(IFERROR(MATCH(BBC_10!Y$10,Infor!$A$13:$A$30,0),0)&gt;0,"L",IF(WEEKDAY(Y$10)=1,"","X")))</f>
        <v>X</v>
      </c>
      <c r="Z40" s="61" t="str">
        <f>IF(OR($A40="",Z$10=""),"",IF(IFERROR(MATCH(BBC_10!Z$10,Infor!$A$13:$A$30,0),0)&gt;0,"L",IF(WEEKDAY(Z$10)=1,"","X")))</f>
        <v/>
      </c>
      <c r="AA40" s="61" t="str">
        <f>IF(OR($A40="",AA$10=""),"",IF(IFERROR(MATCH(BBC_10!AA$10,Infor!$A$13:$A$30,0),0)&gt;0,"L",IF(WEEKDAY(AA$10)=1,"","X")))</f>
        <v>X</v>
      </c>
      <c r="AB40" s="61" t="str">
        <f>IF(OR($A40="",AB$10=""),"",IF(IFERROR(MATCH(BBC_10!AB$10,Infor!$A$13:$A$30,0),0)&gt;0,"L",IF(WEEKDAY(AB$10)=1,"","X")))</f>
        <v>X</v>
      </c>
      <c r="AC40" s="61" t="str">
        <f>IF(OR($A40="",AC$10=""),"",IF(IFERROR(MATCH(BBC_10!AC$10,Infor!$A$13:$A$30,0),0)&gt;0,"L",IF(WEEKDAY(AC$10)=1,"","X")))</f>
        <v>X</v>
      </c>
      <c r="AD40" s="61" t="str">
        <f>IF(OR($A40="",AD$10=""),"",IF(IFERROR(MATCH(BBC_10!AD$10,Infor!$A$13:$A$30,0),0)&gt;0,"L",IF(WEEKDAY(AD$10)=1,"","X")))</f>
        <v>X</v>
      </c>
      <c r="AE40" s="61" t="str">
        <f>IF(OR($A40="",AE$10=""),"",IF(IFERROR(MATCH(BBC_10!AE$10,Infor!$A$13:$A$30,0),0)&gt;0,"L",IF(WEEKDAY(AE$10)=1,"","X")))</f>
        <v>X</v>
      </c>
      <c r="AF40" s="61" t="str">
        <f>IF(OR($A40="",AF$10=""),"",IF(IFERROR(MATCH(BBC_10!AF$10,Infor!$A$13:$A$30,0),0)&gt;0,"L",IF(WEEKDAY(AF$10)=1,"","X")))</f>
        <v>X</v>
      </c>
      <c r="AG40" s="61" t="str">
        <f>IF(OR($A40="",AG$10=""),"",IF(IFERROR(MATCH(BBC_10!AG$10,Infor!$A$13:$A$30,0),0)&gt;0,"L",IF(WEEKDAY(AG$10)=1,"","X")))</f>
        <v/>
      </c>
      <c r="AH40" s="61" t="str">
        <f>IF(OR($A40="",AH$10=""),"",IF(IFERROR(MATCH(BBC_10!AH$10,Infor!$A$13:$A$30,0),0)&gt;0,"L",IF(WEEKDAY(AH$10)=1,"","X")))</f>
        <v>X</v>
      </c>
      <c r="AI40" s="61" t="str">
        <f>IF(OR($A40="",AI$10=""),"",IF(IFERROR(MATCH(BBC_10!AI$10,Infor!$A$13:$A$30,0),0)&gt;0,"L",IF(WEEKDAY(AI$10)=1,"","X")))</f>
        <v>X</v>
      </c>
      <c r="AJ40" s="62"/>
      <c r="AK40" s="62">
        <f t="shared" si="6"/>
        <v>26</v>
      </c>
      <c r="AL40" s="62">
        <f t="shared" si="7"/>
        <v>0</v>
      </c>
      <c r="AM40" s="62"/>
      <c r="AN40" s="63"/>
      <c r="AO40" s="44">
        <f t="shared" si="0"/>
        <v>10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IF(OR($A41="",E$10=""),"",IF(IFERROR(MATCH(BBC_10!E$10,Infor!$A$13:$A$30,0),0)&gt;0,"L",IF(WEEKDAY(E$10)=1,"","X")))</f>
        <v/>
      </c>
      <c r="F41" s="61" t="str">
        <f>IF(OR($A41="",F$10=""),"",IF(IFERROR(MATCH(BBC_10!F$10,Infor!$A$13:$A$30,0),0)&gt;0,"L",IF(WEEKDAY(F$10)=1,"","X")))</f>
        <v>X</v>
      </c>
      <c r="G41" s="61" t="str">
        <f>IF(OR($A41="",G$10=""),"",IF(IFERROR(MATCH(BBC_10!G$10,Infor!$A$13:$A$30,0),0)&gt;0,"L",IF(WEEKDAY(G$10)=1,"","X")))</f>
        <v>X</v>
      </c>
      <c r="H41" s="61" t="str">
        <f>IF(OR($A41="",H$10=""),"",IF(IFERROR(MATCH(BBC_10!H$10,Infor!$A$13:$A$30,0),0)&gt;0,"L",IF(WEEKDAY(H$10)=1,"","X")))</f>
        <v>X</v>
      </c>
      <c r="I41" s="61" t="str">
        <f>IF(OR($A41="",I$10=""),"",IF(IFERROR(MATCH(BBC_10!I$10,Infor!$A$13:$A$30,0),0)&gt;0,"L",IF(WEEKDAY(I$10)=1,"","X")))</f>
        <v>X</v>
      </c>
      <c r="J41" s="61" t="str">
        <f>IF(OR($A41="",J$10=""),"",IF(IFERROR(MATCH(BBC_10!J$10,Infor!$A$13:$A$30,0),0)&gt;0,"L",IF(WEEKDAY(J$10)=1,"","X")))</f>
        <v>X</v>
      </c>
      <c r="K41" s="61" t="str">
        <f>IF(OR($A41="",K$10=""),"",IF(IFERROR(MATCH(BBC_10!K$10,Infor!$A$13:$A$30,0),0)&gt;0,"L",IF(WEEKDAY(K$10)=1,"","X")))</f>
        <v>X</v>
      </c>
      <c r="L41" s="61" t="str">
        <f>IF(OR($A41="",L$10=""),"",IF(IFERROR(MATCH(BBC_10!L$10,Infor!$A$13:$A$30,0),0)&gt;0,"L",IF(WEEKDAY(L$10)=1,"","X")))</f>
        <v/>
      </c>
      <c r="M41" s="61" t="str">
        <f>IF(OR($A41="",M$10=""),"",IF(IFERROR(MATCH(BBC_10!M$10,Infor!$A$13:$A$30,0),0)&gt;0,"L",IF(WEEKDAY(M$10)=1,"","X")))</f>
        <v>X</v>
      </c>
      <c r="N41" s="61" t="str">
        <f>IF(OR($A41="",N$10=""),"",IF(IFERROR(MATCH(BBC_10!N$10,Infor!$A$13:$A$30,0),0)&gt;0,"L",IF(WEEKDAY(N$10)=1,"","X")))</f>
        <v>X</v>
      </c>
      <c r="O41" s="61" t="str">
        <f>IF(OR($A41="",O$10=""),"",IF(IFERROR(MATCH(BBC_10!O$10,Infor!$A$13:$A$30,0),0)&gt;0,"L",IF(WEEKDAY(O$10)=1,"","X")))</f>
        <v>X</v>
      </c>
      <c r="P41" s="61" t="str">
        <f>IF(OR($A41="",P$10=""),"",IF(IFERROR(MATCH(BBC_10!P$10,Infor!$A$13:$A$30,0),0)&gt;0,"L",IF(WEEKDAY(P$10)=1,"","X")))</f>
        <v>X</v>
      </c>
      <c r="Q41" s="61" t="str">
        <f>IF(OR($A41="",Q$10=""),"",IF(IFERROR(MATCH(BBC_10!Q$10,Infor!$A$13:$A$30,0),0)&gt;0,"L",IF(WEEKDAY(Q$10)=1,"","X")))</f>
        <v>X</v>
      </c>
      <c r="R41" s="61" t="str">
        <f>IF(OR($A41="",R$10=""),"",IF(IFERROR(MATCH(BBC_10!R$10,Infor!$A$13:$A$30,0),0)&gt;0,"L",IF(WEEKDAY(R$10)=1,"","X")))</f>
        <v>X</v>
      </c>
      <c r="S41" s="61" t="str">
        <f>IF(OR($A41="",S$10=""),"",IF(IFERROR(MATCH(BBC_10!S$10,Infor!$A$13:$A$30,0),0)&gt;0,"L",IF(WEEKDAY(S$10)=1,"","X")))</f>
        <v/>
      </c>
      <c r="T41" s="61" t="str">
        <f>IF(OR($A41="",T$10=""),"",IF(IFERROR(MATCH(BBC_10!T$10,Infor!$A$13:$A$30,0),0)&gt;0,"L",IF(WEEKDAY(T$10)=1,"","X")))</f>
        <v>X</v>
      </c>
      <c r="U41" s="61" t="str">
        <f>IF(OR($A41="",U$10=""),"",IF(IFERROR(MATCH(BBC_10!U$10,Infor!$A$13:$A$30,0),0)&gt;0,"L",IF(WEEKDAY(U$10)=1,"","X")))</f>
        <v>X</v>
      </c>
      <c r="V41" s="61" t="str">
        <f>IF(OR($A41="",V$10=""),"",IF(IFERROR(MATCH(BBC_10!V$10,Infor!$A$13:$A$30,0),0)&gt;0,"L",IF(WEEKDAY(V$10)=1,"","X")))</f>
        <v>X</v>
      </c>
      <c r="W41" s="61" t="str">
        <f>IF(OR($A41="",W$10=""),"",IF(IFERROR(MATCH(BBC_10!W$10,Infor!$A$13:$A$30,0),0)&gt;0,"L",IF(WEEKDAY(W$10)=1,"","X")))</f>
        <v>X</v>
      </c>
      <c r="X41" s="61" t="str">
        <f>IF(OR($A41="",X$10=""),"",IF(IFERROR(MATCH(BBC_10!X$10,Infor!$A$13:$A$30,0),0)&gt;0,"L",IF(WEEKDAY(X$10)=1,"","X")))</f>
        <v>X</v>
      </c>
      <c r="Y41" s="61" t="str">
        <f>IF(OR($A41="",Y$10=""),"",IF(IFERROR(MATCH(BBC_10!Y$10,Infor!$A$13:$A$30,0),0)&gt;0,"L",IF(WEEKDAY(Y$10)=1,"","X")))</f>
        <v>X</v>
      </c>
      <c r="Z41" s="61" t="str">
        <f>IF(OR($A41="",Z$10=""),"",IF(IFERROR(MATCH(BBC_10!Z$10,Infor!$A$13:$A$30,0),0)&gt;0,"L",IF(WEEKDAY(Z$10)=1,"","X")))</f>
        <v/>
      </c>
      <c r="AA41" s="61" t="str">
        <f>IF(OR($A41="",AA$10=""),"",IF(IFERROR(MATCH(BBC_10!AA$10,Infor!$A$13:$A$30,0),0)&gt;0,"L",IF(WEEKDAY(AA$10)=1,"","X")))</f>
        <v>X</v>
      </c>
      <c r="AB41" s="61" t="str">
        <f>IF(OR($A41="",AB$10=""),"",IF(IFERROR(MATCH(BBC_10!AB$10,Infor!$A$13:$A$30,0),0)&gt;0,"L",IF(WEEKDAY(AB$10)=1,"","X")))</f>
        <v>X</v>
      </c>
      <c r="AC41" s="61" t="str">
        <f>IF(OR($A41="",AC$10=""),"",IF(IFERROR(MATCH(BBC_10!AC$10,Infor!$A$13:$A$30,0),0)&gt;0,"L",IF(WEEKDAY(AC$10)=1,"","X")))</f>
        <v>X</v>
      </c>
      <c r="AD41" s="61" t="str">
        <f>IF(OR($A41="",AD$10=""),"",IF(IFERROR(MATCH(BBC_10!AD$10,Infor!$A$13:$A$30,0),0)&gt;0,"L",IF(WEEKDAY(AD$10)=1,"","X")))</f>
        <v>X</v>
      </c>
      <c r="AE41" s="61" t="str">
        <f>IF(OR($A41="",AE$10=""),"",IF(IFERROR(MATCH(BBC_10!AE$10,Infor!$A$13:$A$30,0),0)&gt;0,"L",IF(WEEKDAY(AE$10)=1,"","X")))</f>
        <v>X</v>
      </c>
      <c r="AF41" s="61" t="str">
        <f>IF(OR($A41="",AF$10=""),"",IF(IFERROR(MATCH(BBC_10!AF$10,Infor!$A$13:$A$30,0),0)&gt;0,"L",IF(WEEKDAY(AF$10)=1,"","X")))</f>
        <v>X</v>
      </c>
      <c r="AG41" s="61" t="str">
        <f>IF(OR($A41="",AG$10=""),"",IF(IFERROR(MATCH(BBC_10!AG$10,Infor!$A$13:$A$30,0),0)&gt;0,"L",IF(WEEKDAY(AG$10)=1,"","X")))</f>
        <v/>
      </c>
      <c r="AH41" s="61" t="str">
        <f>IF(OR($A41="",AH$10=""),"",IF(IFERROR(MATCH(BBC_10!AH$10,Infor!$A$13:$A$30,0),0)&gt;0,"L",IF(WEEKDAY(AH$10)=1,"","X")))</f>
        <v>X</v>
      </c>
      <c r="AI41" s="61" t="str">
        <f>IF(OR($A41="",AI$10=""),"",IF(IFERROR(MATCH(BBC_10!AI$10,Infor!$A$13:$A$30,0),0)&gt;0,"L",IF(WEEKDAY(AI$10)=1,"","X")))</f>
        <v>X</v>
      </c>
      <c r="AJ41" s="62"/>
      <c r="AK41" s="62">
        <f t="shared" si="6"/>
        <v>26</v>
      </c>
      <c r="AL41" s="62">
        <f t="shared" si="7"/>
        <v>0</v>
      </c>
      <c r="AM41" s="62"/>
      <c r="AN41" s="63"/>
      <c r="AO41" s="44">
        <f t="shared" si="0"/>
        <v>10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IF(OR($A42="",E$10=""),"",IF(IFERROR(MATCH(BBC_10!E$10,Infor!$A$13:$A$30,0),0)&gt;0,"L",IF(WEEKDAY(E$10)=1,"","X")))</f>
        <v/>
      </c>
      <c r="F42" s="61" t="str">
        <f>IF(OR($A42="",F$10=""),"",IF(IFERROR(MATCH(BBC_10!F$10,Infor!$A$13:$A$30,0),0)&gt;0,"L",IF(WEEKDAY(F$10)=1,"","X")))</f>
        <v>X</v>
      </c>
      <c r="G42" s="61" t="str">
        <f>IF(OR($A42="",G$10=""),"",IF(IFERROR(MATCH(BBC_10!G$10,Infor!$A$13:$A$30,0),0)&gt;0,"L",IF(WEEKDAY(G$10)=1,"","X")))</f>
        <v>X</v>
      </c>
      <c r="H42" s="61" t="str">
        <f>IF(OR($A42="",H$10=""),"",IF(IFERROR(MATCH(BBC_10!H$10,Infor!$A$13:$A$30,0),0)&gt;0,"L",IF(WEEKDAY(H$10)=1,"","X")))</f>
        <v>X</v>
      </c>
      <c r="I42" s="61" t="str">
        <f>IF(OR($A42="",I$10=""),"",IF(IFERROR(MATCH(BBC_10!I$10,Infor!$A$13:$A$30,0),0)&gt;0,"L",IF(WEEKDAY(I$10)=1,"","X")))</f>
        <v>X</v>
      </c>
      <c r="J42" s="61" t="str">
        <f>IF(OR($A42="",J$10=""),"",IF(IFERROR(MATCH(BBC_10!J$10,Infor!$A$13:$A$30,0),0)&gt;0,"L",IF(WEEKDAY(J$10)=1,"","X")))</f>
        <v>X</v>
      </c>
      <c r="K42" s="61" t="str">
        <f>IF(OR($A42="",K$10=""),"",IF(IFERROR(MATCH(BBC_10!K$10,Infor!$A$13:$A$30,0),0)&gt;0,"L",IF(WEEKDAY(K$10)=1,"","X")))</f>
        <v>X</v>
      </c>
      <c r="L42" s="61" t="str">
        <f>IF(OR($A42="",L$10=""),"",IF(IFERROR(MATCH(BBC_10!L$10,Infor!$A$13:$A$30,0),0)&gt;0,"L",IF(WEEKDAY(L$10)=1,"","X")))</f>
        <v/>
      </c>
      <c r="M42" s="61" t="str">
        <f>IF(OR($A42="",M$10=""),"",IF(IFERROR(MATCH(BBC_10!M$10,Infor!$A$13:$A$30,0),0)&gt;0,"L",IF(WEEKDAY(M$10)=1,"","X")))</f>
        <v>X</v>
      </c>
      <c r="N42" s="61" t="str">
        <f>IF(OR($A42="",N$10=""),"",IF(IFERROR(MATCH(BBC_10!N$10,Infor!$A$13:$A$30,0),0)&gt;0,"L",IF(WEEKDAY(N$10)=1,"","X")))</f>
        <v>X</v>
      </c>
      <c r="O42" s="61" t="str">
        <f>IF(OR($A42="",O$10=""),"",IF(IFERROR(MATCH(BBC_10!O$10,Infor!$A$13:$A$30,0),0)&gt;0,"L",IF(WEEKDAY(O$10)=1,"","X")))</f>
        <v>X</v>
      </c>
      <c r="P42" s="61" t="str">
        <f>IF(OR($A42="",P$10=""),"",IF(IFERROR(MATCH(BBC_10!P$10,Infor!$A$13:$A$30,0),0)&gt;0,"L",IF(WEEKDAY(P$10)=1,"","X")))</f>
        <v>X</v>
      </c>
      <c r="Q42" s="61" t="str">
        <f>IF(OR($A42="",Q$10=""),"",IF(IFERROR(MATCH(BBC_10!Q$10,Infor!$A$13:$A$30,0),0)&gt;0,"L",IF(WEEKDAY(Q$10)=1,"","X")))</f>
        <v>X</v>
      </c>
      <c r="R42" s="61" t="str">
        <f>IF(OR($A42="",R$10=""),"",IF(IFERROR(MATCH(BBC_10!R$10,Infor!$A$13:$A$30,0),0)&gt;0,"L",IF(WEEKDAY(R$10)=1,"","X")))</f>
        <v>X</v>
      </c>
      <c r="S42" s="61" t="str">
        <f>IF(OR($A42="",S$10=""),"",IF(IFERROR(MATCH(BBC_10!S$10,Infor!$A$13:$A$30,0),0)&gt;0,"L",IF(WEEKDAY(S$10)=1,"","X")))</f>
        <v/>
      </c>
      <c r="T42" s="61" t="str">
        <f>IF(OR($A42="",T$10=""),"",IF(IFERROR(MATCH(BBC_10!T$10,Infor!$A$13:$A$30,0),0)&gt;0,"L",IF(WEEKDAY(T$10)=1,"","X")))</f>
        <v>X</v>
      </c>
      <c r="U42" s="61" t="str">
        <f>IF(OR($A42="",U$10=""),"",IF(IFERROR(MATCH(BBC_10!U$10,Infor!$A$13:$A$30,0),0)&gt;0,"L",IF(WEEKDAY(U$10)=1,"","X")))</f>
        <v>X</v>
      </c>
      <c r="V42" s="61" t="str">
        <f>IF(OR($A42="",V$10=""),"",IF(IFERROR(MATCH(BBC_10!V$10,Infor!$A$13:$A$30,0),0)&gt;0,"L",IF(WEEKDAY(V$10)=1,"","X")))</f>
        <v>X</v>
      </c>
      <c r="W42" s="61" t="str">
        <f>IF(OR($A42="",W$10=""),"",IF(IFERROR(MATCH(BBC_10!W$10,Infor!$A$13:$A$30,0),0)&gt;0,"L",IF(WEEKDAY(W$10)=1,"","X")))</f>
        <v>X</v>
      </c>
      <c r="X42" s="61" t="str">
        <f>IF(OR($A42="",X$10=""),"",IF(IFERROR(MATCH(BBC_10!X$10,Infor!$A$13:$A$30,0),0)&gt;0,"L",IF(WEEKDAY(X$10)=1,"","X")))</f>
        <v>X</v>
      </c>
      <c r="Y42" s="61" t="str">
        <f>IF(OR($A42="",Y$10=""),"",IF(IFERROR(MATCH(BBC_10!Y$10,Infor!$A$13:$A$30,0),0)&gt;0,"L",IF(WEEKDAY(Y$10)=1,"","X")))</f>
        <v>X</v>
      </c>
      <c r="Z42" s="61" t="str">
        <f>IF(OR($A42="",Z$10=""),"",IF(IFERROR(MATCH(BBC_10!Z$10,Infor!$A$13:$A$30,0),0)&gt;0,"L",IF(WEEKDAY(Z$10)=1,"","X")))</f>
        <v/>
      </c>
      <c r="AA42" s="61" t="str">
        <f>IF(OR($A42="",AA$10=""),"",IF(IFERROR(MATCH(BBC_10!AA$10,Infor!$A$13:$A$30,0),0)&gt;0,"L",IF(WEEKDAY(AA$10)=1,"","X")))</f>
        <v>X</v>
      </c>
      <c r="AB42" s="61" t="str">
        <f>IF(OR($A42="",AB$10=""),"",IF(IFERROR(MATCH(BBC_10!AB$10,Infor!$A$13:$A$30,0),0)&gt;0,"L",IF(WEEKDAY(AB$10)=1,"","X")))</f>
        <v>X</v>
      </c>
      <c r="AC42" s="61" t="str">
        <f>IF(OR($A42="",AC$10=""),"",IF(IFERROR(MATCH(BBC_10!AC$10,Infor!$A$13:$A$30,0),0)&gt;0,"L",IF(WEEKDAY(AC$10)=1,"","X")))</f>
        <v>X</v>
      </c>
      <c r="AD42" s="61" t="str">
        <f>IF(OR($A42="",AD$10=""),"",IF(IFERROR(MATCH(BBC_10!AD$10,Infor!$A$13:$A$30,0),0)&gt;0,"L",IF(WEEKDAY(AD$10)=1,"","X")))</f>
        <v>X</v>
      </c>
      <c r="AE42" s="61" t="str">
        <f>IF(OR($A42="",AE$10=""),"",IF(IFERROR(MATCH(BBC_10!AE$10,Infor!$A$13:$A$30,0),0)&gt;0,"L",IF(WEEKDAY(AE$10)=1,"","X")))</f>
        <v>X</v>
      </c>
      <c r="AF42" s="61" t="str">
        <f>IF(OR($A42="",AF$10=""),"",IF(IFERROR(MATCH(BBC_10!AF$10,Infor!$A$13:$A$30,0),0)&gt;0,"L",IF(WEEKDAY(AF$10)=1,"","X")))</f>
        <v>X</v>
      </c>
      <c r="AG42" s="61" t="str">
        <f>IF(OR($A42="",AG$10=""),"",IF(IFERROR(MATCH(BBC_10!AG$10,Infor!$A$13:$A$30,0),0)&gt;0,"L",IF(WEEKDAY(AG$10)=1,"","X")))</f>
        <v/>
      </c>
      <c r="AH42" s="61" t="str">
        <f>IF(OR($A42="",AH$10=""),"",IF(IFERROR(MATCH(BBC_10!AH$10,Infor!$A$13:$A$30,0),0)&gt;0,"L",IF(WEEKDAY(AH$10)=1,"","X")))</f>
        <v>X</v>
      </c>
      <c r="AI42" s="61" t="str">
        <f>IF(OR($A42="",AI$10=""),"",IF(IFERROR(MATCH(BBC_10!AI$10,Infor!$A$13:$A$30,0),0)&gt;0,"L",IF(WEEKDAY(AI$10)=1,"","X")))</f>
        <v>X</v>
      </c>
      <c r="AJ42" s="62"/>
      <c r="AK42" s="62">
        <f t="shared" si="6"/>
        <v>26</v>
      </c>
      <c r="AL42" s="62">
        <f t="shared" si="7"/>
        <v>0</v>
      </c>
      <c r="AM42" s="62"/>
      <c r="AN42" s="63"/>
      <c r="AO42" s="44">
        <f t="shared" si="0"/>
        <v>10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IF(OR($A43="",E$10=""),"",IF(IFERROR(MATCH(BBC_10!E$10,Infor!$A$13:$A$30,0),0)&gt;0,"L",IF(WEEKDAY(E$10)=1,"","X")))</f>
        <v/>
      </c>
      <c r="F43" s="61" t="str">
        <f>IF(OR($A43="",F$10=""),"",IF(IFERROR(MATCH(BBC_10!F$10,Infor!$A$13:$A$30,0),0)&gt;0,"L",IF(WEEKDAY(F$10)=1,"","X")))</f>
        <v>X</v>
      </c>
      <c r="G43" s="61" t="str">
        <f>IF(OR($A43="",G$10=""),"",IF(IFERROR(MATCH(BBC_10!G$10,Infor!$A$13:$A$30,0),0)&gt;0,"L",IF(WEEKDAY(G$10)=1,"","X")))</f>
        <v>X</v>
      </c>
      <c r="H43" s="61" t="str">
        <f>IF(OR($A43="",H$10=""),"",IF(IFERROR(MATCH(BBC_10!H$10,Infor!$A$13:$A$30,0),0)&gt;0,"L",IF(WEEKDAY(H$10)=1,"","X")))</f>
        <v>X</v>
      </c>
      <c r="I43" s="61" t="str">
        <f>IF(OR($A43="",I$10=""),"",IF(IFERROR(MATCH(BBC_10!I$10,Infor!$A$13:$A$30,0),0)&gt;0,"L",IF(WEEKDAY(I$10)=1,"","X")))</f>
        <v>X</v>
      </c>
      <c r="J43" s="61" t="str">
        <f>IF(OR($A43="",J$10=""),"",IF(IFERROR(MATCH(BBC_10!J$10,Infor!$A$13:$A$30,0),0)&gt;0,"L",IF(WEEKDAY(J$10)=1,"","X")))</f>
        <v>X</v>
      </c>
      <c r="K43" s="61" t="str">
        <f>IF(OR($A43="",K$10=""),"",IF(IFERROR(MATCH(BBC_10!K$10,Infor!$A$13:$A$30,0),0)&gt;0,"L",IF(WEEKDAY(K$10)=1,"","X")))</f>
        <v>X</v>
      </c>
      <c r="L43" s="61" t="str">
        <f>IF(OR($A43="",L$10=""),"",IF(IFERROR(MATCH(BBC_10!L$10,Infor!$A$13:$A$30,0),0)&gt;0,"L",IF(WEEKDAY(L$10)=1,"","X")))</f>
        <v/>
      </c>
      <c r="M43" s="61" t="str">
        <f>IF(OR($A43="",M$10=""),"",IF(IFERROR(MATCH(BBC_10!M$10,Infor!$A$13:$A$30,0),0)&gt;0,"L",IF(WEEKDAY(M$10)=1,"","X")))</f>
        <v>X</v>
      </c>
      <c r="N43" s="61" t="str">
        <f>IF(OR($A43="",N$10=""),"",IF(IFERROR(MATCH(BBC_10!N$10,Infor!$A$13:$A$30,0),0)&gt;0,"L",IF(WEEKDAY(N$10)=1,"","X")))</f>
        <v>X</v>
      </c>
      <c r="O43" s="61" t="str">
        <f>IF(OR($A43="",O$10=""),"",IF(IFERROR(MATCH(BBC_10!O$10,Infor!$A$13:$A$30,0),0)&gt;0,"L",IF(WEEKDAY(O$10)=1,"","X")))</f>
        <v>X</v>
      </c>
      <c r="P43" s="61" t="str">
        <f>IF(OR($A43="",P$10=""),"",IF(IFERROR(MATCH(BBC_10!P$10,Infor!$A$13:$A$30,0),0)&gt;0,"L",IF(WEEKDAY(P$10)=1,"","X")))</f>
        <v>X</v>
      </c>
      <c r="Q43" s="61" t="str">
        <f>IF(OR($A43="",Q$10=""),"",IF(IFERROR(MATCH(BBC_10!Q$10,Infor!$A$13:$A$30,0),0)&gt;0,"L",IF(WEEKDAY(Q$10)=1,"","X")))</f>
        <v>X</v>
      </c>
      <c r="R43" s="61" t="str">
        <f>IF(OR($A43="",R$10=""),"",IF(IFERROR(MATCH(BBC_10!R$10,Infor!$A$13:$A$30,0),0)&gt;0,"L",IF(WEEKDAY(R$10)=1,"","X")))</f>
        <v>X</v>
      </c>
      <c r="S43" s="61" t="str">
        <f>IF(OR($A43="",S$10=""),"",IF(IFERROR(MATCH(BBC_10!S$10,Infor!$A$13:$A$30,0),0)&gt;0,"L",IF(WEEKDAY(S$10)=1,"","X")))</f>
        <v/>
      </c>
      <c r="T43" s="61" t="str">
        <f>IF(OR($A43="",T$10=""),"",IF(IFERROR(MATCH(BBC_10!T$10,Infor!$A$13:$A$30,0),0)&gt;0,"L",IF(WEEKDAY(T$10)=1,"","X")))</f>
        <v>X</v>
      </c>
      <c r="U43" s="61" t="str">
        <f>IF(OR($A43="",U$10=""),"",IF(IFERROR(MATCH(BBC_10!U$10,Infor!$A$13:$A$30,0),0)&gt;0,"L",IF(WEEKDAY(U$10)=1,"","X")))</f>
        <v>X</v>
      </c>
      <c r="V43" s="61" t="str">
        <f>IF(OR($A43="",V$10=""),"",IF(IFERROR(MATCH(BBC_10!V$10,Infor!$A$13:$A$30,0),0)&gt;0,"L",IF(WEEKDAY(V$10)=1,"","X")))</f>
        <v>X</v>
      </c>
      <c r="W43" s="61" t="str">
        <f>IF(OR($A43="",W$10=""),"",IF(IFERROR(MATCH(BBC_10!W$10,Infor!$A$13:$A$30,0),0)&gt;0,"L",IF(WEEKDAY(W$10)=1,"","X")))</f>
        <v>X</v>
      </c>
      <c r="X43" s="61" t="str">
        <f>IF(OR($A43="",X$10=""),"",IF(IFERROR(MATCH(BBC_10!X$10,Infor!$A$13:$A$30,0),0)&gt;0,"L",IF(WEEKDAY(X$10)=1,"","X")))</f>
        <v>X</v>
      </c>
      <c r="Y43" s="61" t="str">
        <f>IF(OR($A43="",Y$10=""),"",IF(IFERROR(MATCH(BBC_10!Y$10,Infor!$A$13:$A$30,0),0)&gt;0,"L",IF(WEEKDAY(Y$10)=1,"","X")))</f>
        <v>X</v>
      </c>
      <c r="Z43" s="61" t="str">
        <f>IF(OR($A43="",Z$10=""),"",IF(IFERROR(MATCH(BBC_10!Z$10,Infor!$A$13:$A$30,0),0)&gt;0,"L",IF(WEEKDAY(Z$10)=1,"","X")))</f>
        <v/>
      </c>
      <c r="AA43" s="61" t="str">
        <f>IF(OR($A43="",AA$10=""),"",IF(IFERROR(MATCH(BBC_10!AA$10,Infor!$A$13:$A$30,0),0)&gt;0,"L",IF(WEEKDAY(AA$10)=1,"","X")))</f>
        <v>X</v>
      </c>
      <c r="AB43" s="61" t="str">
        <f>IF(OR($A43="",AB$10=""),"",IF(IFERROR(MATCH(BBC_10!AB$10,Infor!$A$13:$A$30,0),0)&gt;0,"L",IF(WEEKDAY(AB$10)=1,"","X")))</f>
        <v>X</v>
      </c>
      <c r="AC43" s="61" t="str">
        <f>IF(OR($A43="",AC$10=""),"",IF(IFERROR(MATCH(BBC_10!AC$10,Infor!$A$13:$A$30,0),0)&gt;0,"L",IF(WEEKDAY(AC$10)=1,"","X")))</f>
        <v>X</v>
      </c>
      <c r="AD43" s="61" t="str">
        <f>IF(OR($A43="",AD$10=""),"",IF(IFERROR(MATCH(BBC_10!AD$10,Infor!$A$13:$A$30,0),0)&gt;0,"L",IF(WEEKDAY(AD$10)=1,"","X")))</f>
        <v>X</v>
      </c>
      <c r="AE43" s="61" t="str">
        <f>IF(OR($A43="",AE$10=""),"",IF(IFERROR(MATCH(BBC_10!AE$10,Infor!$A$13:$A$30,0),0)&gt;0,"L",IF(WEEKDAY(AE$10)=1,"","X")))</f>
        <v>X</v>
      </c>
      <c r="AF43" s="61" t="str">
        <f>IF(OR($A43="",AF$10=""),"",IF(IFERROR(MATCH(BBC_10!AF$10,Infor!$A$13:$A$30,0),0)&gt;0,"L",IF(WEEKDAY(AF$10)=1,"","X")))</f>
        <v>X</v>
      </c>
      <c r="AG43" s="61" t="str">
        <f>IF(OR($A43="",AG$10=""),"",IF(IFERROR(MATCH(BBC_10!AG$10,Infor!$A$13:$A$30,0),0)&gt;0,"L",IF(WEEKDAY(AG$10)=1,"","X")))</f>
        <v/>
      </c>
      <c r="AH43" s="61" t="str">
        <f>IF(OR($A43="",AH$10=""),"",IF(IFERROR(MATCH(BBC_10!AH$10,Infor!$A$13:$A$30,0),0)&gt;0,"L",IF(WEEKDAY(AH$10)=1,"","X")))</f>
        <v>X</v>
      </c>
      <c r="AI43" s="61" t="str">
        <f>IF(OR($A43="",AI$10=""),"",IF(IFERROR(MATCH(BBC_10!AI$10,Infor!$A$13:$A$30,0),0)&gt;0,"L",IF(WEEKDAY(AI$10)=1,"","X")))</f>
        <v>X</v>
      </c>
      <c r="AJ43" s="62"/>
      <c r="AK43" s="62">
        <f t="shared" si="6"/>
        <v>26</v>
      </c>
      <c r="AL43" s="62">
        <f t="shared" si="7"/>
        <v>0</v>
      </c>
      <c r="AM43" s="62"/>
      <c r="AN43" s="63"/>
      <c r="AO43" s="44">
        <f t="shared" si="0"/>
        <v>10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IF(OR($A44="",E$10=""),"",IF(IFERROR(MATCH(BBC_10!E$10,Infor!$A$13:$A$30,0),0)&gt;0,"L",IF(WEEKDAY(E$10)=1,"","X")))</f>
        <v/>
      </c>
      <c r="F44" s="61" t="str">
        <f>IF(OR($A44="",F$10=""),"",IF(IFERROR(MATCH(BBC_10!F$10,Infor!$A$13:$A$30,0),0)&gt;0,"L",IF(WEEKDAY(F$10)=1,"","X")))</f>
        <v>X</v>
      </c>
      <c r="G44" s="61" t="str">
        <f>IF(OR($A44="",G$10=""),"",IF(IFERROR(MATCH(BBC_10!G$10,Infor!$A$13:$A$30,0),0)&gt;0,"L",IF(WEEKDAY(G$10)=1,"","X")))</f>
        <v>X</v>
      </c>
      <c r="H44" s="61" t="str">
        <f>IF(OR($A44="",H$10=""),"",IF(IFERROR(MATCH(BBC_10!H$10,Infor!$A$13:$A$30,0),0)&gt;0,"L",IF(WEEKDAY(H$10)=1,"","X")))</f>
        <v>X</v>
      </c>
      <c r="I44" s="61" t="str">
        <f>IF(OR($A44="",I$10=""),"",IF(IFERROR(MATCH(BBC_10!I$10,Infor!$A$13:$A$30,0),0)&gt;0,"L",IF(WEEKDAY(I$10)=1,"","X")))</f>
        <v>X</v>
      </c>
      <c r="J44" s="61" t="str">
        <f>IF(OR($A44="",J$10=""),"",IF(IFERROR(MATCH(BBC_10!J$10,Infor!$A$13:$A$30,0),0)&gt;0,"L",IF(WEEKDAY(J$10)=1,"","X")))</f>
        <v>X</v>
      </c>
      <c r="K44" s="61" t="str">
        <f>IF(OR($A44="",K$10=""),"",IF(IFERROR(MATCH(BBC_10!K$10,Infor!$A$13:$A$30,0),0)&gt;0,"L",IF(WEEKDAY(K$10)=1,"","X")))</f>
        <v>X</v>
      </c>
      <c r="L44" s="61" t="str">
        <f>IF(OR($A44="",L$10=""),"",IF(IFERROR(MATCH(BBC_10!L$10,Infor!$A$13:$A$30,0),0)&gt;0,"L",IF(WEEKDAY(L$10)=1,"","X")))</f>
        <v/>
      </c>
      <c r="M44" s="61" t="str">
        <f>IF(OR($A44="",M$10=""),"",IF(IFERROR(MATCH(BBC_10!M$10,Infor!$A$13:$A$30,0),0)&gt;0,"L",IF(WEEKDAY(M$10)=1,"","X")))</f>
        <v>X</v>
      </c>
      <c r="N44" s="61" t="str">
        <f>IF(OR($A44="",N$10=""),"",IF(IFERROR(MATCH(BBC_10!N$10,Infor!$A$13:$A$30,0),0)&gt;0,"L",IF(WEEKDAY(N$10)=1,"","X")))</f>
        <v>X</v>
      </c>
      <c r="O44" s="61" t="str">
        <f>IF(OR($A44="",O$10=""),"",IF(IFERROR(MATCH(BBC_10!O$10,Infor!$A$13:$A$30,0),0)&gt;0,"L",IF(WEEKDAY(O$10)=1,"","X")))</f>
        <v>X</v>
      </c>
      <c r="P44" s="61" t="str">
        <f>IF(OR($A44="",P$10=""),"",IF(IFERROR(MATCH(BBC_10!P$10,Infor!$A$13:$A$30,0),0)&gt;0,"L",IF(WEEKDAY(P$10)=1,"","X")))</f>
        <v>X</v>
      </c>
      <c r="Q44" s="61" t="str">
        <f>IF(OR($A44="",Q$10=""),"",IF(IFERROR(MATCH(BBC_10!Q$10,Infor!$A$13:$A$30,0),0)&gt;0,"L",IF(WEEKDAY(Q$10)=1,"","X")))</f>
        <v>X</v>
      </c>
      <c r="R44" s="61" t="str">
        <f>IF(OR($A44="",R$10=""),"",IF(IFERROR(MATCH(BBC_10!R$10,Infor!$A$13:$A$30,0),0)&gt;0,"L",IF(WEEKDAY(R$10)=1,"","X")))</f>
        <v>X</v>
      </c>
      <c r="S44" s="61" t="str">
        <f>IF(OR($A44="",S$10=""),"",IF(IFERROR(MATCH(BBC_10!S$10,Infor!$A$13:$A$30,0),0)&gt;0,"L",IF(WEEKDAY(S$10)=1,"","X")))</f>
        <v/>
      </c>
      <c r="T44" s="61" t="str">
        <f>IF(OR($A44="",T$10=""),"",IF(IFERROR(MATCH(BBC_10!T$10,Infor!$A$13:$A$30,0),0)&gt;0,"L",IF(WEEKDAY(T$10)=1,"","X")))</f>
        <v>X</v>
      </c>
      <c r="U44" s="61" t="str">
        <f>IF(OR($A44="",U$10=""),"",IF(IFERROR(MATCH(BBC_10!U$10,Infor!$A$13:$A$30,0),0)&gt;0,"L",IF(WEEKDAY(U$10)=1,"","X")))</f>
        <v>X</v>
      </c>
      <c r="V44" s="61" t="str">
        <f>IF(OR($A44="",V$10=""),"",IF(IFERROR(MATCH(BBC_10!V$10,Infor!$A$13:$A$30,0),0)&gt;0,"L",IF(WEEKDAY(V$10)=1,"","X")))</f>
        <v>X</v>
      </c>
      <c r="W44" s="61" t="str">
        <f>IF(OR($A44="",W$10=""),"",IF(IFERROR(MATCH(BBC_10!W$10,Infor!$A$13:$A$30,0),0)&gt;0,"L",IF(WEEKDAY(W$10)=1,"","X")))</f>
        <v>X</v>
      </c>
      <c r="X44" s="61" t="str">
        <f>IF(OR($A44="",X$10=""),"",IF(IFERROR(MATCH(BBC_10!X$10,Infor!$A$13:$A$30,0),0)&gt;0,"L",IF(WEEKDAY(X$10)=1,"","X")))</f>
        <v>X</v>
      </c>
      <c r="Y44" s="61" t="str">
        <f>IF(OR($A44="",Y$10=""),"",IF(IFERROR(MATCH(BBC_10!Y$10,Infor!$A$13:$A$30,0),0)&gt;0,"L",IF(WEEKDAY(Y$10)=1,"","X")))</f>
        <v>X</v>
      </c>
      <c r="Z44" s="61" t="str">
        <f>IF(OR($A44="",Z$10=""),"",IF(IFERROR(MATCH(BBC_10!Z$10,Infor!$A$13:$A$30,0),0)&gt;0,"L",IF(WEEKDAY(Z$10)=1,"","X")))</f>
        <v/>
      </c>
      <c r="AA44" s="61" t="str">
        <f>IF(OR($A44="",AA$10=""),"",IF(IFERROR(MATCH(BBC_10!AA$10,Infor!$A$13:$A$30,0),0)&gt;0,"L",IF(WEEKDAY(AA$10)=1,"","X")))</f>
        <v>X</v>
      </c>
      <c r="AB44" s="61" t="str">
        <f>IF(OR($A44="",AB$10=""),"",IF(IFERROR(MATCH(BBC_10!AB$10,Infor!$A$13:$A$30,0),0)&gt;0,"L",IF(WEEKDAY(AB$10)=1,"","X")))</f>
        <v>X</v>
      </c>
      <c r="AC44" s="61" t="str">
        <f>IF(OR($A44="",AC$10=""),"",IF(IFERROR(MATCH(BBC_10!AC$10,Infor!$A$13:$A$30,0),0)&gt;0,"L",IF(WEEKDAY(AC$10)=1,"","X")))</f>
        <v>X</v>
      </c>
      <c r="AD44" s="61" t="str">
        <f>IF(OR($A44="",AD$10=""),"",IF(IFERROR(MATCH(BBC_10!AD$10,Infor!$A$13:$A$30,0),0)&gt;0,"L",IF(WEEKDAY(AD$10)=1,"","X")))</f>
        <v>X</v>
      </c>
      <c r="AE44" s="61" t="str">
        <f>IF(OR($A44="",AE$10=""),"",IF(IFERROR(MATCH(BBC_10!AE$10,Infor!$A$13:$A$30,0),0)&gt;0,"L",IF(WEEKDAY(AE$10)=1,"","X")))</f>
        <v>X</v>
      </c>
      <c r="AF44" s="61" t="str">
        <f>IF(OR($A44="",AF$10=""),"",IF(IFERROR(MATCH(BBC_10!AF$10,Infor!$A$13:$A$30,0),0)&gt;0,"L",IF(WEEKDAY(AF$10)=1,"","X")))</f>
        <v>X</v>
      </c>
      <c r="AG44" s="61" t="str">
        <f>IF(OR($A44="",AG$10=""),"",IF(IFERROR(MATCH(BBC_10!AG$10,Infor!$A$13:$A$30,0),0)&gt;0,"L",IF(WEEKDAY(AG$10)=1,"","X")))</f>
        <v/>
      </c>
      <c r="AH44" s="61" t="str">
        <f>IF(OR($A44="",AH$10=""),"",IF(IFERROR(MATCH(BBC_10!AH$10,Infor!$A$13:$A$30,0),0)&gt;0,"L",IF(WEEKDAY(AH$10)=1,"","X")))</f>
        <v>X</v>
      </c>
      <c r="AI44" s="61" t="str">
        <f>IF(OR($A44="",AI$10=""),"",IF(IFERROR(MATCH(BBC_10!AI$10,Infor!$A$13:$A$30,0),0)&gt;0,"L",IF(WEEKDAY(AI$10)=1,"","X")))</f>
        <v>X</v>
      </c>
      <c r="AJ44" s="62"/>
      <c r="AK44" s="62">
        <f t="shared" si="6"/>
        <v>26</v>
      </c>
      <c r="AL44" s="62">
        <f t="shared" si="7"/>
        <v>0</v>
      </c>
      <c r="AM44" s="62"/>
      <c r="AN44" s="63"/>
      <c r="AO44" s="44">
        <f t="shared" si="0"/>
        <v>10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IF(OR($A45="",E$10=""),"",IF(IFERROR(MATCH(BBC_10!E$10,Infor!$A$13:$A$30,0),0)&gt;0,"L",IF(WEEKDAY(E$10)=1,"","X")))</f>
        <v/>
      </c>
      <c r="F45" s="61" t="str">
        <f>IF(OR($A45="",F$10=""),"",IF(IFERROR(MATCH(BBC_10!F$10,Infor!$A$13:$A$30,0),0)&gt;0,"L",IF(WEEKDAY(F$10)=1,"","X")))</f>
        <v>X</v>
      </c>
      <c r="G45" s="61" t="str">
        <f>IF(OR($A45="",G$10=""),"",IF(IFERROR(MATCH(BBC_10!G$10,Infor!$A$13:$A$30,0),0)&gt;0,"L",IF(WEEKDAY(G$10)=1,"","X")))</f>
        <v>X</v>
      </c>
      <c r="H45" s="61" t="str">
        <f>IF(OR($A45="",H$10=""),"",IF(IFERROR(MATCH(BBC_10!H$10,Infor!$A$13:$A$30,0),0)&gt;0,"L",IF(WEEKDAY(H$10)=1,"","X")))</f>
        <v>X</v>
      </c>
      <c r="I45" s="61" t="str">
        <f>IF(OR($A45="",I$10=""),"",IF(IFERROR(MATCH(BBC_10!I$10,Infor!$A$13:$A$30,0),0)&gt;0,"L",IF(WEEKDAY(I$10)=1,"","X")))</f>
        <v>X</v>
      </c>
      <c r="J45" s="61" t="str">
        <f>IF(OR($A45="",J$10=""),"",IF(IFERROR(MATCH(BBC_10!J$10,Infor!$A$13:$A$30,0),0)&gt;0,"L",IF(WEEKDAY(J$10)=1,"","X")))</f>
        <v>X</v>
      </c>
      <c r="K45" s="61" t="str">
        <f>IF(OR($A45="",K$10=""),"",IF(IFERROR(MATCH(BBC_10!K$10,Infor!$A$13:$A$30,0),0)&gt;0,"L",IF(WEEKDAY(K$10)=1,"","X")))</f>
        <v>X</v>
      </c>
      <c r="L45" s="61" t="str">
        <f>IF(OR($A45="",L$10=""),"",IF(IFERROR(MATCH(BBC_10!L$10,Infor!$A$13:$A$30,0),0)&gt;0,"L",IF(WEEKDAY(L$10)=1,"","X")))</f>
        <v/>
      </c>
      <c r="M45" s="61" t="str">
        <f>IF(OR($A45="",M$10=""),"",IF(IFERROR(MATCH(BBC_10!M$10,Infor!$A$13:$A$30,0),0)&gt;0,"L",IF(WEEKDAY(M$10)=1,"","X")))</f>
        <v>X</v>
      </c>
      <c r="N45" s="61" t="str">
        <f>IF(OR($A45="",N$10=""),"",IF(IFERROR(MATCH(BBC_10!N$10,Infor!$A$13:$A$30,0),0)&gt;0,"L",IF(WEEKDAY(N$10)=1,"","X")))</f>
        <v>X</v>
      </c>
      <c r="O45" s="61" t="str">
        <f>IF(OR($A45="",O$10=""),"",IF(IFERROR(MATCH(BBC_10!O$10,Infor!$A$13:$A$30,0),0)&gt;0,"L",IF(WEEKDAY(O$10)=1,"","X")))</f>
        <v>X</v>
      </c>
      <c r="P45" s="61" t="str">
        <f>IF(OR($A45="",P$10=""),"",IF(IFERROR(MATCH(BBC_10!P$10,Infor!$A$13:$A$30,0),0)&gt;0,"L",IF(WEEKDAY(P$10)=1,"","X")))</f>
        <v>X</v>
      </c>
      <c r="Q45" s="61" t="str">
        <f>IF(OR($A45="",Q$10=""),"",IF(IFERROR(MATCH(BBC_10!Q$10,Infor!$A$13:$A$30,0),0)&gt;0,"L",IF(WEEKDAY(Q$10)=1,"","X")))</f>
        <v>X</v>
      </c>
      <c r="R45" s="61" t="str">
        <f>IF(OR($A45="",R$10=""),"",IF(IFERROR(MATCH(BBC_10!R$10,Infor!$A$13:$A$30,0),0)&gt;0,"L",IF(WEEKDAY(R$10)=1,"","X")))</f>
        <v>X</v>
      </c>
      <c r="S45" s="61" t="str">
        <f>IF(OR($A45="",S$10=""),"",IF(IFERROR(MATCH(BBC_10!S$10,Infor!$A$13:$A$30,0),0)&gt;0,"L",IF(WEEKDAY(S$10)=1,"","X")))</f>
        <v/>
      </c>
      <c r="T45" s="61" t="str">
        <f>IF(OR($A45="",T$10=""),"",IF(IFERROR(MATCH(BBC_10!T$10,Infor!$A$13:$A$30,0),0)&gt;0,"L",IF(WEEKDAY(T$10)=1,"","X")))</f>
        <v>X</v>
      </c>
      <c r="U45" s="61" t="str">
        <f>IF(OR($A45="",U$10=""),"",IF(IFERROR(MATCH(BBC_10!U$10,Infor!$A$13:$A$30,0),0)&gt;0,"L",IF(WEEKDAY(U$10)=1,"","X")))</f>
        <v>X</v>
      </c>
      <c r="V45" s="61" t="str">
        <f>IF(OR($A45="",V$10=""),"",IF(IFERROR(MATCH(BBC_10!V$10,Infor!$A$13:$A$30,0),0)&gt;0,"L",IF(WEEKDAY(V$10)=1,"","X")))</f>
        <v>X</v>
      </c>
      <c r="W45" s="61" t="str">
        <f>IF(OR($A45="",W$10=""),"",IF(IFERROR(MATCH(BBC_10!W$10,Infor!$A$13:$A$30,0),0)&gt;0,"L",IF(WEEKDAY(W$10)=1,"","X")))</f>
        <v>X</v>
      </c>
      <c r="X45" s="61" t="str">
        <f>IF(OR($A45="",X$10=""),"",IF(IFERROR(MATCH(BBC_10!X$10,Infor!$A$13:$A$30,0),0)&gt;0,"L",IF(WEEKDAY(X$10)=1,"","X")))</f>
        <v>X</v>
      </c>
      <c r="Y45" s="61" t="str">
        <f>IF(OR($A45="",Y$10=""),"",IF(IFERROR(MATCH(BBC_10!Y$10,Infor!$A$13:$A$30,0),0)&gt;0,"L",IF(WEEKDAY(Y$10)=1,"","X")))</f>
        <v>X</v>
      </c>
      <c r="Z45" s="61" t="str">
        <f>IF(OR($A45="",Z$10=""),"",IF(IFERROR(MATCH(BBC_10!Z$10,Infor!$A$13:$A$30,0),0)&gt;0,"L",IF(WEEKDAY(Z$10)=1,"","X")))</f>
        <v/>
      </c>
      <c r="AA45" s="61" t="str">
        <f>IF(OR($A45="",AA$10=""),"",IF(IFERROR(MATCH(BBC_10!AA$10,Infor!$A$13:$A$30,0),0)&gt;0,"L",IF(WEEKDAY(AA$10)=1,"","X")))</f>
        <v>X</v>
      </c>
      <c r="AB45" s="61" t="str">
        <f>IF(OR($A45="",AB$10=""),"",IF(IFERROR(MATCH(BBC_10!AB$10,Infor!$A$13:$A$30,0),0)&gt;0,"L",IF(WEEKDAY(AB$10)=1,"","X")))</f>
        <v>X</v>
      </c>
      <c r="AC45" s="61" t="str">
        <f>IF(OR($A45="",AC$10=""),"",IF(IFERROR(MATCH(BBC_10!AC$10,Infor!$A$13:$A$30,0),0)&gt;0,"L",IF(WEEKDAY(AC$10)=1,"","X")))</f>
        <v>X</v>
      </c>
      <c r="AD45" s="61" t="str">
        <f>IF(OR($A45="",AD$10=""),"",IF(IFERROR(MATCH(BBC_10!AD$10,Infor!$A$13:$A$30,0),0)&gt;0,"L",IF(WEEKDAY(AD$10)=1,"","X")))</f>
        <v>X</v>
      </c>
      <c r="AE45" s="61" t="str">
        <f>IF(OR($A45="",AE$10=""),"",IF(IFERROR(MATCH(BBC_10!AE$10,Infor!$A$13:$A$30,0),0)&gt;0,"L",IF(WEEKDAY(AE$10)=1,"","X")))</f>
        <v>X</v>
      </c>
      <c r="AF45" s="61" t="str">
        <f>IF(OR($A45="",AF$10=""),"",IF(IFERROR(MATCH(BBC_10!AF$10,Infor!$A$13:$A$30,0),0)&gt;0,"L",IF(WEEKDAY(AF$10)=1,"","X")))</f>
        <v>X</v>
      </c>
      <c r="AG45" s="61" t="str">
        <f>IF(OR($A45="",AG$10=""),"",IF(IFERROR(MATCH(BBC_10!AG$10,Infor!$A$13:$A$30,0),0)&gt;0,"L",IF(WEEKDAY(AG$10)=1,"","X")))</f>
        <v/>
      </c>
      <c r="AH45" s="61" t="str">
        <f>IF(OR($A45="",AH$10=""),"",IF(IFERROR(MATCH(BBC_10!AH$10,Infor!$A$13:$A$30,0),0)&gt;0,"L",IF(WEEKDAY(AH$10)=1,"","X")))</f>
        <v>X</v>
      </c>
      <c r="AI45" s="61" t="str">
        <f>IF(OR($A45="",AI$10=""),"",IF(IFERROR(MATCH(BBC_10!AI$10,Infor!$A$13:$A$30,0),0)&gt;0,"L",IF(WEEKDAY(AI$10)=1,"","X")))</f>
        <v>X</v>
      </c>
      <c r="AJ45" s="62"/>
      <c r="AK45" s="62">
        <f t="shared" si="6"/>
        <v>26</v>
      </c>
      <c r="AL45" s="62">
        <f t="shared" si="7"/>
        <v>0</v>
      </c>
      <c r="AM45" s="62"/>
      <c r="AN45" s="63"/>
      <c r="AO45" s="44">
        <f t="shared" si="0"/>
        <v>10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IF(OR($A46="",E$10=""),"",IF(IFERROR(MATCH(BBC_10!E$10,Infor!$A$13:$A$30,0),0)&gt;0,"L",IF(WEEKDAY(E$10)=1,"","X")))</f>
        <v/>
      </c>
      <c r="F46" s="61" t="str">
        <f>IF(OR($A46="",F$10=""),"",IF(IFERROR(MATCH(BBC_10!F$10,Infor!$A$13:$A$30,0),0)&gt;0,"L",IF(WEEKDAY(F$10)=1,"","X")))</f>
        <v>X</v>
      </c>
      <c r="G46" s="61" t="str">
        <f>IF(OR($A46="",G$10=""),"",IF(IFERROR(MATCH(BBC_10!G$10,Infor!$A$13:$A$30,0),0)&gt;0,"L",IF(WEEKDAY(G$10)=1,"","X")))</f>
        <v>X</v>
      </c>
      <c r="H46" s="61" t="str">
        <f>IF(OR($A46="",H$10=""),"",IF(IFERROR(MATCH(BBC_10!H$10,Infor!$A$13:$A$30,0),0)&gt;0,"L",IF(WEEKDAY(H$10)=1,"","X")))</f>
        <v>X</v>
      </c>
      <c r="I46" s="61" t="str">
        <f>IF(OR($A46="",I$10=""),"",IF(IFERROR(MATCH(BBC_10!I$10,Infor!$A$13:$A$30,0),0)&gt;0,"L",IF(WEEKDAY(I$10)=1,"","X")))</f>
        <v>X</v>
      </c>
      <c r="J46" s="61" t="str">
        <f>IF(OR($A46="",J$10=""),"",IF(IFERROR(MATCH(BBC_10!J$10,Infor!$A$13:$A$30,0),0)&gt;0,"L",IF(WEEKDAY(J$10)=1,"","X")))</f>
        <v>X</v>
      </c>
      <c r="K46" s="61" t="str">
        <f>IF(OR($A46="",K$10=""),"",IF(IFERROR(MATCH(BBC_10!K$10,Infor!$A$13:$A$30,0),0)&gt;0,"L",IF(WEEKDAY(K$10)=1,"","X")))</f>
        <v>X</v>
      </c>
      <c r="L46" s="61" t="str">
        <f>IF(OR($A46="",L$10=""),"",IF(IFERROR(MATCH(BBC_10!L$10,Infor!$A$13:$A$30,0),0)&gt;0,"L",IF(WEEKDAY(L$10)=1,"","X")))</f>
        <v/>
      </c>
      <c r="M46" s="61" t="str">
        <f>IF(OR($A46="",M$10=""),"",IF(IFERROR(MATCH(BBC_10!M$10,Infor!$A$13:$A$30,0),0)&gt;0,"L",IF(WEEKDAY(M$10)=1,"","X")))</f>
        <v>X</v>
      </c>
      <c r="N46" s="61" t="str">
        <f>IF(OR($A46="",N$10=""),"",IF(IFERROR(MATCH(BBC_10!N$10,Infor!$A$13:$A$30,0),0)&gt;0,"L",IF(WEEKDAY(N$10)=1,"","X")))</f>
        <v>X</v>
      </c>
      <c r="O46" s="61" t="str">
        <f>IF(OR($A46="",O$10=""),"",IF(IFERROR(MATCH(BBC_10!O$10,Infor!$A$13:$A$30,0),0)&gt;0,"L",IF(WEEKDAY(O$10)=1,"","X")))</f>
        <v>X</v>
      </c>
      <c r="P46" s="61" t="str">
        <f>IF(OR($A46="",P$10=""),"",IF(IFERROR(MATCH(BBC_10!P$10,Infor!$A$13:$A$30,0),0)&gt;0,"L",IF(WEEKDAY(P$10)=1,"","X")))</f>
        <v>X</v>
      </c>
      <c r="Q46" s="61" t="str">
        <f>IF(OR($A46="",Q$10=""),"",IF(IFERROR(MATCH(BBC_10!Q$10,Infor!$A$13:$A$30,0),0)&gt;0,"L",IF(WEEKDAY(Q$10)=1,"","X")))</f>
        <v>X</v>
      </c>
      <c r="R46" s="61" t="str">
        <f>IF(OR($A46="",R$10=""),"",IF(IFERROR(MATCH(BBC_10!R$10,Infor!$A$13:$A$30,0),0)&gt;0,"L",IF(WEEKDAY(R$10)=1,"","X")))</f>
        <v>X</v>
      </c>
      <c r="S46" s="61" t="str">
        <f>IF(OR($A46="",S$10=""),"",IF(IFERROR(MATCH(BBC_10!S$10,Infor!$A$13:$A$30,0),0)&gt;0,"L",IF(WEEKDAY(S$10)=1,"","X")))</f>
        <v/>
      </c>
      <c r="T46" s="61" t="str">
        <f>IF(OR($A46="",T$10=""),"",IF(IFERROR(MATCH(BBC_10!T$10,Infor!$A$13:$A$30,0),0)&gt;0,"L",IF(WEEKDAY(T$10)=1,"","X")))</f>
        <v>X</v>
      </c>
      <c r="U46" s="61" t="str">
        <f>IF(OR($A46="",U$10=""),"",IF(IFERROR(MATCH(BBC_10!U$10,Infor!$A$13:$A$30,0),0)&gt;0,"L",IF(WEEKDAY(U$10)=1,"","X")))</f>
        <v>X</v>
      </c>
      <c r="V46" s="61" t="str">
        <f>IF(OR($A46="",V$10=""),"",IF(IFERROR(MATCH(BBC_10!V$10,Infor!$A$13:$A$30,0),0)&gt;0,"L",IF(WEEKDAY(V$10)=1,"","X")))</f>
        <v>X</v>
      </c>
      <c r="W46" s="61" t="str">
        <f>IF(OR($A46="",W$10=""),"",IF(IFERROR(MATCH(BBC_10!W$10,Infor!$A$13:$A$30,0),0)&gt;0,"L",IF(WEEKDAY(W$10)=1,"","X")))</f>
        <v>X</v>
      </c>
      <c r="X46" s="61" t="str">
        <f>IF(OR($A46="",X$10=""),"",IF(IFERROR(MATCH(BBC_10!X$10,Infor!$A$13:$A$30,0),0)&gt;0,"L",IF(WEEKDAY(X$10)=1,"","X")))</f>
        <v>X</v>
      </c>
      <c r="Y46" s="61" t="str">
        <f>IF(OR($A46="",Y$10=""),"",IF(IFERROR(MATCH(BBC_10!Y$10,Infor!$A$13:$A$30,0),0)&gt;0,"L",IF(WEEKDAY(Y$10)=1,"","X")))</f>
        <v>X</v>
      </c>
      <c r="Z46" s="61" t="str">
        <f>IF(OR($A46="",Z$10=""),"",IF(IFERROR(MATCH(BBC_10!Z$10,Infor!$A$13:$A$30,0),0)&gt;0,"L",IF(WEEKDAY(Z$10)=1,"","X")))</f>
        <v/>
      </c>
      <c r="AA46" s="61" t="str">
        <f>IF(OR($A46="",AA$10=""),"",IF(IFERROR(MATCH(BBC_10!AA$10,Infor!$A$13:$A$30,0),0)&gt;0,"L",IF(WEEKDAY(AA$10)=1,"","X")))</f>
        <v>X</v>
      </c>
      <c r="AB46" s="61" t="str">
        <f>IF(OR($A46="",AB$10=""),"",IF(IFERROR(MATCH(BBC_10!AB$10,Infor!$A$13:$A$30,0),0)&gt;0,"L",IF(WEEKDAY(AB$10)=1,"","X")))</f>
        <v>X</v>
      </c>
      <c r="AC46" s="61" t="str">
        <f>IF(OR($A46="",AC$10=""),"",IF(IFERROR(MATCH(BBC_10!AC$10,Infor!$A$13:$A$30,0),0)&gt;0,"L",IF(WEEKDAY(AC$10)=1,"","X")))</f>
        <v>X</v>
      </c>
      <c r="AD46" s="61" t="str">
        <f>IF(OR($A46="",AD$10=""),"",IF(IFERROR(MATCH(BBC_10!AD$10,Infor!$A$13:$A$30,0),0)&gt;0,"L",IF(WEEKDAY(AD$10)=1,"","X")))</f>
        <v>X</v>
      </c>
      <c r="AE46" s="61" t="str">
        <f>IF(OR($A46="",AE$10=""),"",IF(IFERROR(MATCH(BBC_10!AE$10,Infor!$A$13:$A$30,0),0)&gt;0,"L",IF(WEEKDAY(AE$10)=1,"","X")))</f>
        <v>X</v>
      </c>
      <c r="AF46" s="61" t="str">
        <f>IF(OR($A46="",AF$10=""),"",IF(IFERROR(MATCH(BBC_10!AF$10,Infor!$A$13:$A$30,0),0)&gt;0,"L",IF(WEEKDAY(AF$10)=1,"","X")))</f>
        <v>X</v>
      </c>
      <c r="AG46" s="61" t="str">
        <f>IF(OR($A46="",AG$10=""),"",IF(IFERROR(MATCH(BBC_10!AG$10,Infor!$A$13:$A$30,0),0)&gt;0,"L",IF(WEEKDAY(AG$10)=1,"","X")))</f>
        <v/>
      </c>
      <c r="AH46" s="61" t="str">
        <f>IF(OR($A46="",AH$10=""),"",IF(IFERROR(MATCH(BBC_10!AH$10,Infor!$A$13:$A$30,0),0)&gt;0,"L",IF(WEEKDAY(AH$10)=1,"","X")))</f>
        <v>X</v>
      </c>
      <c r="AI46" s="61" t="str">
        <f>IF(OR($A46="",AI$10=""),"",IF(IFERROR(MATCH(BBC_10!AI$10,Infor!$A$13:$A$30,0),0)&gt;0,"L",IF(WEEKDAY(AI$10)=1,"","X")))</f>
        <v>X</v>
      </c>
      <c r="AJ46" s="62"/>
      <c r="AK46" s="62">
        <f t="shared" si="6"/>
        <v>26</v>
      </c>
      <c r="AL46" s="62">
        <f t="shared" si="7"/>
        <v>0</v>
      </c>
      <c r="AM46" s="62"/>
      <c r="AN46" s="63"/>
      <c r="AO46" s="44">
        <f t="shared" si="0"/>
        <v>10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IF(OR($A47="",E$10=""),"",IF(IFERROR(MATCH(BBC_10!E$10,Infor!$A$13:$A$30,0),0)&gt;0,"L",IF(WEEKDAY(E$10)=1,"","X")))</f>
        <v/>
      </c>
      <c r="F47" s="61" t="str">
        <f>IF(OR($A47="",F$10=""),"",IF(IFERROR(MATCH(BBC_10!F$10,Infor!$A$13:$A$30,0),0)&gt;0,"L",IF(WEEKDAY(F$10)=1,"","X")))</f>
        <v>X</v>
      </c>
      <c r="G47" s="61" t="str">
        <f>IF(OR($A47="",G$10=""),"",IF(IFERROR(MATCH(BBC_10!G$10,Infor!$A$13:$A$30,0),0)&gt;0,"L",IF(WEEKDAY(G$10)=1,"","X")))</f>
        <v>X</v>
      </c>
      <c r="H47" s="61" t="str">
        <f>IF(OR($A47="",H$10=""),"",IF(IFERROR(MATCH(BBC_10!H$10,Infor!$A$13:$A$30,0),0)&gt;0,"L",IF(WEEKDAY(H$10)=1,"","X")))</f>
        <v>X</v>
      </c>
      <c r="I47" s="61" t="str">
        <f>IF(OR($A47="",I$10=""),"",IF(IFERROR(MATCH(BBC_10!I$10,Infor!$A$13:$A$30,0),0)&gt;0,"L",IF(WEEKDAY(I$10)=1,"","X")))</f>
        <v>X</v>
      </c>
      <c r="J47" s="61" t="str">
        <f>IF(OR($A47="",J$10=""),"",IF(IFERROR(MATCH(BBC_10!J$10,Infor!$A$13:$A$30,0),0)&gt;0,"L",IF(WEEKDAY(J$10)=1,"","X")))</f>
        <v>X</v>
      </c>
      <c r="K47" s="61" t="str">
        <f>IF(OR($A47="",K$10=""),"",IF(IFERROR(MATCH(BBC_10!K$10,Infor!$A$13:$A$30,0),0)&gt;0,"L",IF(WEEKDAY(K$10)=1,"","X")))</f>
        <v>X</v>
      </c>
      <c r="L47" s="61" t="str">
        <f>IF(OR($A47="",L$10=""),"",IF(IFERROR(MATCH(BBC_10!L$10,Infor!$A$13:$A$30,0),0)&gt;0,"L",IF(WEEKDAY(L$10)=1,"","X")))</f>
        <v/>
      </c>
      <c r="M47" s="61" t="str">
        <f>IF(OR($A47="",M$10=""),"",IF(IFERROR(MATCH(BBC_10!M$10,Infor!$A$13:$A$30,0),0)&gt;0,"L",IF(WEEKDAY(M$10)=1,"","X")))</f>
        <v>X</v>
      </c>
      <c r="N47" s="61" t="str">
        <f>IF(OR($A47="",N$10=""),"",IF(IFERROR(MATCH(BBC_10!N$10,Infor!$A$13:$A$30,0),0)&gt;0,"L",IF(WEEKDAY(N$10)=1,"","X")))</f>
        <v>X</v>
      </c>
      <c r="O47" s="61" t="str">
        <f>IF(OR($A47="",O$10=""),"",IF(IFERROR(MATCH(BBC_10!O$10,Infor!$A$13:$A$30,0),0)&gt;0,"L",IF(WEEKDAY(O$10)=1,"","X")))</f>
        <v>X</v>
      </c>
      <c r="P47" s="61" t="str">
        <f>IF(OR($A47="",P$10=""),"",IF(IFERROR(MATCH(BBC_10!P$10,Infor!$A$13:$A$30,0),0)&gt;0,"L",IF(WEEKDAY(P$10)=1,"","X")))</f>
        <v>X</v>
      </c>
      <c r="Q47" s="61" t="str">
        <f>IF(OR($A47="",Q$10=""),"",IF(IFERROR(MATCH(BBC_10!Q$10,Infor!$A$13:$A$30,0),0)&gt;0,"L",IF(WEEKDAY(Q$10)=1,"","X")))</f>
        <v>X</v>
      </c>
      <c r="R47" s="61" t="str">
        <f>IF(OR($A47="",R$10=""),"",IF(IFERROR(MATCH(BBC_10!R$10,Infor!$A$13:$A$30,0),0)&gt;0,"L",IF(WEEKDAY(R$10)=1,"","X")))</f>
        <v>X</v>
      </c>
      <c r="S47" s="61" t="str">
        <f>IF(OR($A47="",S$10=""),"",IF(IFERROR(MATCH(BBC_10!S$10,Infor!$A$13:$A$30,0),0)&gt;0,"L",IF(WEEKDAY(S$10)=1,"","X")))</f>
        <v/>
      </c>
      <c r="T47" s="61" t="str">
        <f>IF(OR($A47="",T$10=""),"",IF(IFERROR(MATCH(BBC_10!T$10,Infor!$A$13:$A$30,0),0)&gt;0,"L",IF(WEEKDAY(T$10)=1,"","X")))</f>
        <v>X</v>
      </c>
      <c r="U47" s="61" t="str">
        <f>IF(OR($A47="",U$10=""),"",IF(IFERROR(MATCH(BBC_10!U$10,Infor!$A$13:$A$30,0),0)&gt;0,"L",IF(WEEKDAY(U$10)=1,"","X")))</f>
        <v>X</v>
      </c>
      <c r="V47" s="61" t="str">
        <f>IF(OR($A47="",V$10=""),"",IF(IFERROR(MATCH(BBC_10!V$10,Infor!$A$13:$A$30,0),0)&gt;0,"L",IF(WEEKDAY(V$10)=1,"","X")))</f>
        <v>X</v>
      </c>
      <c r="W47" s="61" t="str">
        <f>IF(OR($A47="",W$10=""),"",IF(IFERROR(MATCH(BBC_10!W$10,Infor!$A$13:$A$30,0),0)&gt;0,"L",IF(WEEKDAY(W$10)=1,"","X")))</f>
        <v>X</v>
      </c>
      <c r="X47" s="61" t="str">
        <f>IF(OR($A47="",X$10=""),"",IF(IFERROR(MATCH(BBC_10!X$10,Infor!$A$13:$A$30,0),0)&gt;0,"L",IF(WEEKDAY(X$10)=1,"","X")))</f>
        <v>X</v>
      </c>
      <c r="Y47" s="61" t="str">
        <f>IF(OR($A47="",Y$10=""),"",IF(IFERROR(MATCH(BBC_10!Y$10,Infor!$A$13:$A$30,0),0)&gt;0,"L",IF(WEEKDAY(Y$10)=1,"","X")))</f>
        <v>X</v>
      </c>
      <c r="Z47" s="61" t="str">
        <f>IF(OR($A47="",Z$10=""),"",IF(IFERROR(MATCH(BBC_10!Z$10,Infor!$A$13:$A$30,0),0)&gt;0,"L",IF(WEEKDAY(Z$10)=1,"","X")))</f>
        <v/>
      </c>
      <c r="AA47" s="61" t="str">
        <f>IF(OR($A47="",AA$10=""),"",IF(IFERROR(MATCH(BBC_10!AA$10,Infor!$A$13:$A$30,0),0)&gt;0,"L",IF(WEEKDAY(AA$10)=1,"","X")))</f>
        <v>X</v>
      </c>
      <c r="AB47" s="61" t="str">
        <f>IF(OR($A47="",AB$10=""),"",IF(IFERROR(MATCH(BBC_10!AB$10,Infor!$A$13:$A$30,0),0)&gt;0,"L",IF(WEEKDAY(AB$10)=1,"","X")))</f>
        <v>X</v>
      </c>
      <c r="AC47" s="61" t="str">
        <f>IF(OR($A47="",AC$10=""),"",IF(IFERROR(MATCH(BBC_10!AC$10,Infor!$A$13:$A$30,0),0)&gt;0,"L",IF(WEEKDAY(AC$10)=1,"","X")))</f>
        <v>X</v>
      </c>
      <c r="AD47" s="61" t="str">
        <f>IF(OR($A47="",AD$10=""),"",IF(IFERROR(MATCH(BBC_10!AD$10,Infor!$A$13:$A$30,0),0)&gt;0,"L",IF(WEEKDAY(AD$10)=1,"","X")))</f>
        <v>X</v>
      </c>
      <c r="AE47" s="61" t="str">
        <f>IF(OR($A47="",AE$10=""),"",IF(IFERROR(MATCH(BBC_10!AE$10,Infor!$A$13:$A$30,0),0)&gt;0,"L",IF(WEEKDAY(AE$10)=1,"","X")))</f>
        <v>X</v>
      </c>
      <c r="AF47" s="61" t="str">
        <f>IF(OR($A47="",AF$10=""),"",IF(IFERROR(MATCH(BBC_10!AF$10,Infor!$A$13:$A$30,0),0)&gt;0,"L",IF(WEEKDAY(AF$10)=1,"","X")))</f>
        <v>X</v>
      </c>
      <c r="AG47" s="61" t="str">
        <f>IF(OR($A47="",AG$10=""),"",IF(IFERROR(MATCH(BBC_10!AG$10,Infor!$A$13:$A$30,0),0)&gt;0,"L",IF(WEEKDAY(AG$10)=1,"","X")))</f>
        <v/>
      </c>
      <c r="AH47" s="61" t="str">
        <f>IF(OR($A47="",AH$10=""),"",IF(IFERROR(MATCH(BBC_10!AH$10,Infor!$A$13:$A$30,0),0)&gt;0,"L",IF(WEEKDAY(AH$10)=1,"","X")))</f>
        <v>X</v>
      </c>
      <c r="AI47" s="61" t="str">
        <f>IF(OR($A47="",AI$10=""),"",IF(IFERROR(MATCH(BBC_10!AI$10,Infor!$A$13:$A$30,0),0)&gt;0,"L",IF(WEEKDAY(AI$10)=1,"","X")))</f>
        <v>X</v>
      </c>
      <c r="AJ47" s="62"/>
      <c r="AK47" s="62">
        <f t="shared" si="6"/>
        <v>26</v>
      </c>
      <c r="AL47" s="62">
        <f t="shared" si="7"/>
        <v>0</v>
      </c>
      <c r="AM47" s="62"/>
      <c r="AN47" s="63"/>
      <c r="AO47" s="44">
        <f t="shared" si="0"/>
        <v>10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IF(OR($A48="",E$10=""),"",IF(IFERROR(MATCH(BBC_10!E$10,Infor!$A$13:$A$30,0),0)&gt;0,"L",IF(WEEKDAY(E$10)=1,"","X")))</f>
        <v/>
      </c>
      <c r="F48" s="61" t="str">
        <f>IF(OR($A48="",F$10=""),"",IF(IFERROR(MATCH(BBC_10!F$10,Infor!$A$13:$A$30,0),0)&gt;0,"L",IF(WEEKDAY(F$10)=1,"","X")))</f>
        <v>X</v>
      </c>
      <c r="G48" s="61" t="str">
        <f>IF(OR($A48="",G$10=""),"",IF(IFERROR(MATCH(BBC_10!G$10,Infor!$A$13:$A$30,0),0)&gt;0,"L",IF(WEEKDAY(G$10)=1,"","X")))</f>
        <v>X</v>
      </c>
      <c r="H48" s="61" t="str">
        <f>IF(OR($A48="",H$10=""),"",IF(IFERROR(MATCH(BBC_10!H$10,Infor!$A$13:$A$30,0),0)&gt;0,"L",IF(WEEKDAY(H$10)=1,"","X")))</f>
        <v>X</v>
      </c>
      <c r="I48" s="61" t="str">
        <f>IF(OR($A48="",I$10=""),"",IF(IFERROR(MATCH(BBC_10!I$10,Infor!$A$13:$A$30,0),0)&gt;0,"L",IF(WEEKDAY(I$10)=1,"","X")))</f>
        <v>X</v>
      </c>
      <c r="J48" s="61" t="str">
        <f>IF(OR($A48="",J$10=""),"",IF(IFERROR(MATCH(BBC_10!J$10,Infor!$A$13:$A$30,0),0)&gt;0,"L",IF(WEEKDAY(J$10)=1,"","X")))</f>
        <v>X</v>
      </c>
      <c r="K48" s="61" t="str">
        <f>IF(OR($A48="",K$10=""),"",IF(IFERROR(MATCH(BBC_10!K$10,Infor!$A$13:$A$30,0),0)&gt;0,"L",IF(WEEKDAY(K$10)=1,"","X")))</f>
        <v>X</v>
      </c>
      <c r="L48" s="61" t="str">
        <f>IF(OR($A48="",L$10=""),"",IF(IFERROR(MATCH(BBC_10!L$10,Infor!$A$13:$A$30,0),0)&gt;0,"L",IF(WEEKDAY(L$10)=1,"","X")))</f>
        <v/>
      </c>
      <c r="M48" s="61" t="str">
        <f>IF(OR($A48="",M$10=""),"",IF(IFERROR(MATCH(BBC_10!M$10,Infor!$A$13:$A$30,0),0)&gt;0,"L",IF(WEEKDAY(M$10)=1,"","X")))</f>
        <v>X</v>
      </c>
      <c r="N48" s="61" t="str">
        <f>IF(OR($A48="",N$10=""),"",IF(IFERROR(MATCH(BBC_10!N$10,Infor!$A$13:$A$30,0),0)&gt;0,"L",IF(WEEKDAY(N$10)=1,"","X")))</f>
        <v>X</v>
      </c>
      <c r="O48" s="61" t="str">
        <f>IF(OR($A48="",O$10=""),"",IF(IFERROR(MATCH(BBC_10!O$10,Infor!$A$13:$A$30,0),0)&gt;0,"L",IF(WEEKDAY(O$10)=1,"","X")))</f>
        <v>X</v>
      </c>
      <c r="P48" s="61" t="str">
        <f>IF(OR($A48="",P$10=""),"",IF(IFERROR(MATCH(BBC_10!P$10,Infor!$A$13:$A$30,0),0)&gt;0,"L",IF(WEEKDAY(P$10)=1,"","X")))</f>
        <v>X</v>
      </c>
      <c r="Q48" s="61" t="str">
        <f>IF(OR($A48="",Q$10=""),"",IF(IFERROR(MATCH(BBC_10!Q$10,Infor!$A$13:$A$30,0),0)&gt;0,"L",IF(WEEKDAY(Q$10)=1,"","X")))</f>
        <v>X</v>
      </c>
      <c r="R48" s="61" t="str">
        <f>IF(OR($A48="",R$10=""),"",IF(IFERROR(MATCH(BBC_10!R$10,Infor!$A$13:$A$30,0),0)&gt;0,"L",IF(WEEKDAY(R$10)=1,"","X")))</f>
        <v>X</v>
      </c>
      <c r="S48" s="61" t="str">
        <f>IF(OR($A48="",S$10=""),"",IF(IFERROR(MATCH(BBC_10!S$10,Infor!$A$13:$A$30,0),0)&gt;0,"L",IF(WEEKDAY(S$10)=1,"","X")))</f>
        <v/>
      </c>
      <c r="T48" s="61" t="str">
        <f>IF(OR($A48="",T$10=""),"",IF(IFERROR(MATCH(BBC_10!T$10,Infor!$A$13:$A$30,0),0)&gt;0,"L",IF(WEEKDAY(T$10)=1,"","X")))</f>
        <v>X</v>
      </c>
      <c r="U48" s="61" t="str">
        <f>IF(OR($A48="",U$10=""),"",IF(IFERROR(MATCH(BBC_10!U$10,Infor!$A$13:$A$30,0),0)&gt;0,"L",IF(WEEKDAY(U$10)=1,"","X")))</f>
        <v>X</v>
      </c>
      <c r="V48" s="61" t="str">
        <f>IF(OR($A48="",V$10=""),"",IF(IFERROR(MATCH(BBC_10!V$10,Infor!$A$13:$A$30,0),0)&gt;0,"L",IF(WEEKDAY(V$10)=1,"","X")))</f>
        <v>X</v>
      </c>
      <c r="W48" s="61" t="str">
        <f>IF(OR($A48="",W$10=""),"",IF(IFERROR(MATCH(BBC_10!W$10,Infor!$A$13:$A$30,0),0)&gt;0,"L",IF(WEEKDAY(W$10)=1,"","X")))</f>
        <v>X</v>
      </c>
      <c r="X48" s="61" t="str">
        <f>IF(OR($A48="",X$10=""),"",IF(IFERROR(MATCH(BBC_10!X$10,Infor!$A$13:$A$30,0),0)&gt;0,"L",IF(WEEKDAY(X$10)=1,"","X")))</f>
        <v>X</v>
      </c>
      <c r="Y48" s="61" t="str">
        <f>IF(OR($A48="",Y$10=""),"",IF(IFERROR(MATCH(BBC_10!Y$10,Infor!$A$13:$A$30,0),0)&gt;0,"L",IF(WEEKDAY(Y$10)=1,"","X")))</f>
        <v>X</v>
      </c>
      <c r="Z48" s="61" t="str">
        <f>IF(OR($A48="",Z$10=""),"",IF(IFERROR(MATCH(BBC_10!Z$10,Infor!$A$13:$A$30,0),0)&gt;0,"L",IF(WEEKDAY(Z$10)=1,"","X")))</f>
        <v/>
      </c>
      <c r="AA48" s="61" t="str">
        <f>IF(OR($A48="",AA$10=""),"",IF(IFERROR(MATCH(BBC_10!AA$10,Infor!$A$13:$A$30,0),0)&gt;0,"L",IF(WEEKDAY(AA$10)=1,"","X")))</f>
        <v>X</v>
      </c>
      <c r="AB48" s="61" t="str">
        <f>IF(OR($A48="",AB$10=""),"",IF(IFERROR(MATCH(BBC_10!AB$10,Infor!$A$13:$A$30,0),0)&gt;0,"L",IF(WEEKDAY(AB$10)=1,"","X")))</f>
        <v>X</v>
      </c>
      <c r="AC48" s="61" t="str">
        <f>IF(OR($A48="",AC$10=""),"",IF(IFERROR(MATCH(BBC_10!AC$10,Infor!$A$13:$A$30,0),0)&gt;0,"L",IF(WEEKDAY(AC$10)=1,"","X")))</f>
        <v>X</v>
      </c>
      <c r="AD48" s="61" t="str">
        <f>IF(OR($A48="",AD$10=""),"",IF(IFERROR(MATCH(BBC_10!AD$10,Infor!$A$13:$A$30,0),0)&gt;0,"L",IF(WEEKDAY(AD$10)=1,"","X")))</f>
        <v>X</v>
      </c>
      <c r="AE48" s="61" t="str">
        <f>IF(OR($A48="",AE$10=""),"",IF(IFERROR(MATCH(BBC_10!AE$10,Infor!$A$13:$A$30,0),0)&gt;0,"L",IF(WEEKDAY(AE$10)=1,"","X")))</f>
        <v>X</v>
      </c>
      <c r="AF48" s="61" t="str">
        <f>IF(OR($A48="",AF$10=""),"",IF(IFERROR(MATCH(BBC_10!AF$10,Infor!$A$13:$A$30,0),0)&gt;0,"L",IF(WEEKDAY(AF$10)=1,"","X")))</f>
        <v>X</v>
      </c>
      <c r="AG48" s="61" t="str">
        <f>IF(OR($A48="",AG$10=""),"",IF(IFERROR(MATCH(BBC_10!AG$10,Infor!$A$13:$A$30,0),0)&gt;0,"L",IF(WEEKDAY(AG$10)=1,"","X")))</f>
        <v/>
      </c>
      <c r="AH48" s="61" t="str">
        <f>IF(OR($A48="",AH$10=""),"",IF(IFERROR(MATCH(BBC_10!AH$10,Infor!$A$13:$A$30,0),0)&gt;0,"L",IF(WEEKDAY(AH$10)=1,"","X")))</f>
        <v>X</v>
      </c>
      <c r="AI48" s="61" t="str">
        <f>IF(OR($A48="",AI$10=""),"",IF(IFERROR(MATCH(BBC_10!AI$10,Infor!$A$13:$A$30,0),0)&gt;0,"L",IF(WEEKDAY(AI$10)=1,"","X")))</f>
        <v>X</v>
      </c>
      <c r="AJ48" s="62"/>
      <c r="AK48" s="62">
        <f t="shared" si="6"/>
        <v>26</v>
      </c>
      <c r="AL48" s="62">
        <f t="shared" si="7"/>
        <v>0</v>
      </c>
      <c r="AM48" s="62"/>
      <c r="AN48" s="63"/>
      <c r="AO48" s="44">
        <f t="shared" si="0"/>
        <v>10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IF(OR($A49="",E$10=""),"",IF(IFERROR(MATCH(BBC_10!E$10,Infor!$A$13:$A$30,0),0)&gt;0,"L",IF(WEEKDAY(E$10)=1,"","X")))</f>
        <v/>
      </c>
      <c r="F49" s="61" t="str">
        <f>IF(OR($A49="",F$10=""),"",IF(IFERROR(MATCH(BBC_10!F$10,Infor!$A$13:$A$30,0),0)&gt;0,"L",IF(WEEKDAY(F$10)=1,"","X")))</f>
        <v>X</v>
      </c>
      <c r="G49" s="61" t="str">
        <f>IF(OR($A49="",G$10=""),"",IF(IFERROR(MATCH(BBC_10!G$10,Infor!$A$13:$A$30,0),0)&gt;0,"L",IF(WEEKDAY(G$10)=1,"","X")))</f>
        <v>X</v>
      </c>
      <c r="H49" s="61" t="str">
        <f>IF(OR($A49="",H$10=""),"",IF(IFERROR(MATCH(BBC_10!H$10,Infor!$A$13:$A$30,0),0)&gt;0,"L",IF(WEEKDAY(H$10)=1,"","X")))</f>
        <v>X</v>
      </c>
      <c r="I49" s="61" t="str">
        <f>IF(OR($A49="",I$10=""),"",IF(IFERROR(MATCH(BBC_10!I$10,Infor!$A$13:$A$30,0),0)&gt;0,"L",IF(WEEKDAY(I$10)=1,"","X")))</f>
        <v>X</v>
      </c>
      <c r="J49" s="61" t="str">
        <f>IF(OR($A49="",J$10=""),"",IF(IFERROR(MATCH(BBC_10!J$10,Infor!$A$13:$A$30,0),0)&gt;0,"L",IF(WEEKDAY(J$10)=1,"","X")))</f>
        <v>X</v>
      </c>
      <c r="K49" s="61" t="str">
        <f>IF(OR($A49="",K$10=""),"",IF(IFERROR(MATCH(BBC_10!K$10,Infor!$A$13:$A$30,0),0)&gt;0,"L",IF(WEEKDAY(K$10)=1,"","X")))</f>
        <v>X</v>
      </c>
      <c r="L49" s="61" t="str">
        <f>IF(OR($A49="",L$10=""),"",IF(IFERROR(MATCH(BBC_10!L$10,Infor!$A$13:$A$30,0),0)&gt;0,"L",IF(WEEKDAY(L$10)=1,"","X")))</f>
        <v/>
      </c>
      <c r="M49" s="61" t="str">
        <f>IF(OR($A49="",M$10=""),"",IF(IFERROR(MATCH(BBC_10!M$10,Infor!$A$13:$A$30,0),0)&gt;0,"L",IF(WEEKDAY(M$10)=1,"","X")))</f>
        <v>X</v>
      </c>
      <c r="N49" s="61" t="str">
        <f>IF(OR($A49="",N$10=""),"",IF(IFERROR(MATCH(BBC_10!N$10,Infor!$A$13:$A$30,0),0)&gt;0,"L",IF(WEEKDAY(N$10)=1,"","X")))</f>
        <v>X</v>
      </c>
      <c r="O49" s="61" t="str">
        <f>IF(OR($A49="",O$10=""),"",IF(IFERROR(MATCH(BBC_10!O$10,Infor!$A$13:$A$30,0),0)&gt;0,"L",IF(WEEKDAY(O$10)=1,"","X")))</f>
        <v>X</v>
      </c>
      <c r="P49" s="61" t="str">
        <f>IF(OR($A49="",P$10=""),"",IF(IFERROR(MATCH(BBC_10!P$10,Infor!$A$13:$A$30,0),0)&gt;0,"L",IF(WEEKDAY(P$10)=1,"","X")))</f>
        <v>X</v>
      </c>
      <c r="Q49" s="61" t="str">
        <f>IF(OR($A49="",Q$10=""),"",IF(IFERROR(MATCH(BBC_10!Q$10,Infor!$A$13:$A$30,0),0)&gt;0,"L",IF(WEEKDAY(Q$10)=1,"","X")))</f>
        <v>X</v>
      </c>
      <c r="R49" s="61" t="str">
        <f>IF(OR($A49="",R$10=""),"",IF(IFERROR(MATCH(BBC_10!R$10,Infor!$A$13:$A$30,0),0)&gt;0,"L",IF(WEEKDAY(R$10)=1,"","X")))</f>
        <v>X</v>
      </c>
      <c r="S49" s="61" t="str">
        <f>IF(OR($A49="",S$10=""),"",IF(IFERROR(MATCH(BBC_10!S$10,Infor!$A$13:$A$30,0),0)&gt;0,"L",IF(WEEKDAY(S$10)=1,"","X")))</f>
        <v/>
      </c>
      <c r="T49" s="61" t="str">
        <f>IF(OR($A49="",T$10=""),"",IF(IFERROR(MATCH(BBC_10!T$10,Infor!$A$13:$A$30,0),0)&gt;0,"L",IF(WEEKDAY(T$10)=1,"","X")))</f>
        <v>X</v>
      </c>
      <c r="U49" s="61" t="str">
        <f>IF(OR($A49="",U$10=""),"",IF(IFERROR(MATCH(BBC_10!U$10,Infor!$A$13:$A$30,0),0)&gt;0,"L",IF(WEEKDAY(U$10)=1,"","X")))</f>
        <v>X</v>
      </c>
      <c r="V49" s="61" t="str">
        <f>IF(OR($A49="",V$10=""),"",IF(IFERROR(MATCH(BBC_10!V$10,Infor!$A$13:$A$30,0),0)&gt;0,"L",IF(WEEKDAY(V$10)=1,"","X")))</f>
        <v>X</v>
      </c>
      <c r="W49" s="61" t="str">
        <f>IF(OR($A49="",W$10=""),"",IF(IFERROR(MATCH(BBC_10!W$10,Infor!$A$13:$A$30,0),0)&gt;0,"L",IF(WEEKDAY(W$10)=1,"","X")))</f>
        <v>X</v>
      </c>
      <c r="X49" s="61" t="str">
        <f>IF(OR($A49="",X$10=""),"",IF(IFERROR(MATCH(BBC_10!X$10,Infor!$A$13:$A$30,0),0)&gt;0,"L",IF(WEEKDAY(X$10)=1,"","X")))</f>
        <v>X</v>
      </c>
      <c r="Y49" s="61" t="str">
        <f>IF(OR($A49="",Y$10=""),"",IF(IFERROR(MATCH(BBC_10!Y$10,Infor!$A$13:$A$30,0),0)&gt;0,"L",IF(WEEKDAY(Y$10)=1,"","X")))</f>
        <v>X</v>
      </c>
      <c r="Z49" s="61" t="str">
        <f>IF(OR($A49="",Z$10=""),"",IF(IFERROR(MATCH(BBC_10!Z$10,Infor!$A$13:$A$30,0),0)&gt;0,"L",IF(WEEKDAY(Z$10)=1,"","X")))</f>
        <v/>
      </c>
      <c r="AA49" s="61" t="str">
        <f>IF(OR($A49="",AA$10=""),"",IF(IFERROR(MATCH(BBC_10!AA$10,Infor!$A$13:$A$30,0),0)&gt;0,"L",IF(WEEKDAY(AA$10)=1,"","X")))</f>
        <v>X</v>
      </c>
      <c r="AB49" s="61" t="str">
        <f>IF(OR($A49="",AB$10=""),"",IF(IFERROR(MATCH(BBC_10!AB$10,Infor!$A$13:$A$30,0),0)&gt;0,"L",IF(WEEKDAY(AB$10)=1,"","X")))</f>
        <v>X</v>
      </c>
      <c r="AC49" s="61" t="str">
        <f>IF(OR($A49="",AC$10=""),"",IF(IFERROR(MATCH(BBC_10!AC$10,Infor!$A$13:$A$30,0),0)&gt;0,"L",IF(WEEKDAY(AC$10)=1,"","X")))</f>
        <v>X</v>
      </c>
      <c r="AD49" s="61" t="str">
        <f>IF(OR($A49="",AD$10=""),"",IF(IFERROR(MATCH(BBC_10!AD$10,Infor!$A$13:$A$30,0),0)&gt;0,"L",IF(WEEKDAY(AD$10)=1,"","X")))</f>
        <v>X</v>
      </c>
      <c r="AE49" s="61" t="str">
        <f>IF(OR($A49="",AE$10=""),"",IF(IFERROR(MATCH(BBC_10!AE$10,Infor!$A$13:$A$30,0),0)&gt;0,"L",IF(WEEKDAY(AE$10)=1,"","X")))</f>
        <v>X</v>
      </c>
      <c r="AF49" s="61" t="str">
        <f>IF(OR($A49="",AF$10=""),"",IF(IFERROR(MATCH(BBC_10!AF$10,Infor!$A$13:$A$30,0),0)&gt;0,"L",IF(WEEKDAY(AF$10)=1,"","X")))</f>
        <v>X</v>
      </c>
      <c r="AG49" s="61" t="str">
        <f>IF(OR($A49="",AG$10=""),"",IF(IFERROR(MATCH(BBC_10!AG$10,Infor!$A$13:$A$30,0),0)&gt;0,"L",IF(WEEKDAY(AG$10)=1,"","X")))</f>
        <v/>
      </c>
      <c r="AH49" s="61" t="str">
        <f>IF(OR($A49="",AH$10=""),"",IF(IFERROR(MATCH(BBC_10!AH$10,Infor!$A$13:$A$30,0),0)&gt;0,"L",IF(WEEKDAY(AH$10)=1,"","X")))</f>
        <v>X</v>
      </c>
      <c r="AI49" s="61" t="str">
        <f>IF(OR($A49="",AI$10=""),"",IF(IFERROR(MATCH(BBC_10!AI$10,Infor!$A$13:$A$30,0),0)&gt;0,"L",IF(WEEKDAY(AI$10)=1,"","X")))</f>
        <v>X</v>
      </c>
      <c r="AJ49" s="62"/>
      <c r="AK49" s="62">
        <f t="shared" si="6"/>
        <v>26</v>
      </c>
      <c r="AL49" s="62">
        <f t="shared" si="7"/>
        <v>0</v>
      </c>
      <c r="AM49" s="62"/>
      <c r="AN49" s="63"/>
      <c r="AO49" s="44">
        <f t="shared" si="0"/>
        <v>10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IF(OR($A50="",E$10=""),"",IF(IFERROR(MATCH(BBC_10!E$10,Infor!$A$13:$A$30,0),0)&gt;0,"L",IF(WEEKDAY(E$10)=1,"","X")))</f>
        <v/>
      </c>
      <c r="F50" s="61" t="str">
        <f>IF(OR($A50="",F$10=""),"",IF(IFERROR(MATCH(BBC_10!F$10,Infor!$A$13:$A$30,0),0)&gt;0,"L",IF(WEEKDAY(F$10)=1,"","X")))</f>
        <v>X</v>
      </c>
      <c r="G50" s="61" t="str">
        <f>IF(OR($A50="",G$10=""),"",IF(IFERROR(MATCH(BBC_10!G$10,Infor!$A$13:$A$30,0),0)&gt;0,"L",IF(WEEKDAY(G$10)=1,"","X")))</f>
        <v>X</v>
      </c>
      <c r="H50" s="61" t="str">
        <f>IF(OR($A50="",H$10=""),"",IF(IFERROR(MATCH(BBC_10!H$10,Infor!$A$13:$A$30,0),0)&gt;0,"L",IF(WEEKDAY(H$10)=1,"","X")))</f>
        <v>X</v>
      </c>
      <c r="I50" s="61" t="str">
        <f>IF(OR($A50="",I$10=""),"",IF(IFERROR(MATCH(BBC_10!I$10,Infor!$A$13:$A$30,0),0)&gt;0,"L",IF(WEEKDAY(I$10)=1,"","X")))</f>
        <v>X</v>
      </c>
      <c r="J50" s="61" t="str">
        <f>IF(OR($A50="",J$10=""),"",IF(IFERROR(MATCH(BBC_10!J$10,Infor!$A$13:$A$30,0),0)&gt;0,"L",IF(WEEKDAY(J$10)=1,"","X")))</f>
        <v>X</v>
      </c>
      <c r="K50" s="61" t="str">
        <f>IF(OR($A50="",K$10=""),"",IF(IFERROR(MATCH(BBC_10!K$10,Infor!$A$13:$A$30,0),0)&gt;0,"L",IF(WEEKDAY(K$10)=1,"","X")))</f>
        <v>X</v>
      </c>
      <c r="L50" s="61" t="str">
        <f>IF(OR($A50="",L$10=""),"",IF(IFERROR(MATCH(BBC_10!L$10,Infor!$A$13:$A$30,0),0)&gt;0,"L",IF(WEEKDAY(L$10)=1,"","X")))</f>
        <v/>
      </c>
      <c r="M50" s="61" t="str">
        <f>IF(OR($A50="",M$10=""),"",IF(IFERROR(MATCH(BBC_10!M$10,Infor!$A$13:$A$30,0),0)&gt;0,"L",IF(WEEKDAY(M$10)=1,"","X")))</f>
        <v>X</v>
      </c>
      <c r="N50" s="61" t="str">
        <f>IF(OR($A50="",N$10=""),"",IF(IFERROR(MATCH(BBC_10!N$10,Infor!$A$13:$A$30,0),0)&gt;0,"L",IF(WEEKDAY(N$10)=1,"","X")))</f>
        <v>X</v>
      </c>
      <c r="O50" s="61" t="str">
        <f>IF(OR($A50="",O$10=""),"",IF(IFERROR(MATCH(BBC_10!O$10,Infor!$A$13:$A$30,0),0)&gt;0,"L",IF(WEEKDAY(O$10)=1,"","X")))</f>
        <v>X</v>
      </c>
      <c r="P50" s="61" t="str">
        <f>IF(OR($A50="",P$10=""),"",IF(IFERROR(MATCH(BBC_10!P$10,Infor!$A$13:$A$30,0),0)&gt;0,"L",IF(WEEKDAY(P$10)=1,"","X")))</f>
        <v>X</v>
      </c>
      <c r="Q50" s="61" t="str">
        <f>IF(OR($A50="",Q$10=""),"",IF(IFERROR(MATCH(BBC_10!Q$10,Infor!$A$13:$A$30,0),0)&gt;0,"L",IF(WEEKDAY(Q$10)=1,"","X")))</f>
        <v>X</v>
      </c>
      <c r="R50" s="61" t="str">
        <f>IF(OR($A50="",R$10=""),"",IF(IFERROR(MATCH(BBC_10!R$10,Infor!$A$13:$A$30,0),0)&gt;0,"L",IF(WEEKDAY(R$10)=1,"","X")))</f>
        <v>X</v>
      </c>
      <c r="S50" s="61" t="str">
        <f>IF(OR($A50="",S$10=""),"",IF(IFERROR(MATCH(BBC_10!S$10,Infor!$A$13:$A$30,0),0)&gt;0,"L",IF(WEEKDAY(S$10)=1,"","X")))</f>
        <v/>
      </c>
      <c r="T50" s="61" t="str">
        <f>IF(OR($A50="",T$10=""),"",IF(IFERROR(MATCH(BBC_10!T$10,Infor!$A$13:$A$30,0),0)&gt;0,"L",IF(WEEKDAY(T$10)=1,"","X")))</f>
        <v>X</v>
      </c>
      <c r="U50" s="61" t="str">
        <f>IF(OR($A50="",U$10=""),"",IF(IFERROR(MATCH(BBC_10!U$10,Infor!$A$13:$A$30,0),0)&gt;0,"L",IF(WEEKDAY(U$10)=1,"","X")))</f>
        <v>X</v>
      </c>
      <c r="V50" s="61" t="str">
        <f>IF(OR($A50="",V$10=""),"",IF(IFERROR(MATCH(BBC_10!V$10,Infor!$A$13:$A$30,0),0)&gt;0,"L",IF(WEEKDAY(V$10)=1,"","X")))</f>
        <v>X</v>
      </c>
      <c r="W50" s="61" t="str">
        <f>IF(OR($A50="",W$10=""),"",IF(IFERROR(MATCH(BBC_10!W$10,Infor!$A$13:$A$30,0),0)&gt;0,"L",IF(WEEKDAY(W$10)=1,"","X")))</f>
        <v>X</v>
      </c>
      <c r="X50" s="61" t="str">
        <f>IF(OR($A50="",X$10=""),"",IF(IFERROR(MATCH(BBC_10!X$10,Infor!$A$13:$A$30,0),0)&gt;0,"L",IF(WEEKDAY(X$10)=1,"","X")))</f>
        <v>X</v>
      </c>
      <c r="Y50" s="61" t="str">
        <f>IF(OR($A50="",Y$10=""),"",IF(IFERROR(MATCH(BBC_10!Y$10,Infor!$A$13:$A$30,0),0)&gt;0,"L",IF(WEEKDAY(Y$10)=1,"","X")))</f>
        <v>X</v>
      </c>
      <c r="Z50" s="61" t="str">
        <f>IF(OR($A50="",Z$10=""),"",IF(IFERROR(MATCH(BBC_10!Z$10,Infor!$A$13:$A$30,0),0)&gt;0,"L",IF(WEEKDAY(Z$10)=1,"","X")))</f>
        <v/>
      </c>
      <c r="AA50" s="61" t="str">
        <f>IF(OR($A50="",AA$10=""),"",IF(IFERROR(MATCH(BBC_10!AA$10,Infor!$A$13:$A$30,0),0)&gt;0,"L",IF(WEEKDAY(AA$10)=1,"","X")))</f>
        <v>X</v>
      </c>
      <c r="AB50" s="61" t="str">
        <f>IF(OR($A50="",AB$10=""),"",IF(IFERROR(MATCH(BBC_10!AB$10,Infor!$A$13:$A$30,0),0)&gt;0,"L",IF(WEEKDAY(AB$10)=1,"","X")))</f>
        <v>X</v>
      </c>
      <c r="AC50" s="61" t="str">
        <f>IF(OR($A50="",AC$10=""),"",IF(IFERROR(MATCH(BBC_10!AC$10,Infor!$A$13:$A$30,0),0)&gt;0,"L",IF(WEEKDAY(AC$10)=1,"","X")))</f>
        <v>X</v>
      </c>
      <c r="AD50" s="61" t="str">
        <f>IF(OR($A50="",AD$10=""),"",IF(IFERROR(MATCH(BBC_10!AD$10,Infor!$A$13:$A$30,0),0)&gt;0,"L",IF(WEEKDAY(AD$10)=1,"","X")))</f>
        <v>X</v>
      </c>
      <c r="AE50" s="61" t="str">
        <f>IF(OR($A50="",AE$10=""),"",IF(IFERROR(MATCH(BBC_10!AE$10,Infor!$A$13:$A$30,0),0)&gt;0,"L",IF(WEEKDAY(AE$10)=1,"","X")))</f>
        <v>X</v>
      </c>
      <c r="AF50" s="61" t="str">
        <f>IF(OR($A50="",AF$10=""),"",IF(IFERROR(MATCH(BBC_10!AF$10,Infor!$A$13:$A$30,0),0)&gt;0,"L",IF(WEEKDAY(AF$10)=1,"","X")))</f>
        <v>X</v>
      </c>
      <c r="AG50" s="61" t="str">
        <f>IF(OR($A50="",AG$10=""),"",IF(IFERROR(MATCH(BBC_10!AG$10,Infor!$A$13:$A$30,0),0)&gt;0,"L",IF(WEEKDAY(AG$10)=1,"","X")))</f>
        <v/>
      </c>
      <c r="AH50" s="61" t="str">
        <f>IF(OR($A50="",AH$10=""),"",IF(IFERROR(MATCH(BBC_10!AH$10,Infor!$A$13:$A$30,0),0)&gt;0,"L",IF(WEEKDAY(AH$10)=1,"","X")))</f>
        <v>X</v>
      </c>
      <c r="AI50" s="61" t="str">
        <f>IF(OR($A50="",AI$10=""),"",IF(IFERROR(MATCH(BBC_10!AI$10,Infor!$A$13:$A$30,0),0)&gt;0,"L",IF(WEEKDAY(AI$10)=1,"","X")))</f>
        <v>X</v>
      </c>
      <c r="AJ50" s="62"/>
      <c r="AK50" s="62">
        <f t="shared" si="6"/>
        <v>26</v>
      </c>
      <c r="AL50" s="62">
        <f t="shared" si="7"/>
        <v>0</v>
      </c>
      <c r="AM50" s="62"/>
      <c r="AN50" s="63"/>
      <c r="AO50" s="44">
        <f t="shared" si="0"/>
        <v>10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IF(OR($A51="",E$10=""),"",IF(IFERROR(MATCH(BBC_10!E$10,Infor!$A$13:$A$30,0),0)&gt;0,"L",IF(WEEKDAY(E$10)=1,"","X")))</f>
        <v/>
      </c>
      <c r="F51" s="61" t="str">
        <f>IF(OR($A51="",F$10=""),"",IF(IFERROR(MATCH(BBC_10!F$10,Infor!$A$13:$A$30,0),0)&gt;0,"L",IF(WEEKDAY(F$10)=1,"","X")))</f>
        <v>X</v>
      </c>
      <c r="G51" s="61" t="str">
        <f>IF(OR($A51="",G$10=""),"",IF(IFERROR(MATCH(BBC_10!G$10,Infor!$A$13:$A$30,0),0)&gt;0,"L",IF(WEEKDAY(G$10)=1,"","X")))</f>
        <v>X</v>
      </c>
      <c r="H51" s="61" t="str">
        <f>IF(OR($A51="",H$10=""),"",IF(IFERROR(MATCH(BBC_10!H$10,Infor!$A$13:$A$30,0),0)&gt;0,"L",IF(WEEKDAY(H$10)=1,"","X")))</f>
        <v>X</v>
      </c>
      <c r="I51" s="61" t="str">
        <f>IF(OR($A51="",I$10=""),"",IF(IFERROR(MATCH(BBC_10!I$10,Infor!$A$13:$A$30,0),0)&gt;0,"L",IF(WEEKDAY(I$10)=1,"","X")))</f>
        <v>X</v>
      </c>
      <c r="J51" s="61" t="str">
        <f>IF(OR($A51="",J$10=""),"",IF(IFERROR(MATCH(BBC_10!J$10,Infor!$A$13:$A$30,0),0)&gt;0,"L",IF(WEEKDAY(J$10)=1,"","X")))</f>
        <v>X</v>
      </c>
      <c r="K51" s="61" t="str">
        <f>IF(OR($A51="",K$10=""),"",IF(IFERROR(MATCH(BBC_10!K$10,Infor!$A$13:$A$30,0),0)&gt;0,"L",IF(WEEKDAY(K$10)=1,"","X")))</f>
        <v>X</v>
      </c>
      <c r="L51" s="61" t="str">
        <f>IF(OR($A51="",L$10=""),"",IF(IFERROR(MATCH(BBC_10!L$10,Infor!$A$13:$A$30,0),0)&gt;0,"L",IF(WEEKDAY(L$10)=1,"","X")))</f>
        <v/>
      </c>
      <c r="M51" s="61" t="str">
        <f>IF(OR($A51="",M$10=""),"",IF(IFERROR(MATCH(BBC_10!M$10,Infor!$A$13:$A$30,0),0)&gt;0,"L",IF(WEEKDAY(M$10)=1,"","X")))</f>
        <v>X</v>
      </c>
      <c r="N51" s="61" t="str">
        <f>IF(OR($A51="",N$10=""),"",IF(IFERROR(MATCH(BBC_10!N$10,Infor!$A$13:$A$30,0),0)&gt;0,"L",IF(WEEKDAY(N$10)=1,"","X")))</f>
        <v>X</v>
      </c>
      <c r="O51" s="61" t="str">
        <f>IF(OR($A51="",O$10=""),"",IF(IFERROR(MATCH(BBC_10!O$10,Infor!$A$13:$A$30,0),0)&gt;0,"L",IF(WEEKDAY(O$10)=1,"","X")))</f>
        <v>X</v>
      </c>
      <c r="P51" s="61" t="str">
        <f>IF(OR($A51="",P$10=""),"",IF(IFERROR(MATCH(BBC_10!P$10,Infor!$A$13:$A$30,0),0)&gt;0,"L",IF(WEEKDAY(P$10)=1,"","X")))</f>
        <v>X</v>
      </c>
      <c r="Q51" s="61" t="str">
        <f>IF(OR($A51="",Q$10=""),"",IF(IFERROR(MATCH(BBC_10!Q$10,Infor!$A$13:$A$30,0),0)&gt;0,"L",IF(WEEKDAY(Q$10)=1,"","X")))</f>
        <v>X</v>
      </c>
      <c r="R51" s="61" t="str">
        <f>IF(OR($A51="",R$10=""),"",IF(IFERROR(MATCH(BBC_10!R$10,Infor!$A$13:$A$30,0),0)&gt;0,"L",IF(WEEKDAY(R$10)=1,"","X")))</f>
        <v>X</v>
      </c>
      <c r="S51" s="61" t="str">
        <f>IF(OR($A51="",S$10=""),"",IF(IFERROR(MATCH(BBC_10!S$10,Infor!$A$13:$A$30,0),0)&gt;0,"L",IF(WEEKDAY(S$10)=1,"","X")))</f>
        <v/>
      </c>
      <c r="T51" s="61" t="str">
        <f>IF(OR($A51="",T$10=""),"",IF(IFERROR(MATCH(BBC_10!T$10,Infor!$A$13:$A$30,0),0)&gt;0,"L",IF(WEEKDAY(T$10)=1,"","X")))</f>
        <v>X</v>
      </c>
      <c r="U51" s="61" t="str">
        <f>IF(OR($A51="",U$10=""),"",IF(IFERROR(MATCH(BBC_10!U$10,Infor!$A$13:$A$30,0),0)&gt;0,"L",IF(WEEKDAY(U$10)=1,"","X")))</f>
        <v>X</v>
      </c>
      <c r="V51" s="61" t="str">
        <f>IF(OR($A51="",V$10=""),"",IF(IFERROR(MATCH(BBC_10!V$10,Infor!$A$13:$A$30,0),0)&gt;0,"L",IF(WEEKDAY(V$10)=1,"","X")))</f>
        <v>X</v>
      </c>
      <c r="W51" s="61" t="str">
        <f>IF(OR($A51="",W$10=""),"",IF(IFERROR(MATCH(BBC_10!W$10,Infor!$A$13:$A$30,0),0)&gt;0,"L",IF(WEEKDAY(W$10)=1,"","X")))</f>
        <v>X</v>
      </c>
      <c r="X51" s="61" t="str">
        <f>IF(OR($A51="",X$10=""),"",IF(IFERROR(MATCH(BBC_10!X$10,Infor!$A$13:$A$30,0),0)&gt;0,"L",IF(WEEKDAY(X$10)=1,"","X")))</f>
        <v>X</v>
      </c>
      <c r="Y51" s="61" t="str">
        <f>IF(OR($A51="",Y$10=""),"",IF(IFERROR(MATCH(BBC_10!Y$10,Infor!$A$13:$A$30,0),0)&gt;0,"L",IF(WEEKDAY(Y$10)=1,"","X")))</f>
        <v>X</v>
      </c>
      <c r="Z51" s="61" t="str">
        <f>IF(OR($A51="",Z$10=""),"",IF(IFERROR(MATCH(BBC_10!Z$10,Infor!$A$13:$A$30,0),0)&gt;0,"L",IF(WEEKDAY(Z$10)=1,"","X")))</f>
        <v/>
      </c>
      <c r="AA51" s="61" t="str">
        <f>IF(OR($A51="",AA$10=""),"",IF(IFERROR(MATCH(BBC_10!AA$10,Infor!$A$13:$A$30,0),0)&gt;0,"L",IF(WEEKDAY(AA$10)=1,"","X")))</f>
        <v>X</v>
      </c>
      <c r="AB51" s="61" t="str">
        <f>IF(OR($A51="",AB$10=""),"",IF(IFERROR(MATCH(BBC_10!AB$10,Infor!$A$13:$A$30,0),0)&gt;0,"L",IF(WEEKDAY(AB$10)=1,"","X")))</f>
        <v>X</v>
      </c>
      <c r="AC51" s="61" t="str">
        <f>IF(OR($A51="",AC$10=""),"",IF(IFERROR(MATCH(BBC_10!AC$10,Infor!$A$13:$A$30,0),0)&gt;0,"L",IF(WEEKDAY(AC$10)=1,"","X")))</f>
        <v>X</v>
      </c>
      <c r="AD51" s="61" t="str">
        <f>IF(OR($A51="",AD$10=""),"",IF(IFERROR(MATCH(BBC_10!AD$10,Infor!$A$13:$A$30,0),0)&gt;0,"L",IF(WEEKDAY(AD$10)=1,"","X")))</f>
        <v>X</v>
      </c>
      <c r="AE51" s="61" t="str">
        <f>IF(OR($A51="",AE$10=""),"",IF(IFERROR(MATCH(BBC_10!AE$10,Infor!$A$13:$A$30,0),0)&gt;0,"L",IF(WEEKDAY(AE$10)=1,"","X")))</f>
        <v>X</v>
      </c>
      <c r="AF51" s="61" t="str">
        <f>IF(OR($A51="",AF$10=""),"",IF(IFERROR(MATCH(BBC_10!AF$10,Infor!$A$13:$A$30,0),0)&gt;0,"L",IF(WEEKDAY(AF$10)=1,"","X")))</f>
        <v>X</v>
      </c>
      <c r="AG51" s="61" t="str">
        <f>IF(OR($A51="",AG$10=""),"",IF(IFERROR(MATCH(BBC_10!AG$10,Infor!$A$13:$A$30,0),0)&gt;0,"L",IF(WEEKDAY(AG$10)=1,"","X")))</f>
        <v/>
      </c>
      <c r="AH51" s="61" t="str">
        <f>IF(OR($A51="",AH$10=""),"",IF(IFERROR(MATCH(BBC_10!AH$10,Infor!$A$13:$A$30,0),0)&gt;0,"L",IF(WEEKDAY(AH$10)=1,"","X")))</f>
        <v>X</v>
      </c>
      <c r="AI51" s="61" t="str">
        <f>IF(OR($A51="",AI$10=""),"",IF(IFERROR(MATCH(BBC_10!AI$10,Infor!$A$13:$A$30,0),0)&gt;0,"L",IF(WEEKDAY(AI$10)=1,"","X")))</f>
        <v>X</v>
      </c>
      <c r="AJ51" s="62"/>
      <c r="AK51" s="62">
        <f t="shared" si="6"/>
        <v>26</v>
      </c>
      <c r="AL51" s="62">
        <f t="shared" si="7"/>
        <v>0</v>
      </c>
      <c r="AM51" s="62"/>
      <c r="AN51" s="63"/>
      <c r="AO51" s="44">
        <f t="shared" si="0"/>
        <v>10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IF(OR($A52="",E$10=""),"",IF(IFERROR(MATCH(BBC_10!E$10,Infor!$A$13:$A$30,0),0)&gt;0,"L",IF(WEEKDAY(E$10)=1,"","X")))</f>
        <v/>
      </c>
      <c r="F52" s="61" t="str">
        <f>IF(OR($A52="",F$10=""),"",IF(IFERROR(MATCH(BBC_10!F$10,Infor!$A$13:$A$30,0),0)&gt;0,"L",IF(WEEKDAY(F$10)=1,"","X")))</f>
        <v>X</v>
      </c>
      <c r="G52" s="61" t="str">
        <f>IF(OR($A52="",G$10=""),"",IF(IFERROR(MATCH(BBC_10!G$10,Infor!$A$13:$A$30,0),0)&gt;0,"L",IF(WEEKDAY(G$10)=1,"","X")))</f>
        <v>X</v>
      </c>
      <c r="H52" s="61" t="str">
        <f>IF(OR($A52="",H$10=""),"",IF(IFERROR(MATCH(BBC_10!H$10,Infor!$A$13:$A$30,0),0)&gt;0,"L",IF(WEEKDAY(H$10)=1,"","X")))</f>
        <v>X</v>
      </c>
      <c r="I52" s="61" t="str">
        <f>IF(OR($A52="",I$10=""),"",IF(IFERROR(MATCH(BBC_10!I$10,Infor!$A$13:$A$30,0),0)&gt;0,"L",IF(WEEKDAY(I$10)=1,"","X")))</f>
        <v>X</v>
      </c>
      <c r="J52" s="61" t="str">
        <f>IF(OR($A52="",J$10=""),"",IF(IFERROR(MATCH(BBC_10!J$10,Infor!$A$13:$A$30,0),0)&gt;0,"L",IF(WEEKDAY(J$10)=1,"","X")))</f>
        <v>X</v>
      </c>
      <c r="K52" s="61" t="str">
        <f>IF(OR($A52="",K$10=""),"",IF(IFERROR(MATCH(BBC_10!K$10,Infor!$A$13:$A$30,0),0)&gt;0,"L",IF(WEEKDAY(K$10)=1,"","X")))</f>
        <v>X</v>
      </c>
      <c r="L52" s="61" t="str">
        <f>IF(OR($A52="",L$10=""),"",IF(IFERROR(MATCH(BBC_10!L$10,Infor!$A$13:$A$30,0),0)&gt;0,"L",IF(WEEKDAY(L$10)=1,"","X")))</f>
        <v/>
      </c>
      <c r="M52" s="61" t="str">
        <f>IF(OR($A52="",M$10=""),"",IF(IFERROR(MATCH(BBC_10!M$10,Infor!$A$13:$A$30,0),0)&gt;0,"L",IF(WEEKDAY(M$10)=1,"","X")))</f>
        <v>X</v>
      </c>
      <c r="N52" s="61" t="str">
        <f>IF(OR($A52="",N$10=""),"",IF(IFERROR(MATCH(BBC_10!N$10,Infor!$A$13:$A$30,0),0)&gt;0,"L",IF(WEEKDAY(N$10)=1,"","X")))</f>
        <v>X</v>
      </c>
      <c r="O52" s="61" t="str">
        <f>IF(OR($A52="",O$10=""),"",IF(IFERROR(MATCH(BBC_10!O$10,Infor!$A$13:$A$30,0),0)&gt;0,"L",IF(WEEKDAY(O$10)=1,"","X")))</f>
        <v>X</v>
      </c>
      <c r="P52" s="61" t="str">
        <f>IF(OR($A52="",P$10=""),"",IF(IFERROR(MATCH(BBC_10!P$10,Infor!$A$13:$A$30,0),0)&gt;0,"L",IF(WEEKDAY(P$10)=1,"","X")))</f>
        <v>X</v>
      </c>
      <c r="Q52" s="61" t="str">
        <f>IF(OR($A52="",Q$10=""),"",IF(IFERROR(MATCH(BBC_10!Q$10,Infor!$A$13:$A$30,0),0)&gt;0,"L",IF(WEEKDAY(Q$10)=1,"","X")))</f>
        <v>X</v>
      </c>
      <c r="R52" s="61" t="str">
        <f>IF(OR($A52="",R$10=""),"",IF(IFERROR(MATCH(BBC_10!R$10,Infor!$A$13:$A$30,0),0)&gt;0,"L",IF(WEEKDAY(R$10)=1,"","X")))</f>
        <v>X</v>
      </c>
      <c r="S52" s="61" t="str">
        <f>IF(OR($A52="",S$10=""),"",IF(IFERROR(MATCH(BBC_10!S$10,Infor!$A$13:$A$30,0),0)&gt;0,"L",IF(WEEKDAY(S$10)=1,"","X")))</f>
        <v/>
      </c>
      <c r="T52" s="61" t="str">
        <f>IF(OR($A52="",T$10=""),"",IF(IFERROR(MATCH(BBC_10!T$10,Infor!$A$13:$A$30,0),0)&gt;0,"L",IF(WEEKDAY(T$10)=1,"","X")))</f>
        <v>X</v>
      </c>
      <c r="U52" s="61" t="str">
        <f>IF(OR($A52="",U$10=""),"",IF(IFERROR(MATCH(BBC_10!U$10,Infor!$A$13:$A$30,0),0)&gt;0,"L",IF(WEEKDAY(U$10)=1,"","X")))</f>
        <v>X</v>
      </c>
      <c r="V52" s="61" t="str">
        <f>IF(OR($A52="",V$10=""),"",IF(IFERROR(MATCH(BBC_10!V$10,Infor!$A$13:$A$30,0),0)&gt;0,"L",IF(WEEKDAY(V$10)=1,"","X")))</f>
        <v>X</v>
      </c>
      <c r="W52" s="61" t="str">
        <f>IF(OR($A52="",W$10=""),"",IF(IFERROR(MATCH(BBC_10!W$10,Infor!$A$13:$A$30,0),0)&gt;0,"L",IF(WEEKDAY(W$10)=1,"","X")))</f>
        <v>X</v>
      </c>
      <c r="X52" s="61" t="str">
        <f>IF(OR($A52="",X$10=""),"",IF(IFERROR(MATCH(BBC_10!X$10,Infor!$A$13:$A$30,0),0)&gt;0,"L",IF(WEEKDAY(X$10)=1,"","X")))</f>
        <v>X</v>
      </c>
      <c r="Y52" s="61" t="str">
        <f>IF(OR($A52="",Y$10=""),"",IF(IFERROR(MATCH(BBC_10!Y$10,Infor!$A$13:$A$30,0),0)&gt;0,"L",IF(WEEKDAY(Y$10)=1,"","X")))</f>
        <v>X</v>
      </c>
      <c r="Z52" s="61" t="str">
        <f>IF(OR($A52="",Z$10=""),"",IF(IFERROR(MATCH(BBC_10!Z$10,Infor!$A$13:$A$30,0),0)&gt;0,"L",IF(WEEKDAY(Z$10)=1,"","X")))</f>
        <v/>
      </c>
      <c r="AA52" s="61" t="str">
        <f>IF(OR($A52="",AA$10=""),"",IF(IFERROR(MATCH(BBC_10!AA$10,Infor!$A$13:$A$30,0),0)&gt;0,"L",IF(WEEKDAY(AA$10)=1,"","X")))</f>
        <v>X</v>
      </c>
      <c r="AB52" s="61" t="str">
        <f>IF(OR($A52="",AB$10=""),"",IF(IFERROR(MATCH(BBC_10!AB$10,Infor!$A$13:$A$30,0),0)&gt;0,"L",IF(WEEKDAY(AB$10)=1,"","X")))</f>
        <v>X</v>
      </c>
      <c r="AC52" s="61" t="str">
        <f>IF(OR($A52="",AC$10=""),"",IF(IFERROR(MATCH(BBC_10!AC$10,Infor!$A$13:$A$30,0),0)&gt;0,"L",IF(WEEKDAY(AC$10)=1,"","X")))</f>
        <v>X</v>
      </c>
      <c r="AD52" s="61" t="str">
        <f>IF(OR($A52="",AD$10=""),"",IF(IFERROR(MATCH(BBC_10!AD$10,Infor!$A$13:$A$30,0),0)&gt;0,"L",IF(WEEKDAY(AD$10)=1,"","X")))</f>
        <v>X</v>
      </c>
      <c r="AE52" s="61" t="str">
        <f>IF(OR($A52="",AE$10=""),"",IF(IFERROR(MATCH(BBC_10!AE$10,Infor!$A$13:$A$30,0),0)&gt;0,"L",IF(WEEKDAY(AE$10)=1,"","X")))</f>
        <v>X</v>
      </c>
      <c r="AF52" s="61" t="str">
        <f>IF(OR($A52="",AF$10=""),"",IF(IFERROR(MATCH(BBC_10!AF$10,Infor!$A$13:$A$30,0),0)&gt;0,"L",IF(WEEKDAY(AF$10)=1,"","X")))</f>
        <v>X</v>
      </c>
      <c r="AG52" s="61" t="str">
        <f>IF(OR($A52="",AG$10=""),"",IF(IFERROR(MATCH(BBC_10!AG$10,Infor!$A$13:$A$30,0),0)&gt;0,"L",IF(WEEKDAY(AG$10)=1,"","X")))</f>
        <v/>
      </c>
      <c r="AH52" s="61" t="str">
        <f>IF(OR($A52="",AH$10=""),"",IF(IFERROR(MATCH(BBC_10!AH$10,Infor!$A$13:$A$30,0),0)&gt;0,"L",IF(WEEKDAY(AH$10)=1,"","X")))</f>
        <v>X</v>
      </c>
      <c r="AI52" s="61" t="str">
        <f>IF(OR($A52="",AI$10=""),"",IF(IFERROR(MATCH(BBC_10!AI$10,Infor!$A$13:$A$30,0),0)&gt;0,"L",IF(WEEKDAY(AI$10)=1,"","X")))</f>
        <v>X</v>
      </c>
      <c r="AJ52" s="62"/>
      <c r="AK52" s="62">
        <f t="shared" si="6"/>
        <v>26</v>
      </c>
      <c r="AL52" s="62">
        <f t="shared" si="7"/>
        <v>0</v>
      </c>
      <c r="AM52" s="62"/>
      <c r="AN52" s="63"/>
      <c r="AO52" s="44">
        <f t="shared" si="0"/>
        <v>10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IF(OR($A53="",E$10=""),"",IF(IFERROR(MATCH(BBC_10!E$10,Infor!$A$13:$A$30,0),0)&gt;0,"L",IF(WEEKDAY(E$10)=1,"","X")))</f>
        <v/>
      </c>
      <c r="F53" s="61" t="str">
        <f>IF(OR($A53="",F$10=""),"",IF(IFERROR(MATCH(BBC_10!F$10,Infor!$A$13:$A$30,0),0)&gt;0,"L",IF(WEEKDAY(F$10)=1,"","X")))</f>
        <v>X</v>
      </c>
      <c r="G53" s="61" t="str">
        <f>IF(OR($A53="",G$10=""),"",IF(IFERROR(MATCH(BBC_10!G$10,Infor!$A$13:$A$30,0),0)&gt;0,"L",IF(WEEKDAY(G$10)=1,"","X")))</f>
        <v>X</v>
      </c>
      <c r="H53" s="61" t="str">
        <f>IF(OR($A53="",H$10=""),"",IF(IFERROR(MATCH(BBC_10!H$10,Infor!$A$13:$A$30,0),0)&gt;0,"L",IF(WEEKDAY(H$10)=1,"","X")))</f>
        <v>X</v>
      </c>
      <c r="I53" s="61" t="str">
        <f>IF(OR($A53="",I$10=""),"",IF(IFERROR(MATCH(BBC_10!I$10,Infor!$A$13:$A$30,0),0)&gt;0,"L",IF(WEEKDAY(I$10)=1,"","X")))</f>
        <v>X</v>
      </c>
      <c r="J53" s="61" t="str">
        <f>IF(OR($A53="",J$10=""),"",IF(IFERROR(MATCH(BBC_10!J$10,Infor!$A$13:$A$30,0),0)&gt;0,"L",IF(WEEKDAY(J$10)=1,"","X")))</f>
        <v>X</v>
      </c>
      <c r="K53" s="61" t="str">
        <f>IF(OR($A53="",K$10=""),"",IF(IFERROR(MATCH(BBC_10!K$10,Infor!$A$13:$A$30,0),0)&gt;0,"L",IF(WEEKDAY(K$10)=1,"","X")))</f>
        <v>X</v>
      </c>
      <c r="L53" s="61" t="str">
        <f>IF(OR($A53="",L$10=""),"",IF(IFERROR(MATCH(BBC_10!L$10,Infor!$A$13:$A$30,0),0)&gt;0,"L",IF(WEEKDAY(L$10)=1,"","X")))</f>
        <v/>
      </c>
      <c r="M53" s="61" t="str">
        <f>IF(OR($A53="",M$10=""),"",IF(IFERROR(MATCH(BBC_10!M$10,Infor!$A$13:$A$30,0),0)&gt;0,"L",IF(WEEKDAY(M$10)=1,"","X")))</f>
        <v>X</v>
      </c>
      <c r="N53" s="61" t="str">
        <f>IF(OR($A53="",N$10=""),"",IF(IFERROR(MATCH(BBC_10!N$10,Infor!$A$13:$A$30,0),0)&gt;0,"L",IF(WEEKDAY(N$10)=1,"","X")))</f>
        <v>X</v>
      </c>
      <c r="O53" s="61" t="str">
        <f>IF(OR($A53="",O$10=""),"",IF(IFERROR(MATCH(BBC_10!O$10,Infor!$A$13:$A$30,0),0)&gt;0,"L",IF(WEEKDAY(O$10)=1,"","X")))</f>
        <v>X</v>
      </c>
      <c r="P53" s="61" t="str">
        <f>IF(OR($A53="",P$10=""),"",IF(IFERROR(MATCH(BBC_10!P$10,Infor!$A$13:$A$30,0),0)&gt;0,"L",IF(WEEKDAY(P$10)=1,"","X")))</f>
        <v>X</v>
      </c>
      <c r="Q53" s="61" t="str">
        <f>IF(OR($A53="",Q$10=""),"",IF(IFERROR(MATCH(BBC_10!Q$10,Infor!$A$13:$A$30,0),0)&gt;0,"L",IF(WEEKDAY(Q$10)=1,"","X")))</f>
        <v>X</v>
      </c>
      <c r="R53" s="61" t="str">
        <f>IF(OR($A53="",R$10=""),"",IF(IFERROR(MATCH(BBC_10!R$10,Infor!$A$13:$A$30,0),0)&gt;0,"L",IF(WEEKDAY(R$10)=1,"","X")))</f>
        <v>X</v>
      </c>
      <c r="S53" s="61" t="str">
        <f>IF(OR($A53="",S$10=""),"",IF(IFERROR(MATCH(BBC_10!S$10,Infor!$A$13:$A$30,0),0)&gt;0,"L",IF(WEEKDAY(S$10)=1,"","X")))</f>
        <v/>
      </c>
      <c r="T53" s="61" t="str">
        <f>IF(OR($A53="",T$10=""),"",IF(IFERROR(MATCH(BBC_10!T$10,Infor!$A$13:$A$30,0),0)&gt;0,"L",IF(WEEKDAY(T$10)=1,"","X")))</f>
        <v>X</v>
      </c>
      <c r="U53" s="61" t="str">
        <f>IF(OR($A53="",U$10=""),"",IF(IFERROR(MATCH(BBC_10!U$10,Infor!$A$13:$A$30,0),0)&gt;0,"L",IF(WEEKDAY(U$10)=1,"","X")))</f>
        <v>X</v>
      </c>
      <c r="V53" s="61" t="str">
        <f>IF(OR($A53="",V$10=""),"",IF(IFERROR(MATCH(BBC_10!V$10,Infor!$A$13:$A$30,0),0)&gt;0,"L",IF(WEEKDAY(V$10)=1,"","X")))</f>
        <v>X</v>
      </c>
      <c r="W53" s="61" t="str">
        <f>IF(OR($A53="",W$10=""),"",IF(IFERROR(MATCH(BBC_10!W$10,Infor!$A$13:$A$30,0),0)&gt;0,"L",IF(WEEKDAY(W$10)=1,"","X")))</f>
        <v>X</v>
      </c>
      <c r="X53" s="61" t="str">
        <f>IF(OR($A53="",X$10=""),"",IF(IFERROR(MATCH(BBC_10!X$10,Infor!$A$13:$A$30,0),0)&gt;0,"L",IF(WEEKDAY(X$10)=1,"","X")))</f>
        <v>X</v>
      </c>
      <c r="Y53" s="61" t="str">
        <f>IF(OR($A53="",Y$10=""),"",IF(IFERROR(MATCH(BBC_10!Y$10,Infor!$A$13:$A$30,0),0)&gt;0,"L",IF(WEEKDAY(Y$10)=1,"","X")))</f>
        <v>X</v>
      </c>
      <c r="Z53" s="61" t="str">
        <f>IF(OR($A53="",Z$10=""),"",IF(IFERROR(MATCH(BBC_10!Z$10,Infor!$A$13:$A$30,0),0)&gt;0,"L",IF(WEEKDAY(Z$10)=1,"","X")))</f>
        <v/>
      </c>
      <c r="AA53" s="61" t="str">
        <f>IF(OR($A53="",AA$10=""),"",IF(IFERROR(MATCH(BBC_10!AA$10,Infor!$A$13:$A$30,0),0)&gt;0,"L",IF(WEEKDAY(AA$10)=1,"","X")))</f>
        <v>X</v>
      </c>
      <c r="AB53" s="61" t="str">
        <f>IF(OR($A53="",AB$10=""),"",IF(IFERROR(MATCH(BBC_10!AB$10,Infor!$A$13:$A$30,0),0)&gt;0,"L",IF(WEEKDAY(AB$10)=1,"","X")))</f>
        <v>X</v>
      </c>
      <c r="AC53" s="61" t="str">
        <f>IF(OR($A53="",AC$10=""),"",IF(IFERROR(MATCH(BBC_10!AC$10,Infor!$A$13:$A$30,0),0)&gt;0,"L",IF(WEEKDAY(AC$10)=1,"","X")))</f>
        <v>X</v>
      </c>
      <c r="AD53" s="61" t="str">
        <f>IF(OR($A53="",AD$10=""),"",IF(IFERROR(MATCH(BBC_10!AD$10,Infor!$A$13:$A$30,0),0)&gt;0,"L",IF(WEEKDAY(AD$10)=1,"","X")))</f>
        <v>X</v>
      </c>
      <c r="AE53" s="61" t="str">
        <f>IF(OR($A53="",AE$10=""),"",IF(IFERROR(MATCH(BBC_10!AE$10,Infor!$A$13:$A$30,0),0)&gt;0,"L",IF(WEEKDAY(AE$10)=1,"","X")))</f>
        <v>X</v>
      </c>
      <c r="AF53" s="61" t="str">
        <f>IF(OR($A53="",AF$10=""),"",IF(IFERROR(MATCH(BBC_10!AF$10,Infor!$A$13:$A$30,0),0)&gt;0,"L",IF(WEEKDAY(AF$10)=1,"","X")))</f>
        <v>X</v>
      </c>
      <c r="AG53" s="61" t="str">
        <f>IF(OR($A53="",AG$10=""),"",IF(IFERROR(MATCH(BBC_10!AG$10,Infor!$A$13:$A$30,0),0)&gt;0,"L",IF(WEEKDAY(AG$10)=1,"","X")))</f>
        <v/>
      </c>
      <c r="AH53" s="61" t="str">
        <f>IF(OR($A53="",AH$10=""),"",IF(IFERROR(MATCH(BBC_10!AH$10,Infor!$A$13:$A$30,0),0)&gt;0,"L",IF(WEEKDAY(AH$10)=1,"","X")))</f>
        <v>X</v>
      </c>
      <c r="AI53" s="61" t="str">
        <f>IF(OR($A53="",AI$10=""),"",IF(IFERROR(MATCH(BBC_10!AI$10,Infor!$A$13:$A$30,0),0)&gt;0,"L",IF(WEEKDAY(AI$10)=1,"","X")))</f>
        <v>X</v>
      </c>
      <c r="AJ53" s="62"/>
      <c r="AK53" s="62">
        <f t="shared" si="6"/>
        <v>26</v>
      </c>
      <c r="AL53" s="62">
        <f t="shared" si="7"/>
        <v>0</v>
      </c>
      <c r="AM53" s="62"/>
      <c r="AN53" s="63"/>
      <c r="AO53" s="44">
        <f t="shared" si="0"/>
        <v>10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IF(OR($A54="",E$10=""),"",IF(IFERROR(MATCH(BBC_10!E$10,Infor!$A$13:$A$30,0),0)&gt;0,"L",IF(WEEKDAY(E$10)=1,"","X")))</f>
        <v/>
      </c>
      <c r="F54" s="61" t="str">
        <f>IF(OR($A54="",F$10=""),"",IF(IFERROR(MATCH(BBC_10!F$10,Infor!$A$13:$A$30,0),0)&gt;0,"L",IF(WEEKDAY(F$10)=1,"","X")))</f>
        <v>X</v>
      </c>
      <c r="G54" s="61" t="str">
        <f>IF(OR($A54="",G$10=""),"",IF(IFERROR(MATCH(BBC_10!G$10,Infor!$A$13:$A$30,0),0)&gt;0,"L",IF(WEEKDAY(G$10)=1,"","X")))</f>
        <v>X</v>
      </c>
      <c r="H54" s="61" t="str">
        <f>IF(OR($A54="",H$10=""),"",IF(IFERROR(MATCH(BBC_10!H$10,Infor!$A$13:$A$30,0),0)&gt;0,"L",IF(WEEKDAY(H$10)=1,"","X")))</f>
        <v>X</v>
      </c>
      <c r="I54" s="61" t="str">
        <f>IF(OR($A54="",I$10=""),"",IF(IFERROR(MATCH(BBC_10!I$10,Infor!$A$13:$A$30,0),0)&gt;0,"L",IF(WEEKDAY(I$10)=1,"","X")))</f>
        <v>X</v>
      </c>
      <c r="J54" s="61" t="str">
        <f>IF(OR($A54="",J$10=""),"",IF(IFERROR(MATCH(BBC_10!J$10,Infor!$A$13:$A$30,0),0)&gt;0,"L",IF(WEEKDAY(J$10)=1,"","X")))</f>
        <v>X</v>
      </c>
      <c r="K54" s="61" t="str">
        <f>IF(OR($A54="",K$10=""),"",IF(IFERROR(MATCH(BBC_10!K$10,Infor!$A$13:$A$30,0),0)&gt;0,"L",IF(WEEKDAY(K$10)=1,"","X")))</f>
        <v>X</v>
      </c>
      <c r="L54" s="61" t="str">
        <f>IF(OR($A54="",L$10=""),"",IF(IFERROR(MATCH(BBC_10!L$10,Infor!$A$13:$A$30,0),0)&gt;0,"L",IF(WEEKDAY(L$10)=1,"","X")))</f>
        <v/>
      </c>
      <c r="M54" s="61" t="str">
        <f>IF(OR($A54="",M$10=""),"",IF(IFERROR(MATCH(BBC_10!M$10,Infor!$A$13:$A$30,0),0)&gt;0,"L",IF(WEEKDAY(M$10)=1,"","X")))</f>
        <v>X</v>
      </c>
      <c r="N54" s="61" t="str">
        <f>IF(OR($A54="",N$10=""),"",IF(IFERROR(MATCH(BBC_10!N$10,Infor!$A$13:$A$30,0),0)&gt;0,"L",IF(WEEKDAY(N$10)=1,"","X")))</f>
        <v>X</v>
      </c>
      <c r="O54" s="61" t="str">
        <f>IF(OR($A54="",O$10=""),"",IF(IFERROR(MATCH(BBC_10!O$10,Infor!$A$13:$A$30,0),0)&gt;0,"L",IF(WEEKDAY(O$10)=1,"","X")))</f>
        <v>X</v>
      </c>
      <c r="P54" s="61" t="str">
        <f>IF(OR($A54="",P$10=""),"",IF(IFERROR(MATCH(BBC_10!P$10,Infor!$A$13:$A$30,0),0)&gt;0,"L",IF(WEEKDAY(P$10)=1,"","X")))</f>
        <v>X</v>
      </c>
      <c r="Q54" s="61" t="str">
        <f>IF(OR($A54="",Q$10=""),"",IF(IFERROR(MATCH(BBC_10!Q$10,Infor!$A$13:$A$30,0),0)&gt;0,"L",IF(WEEKDAY(Q$10)=1,"","X")))</f>
        <v>X</v>
      </c>
      <c r="R54" s="61" t="str">
        <f>IF(OR($A54="",R$10=""),"",IF(IFERROR(MATCH(BBC_10!R$10,Infor!$A$13:$A$30,0),0)&gt;0,"L",IF(WEEKDAY(R$10)=1,"","X")))</f>
        <v>X</v>
      </c>
      <c r="S54" s="61" t="str">
        <f>IF(OR($A54="",S$10=""),"",IF(IFERROR(MATCH(BBC_10!S$10,Infor!$A$13:$A$30,0),0)&gt;0,"L",IF(WEEKDAY(S$10)=1,"","X")))</f>
        <v/>
      </c>
      <c r="T54" s="61" t="str">
        <f>IF(OR($A54="",T$10=""),"",IF(IFERROR(MATCH(BBC_10!T$10,Infor!$A$13:$A$30,0),0)&gt;0,"L",IF(WEEKDAY(T$10)=1,"","X")))</f>
        <v>X</v>
      </c>
      <c r="U54" s="61" t="str">
        <f>IF(OR($A54="",U$10=""),"",IF(IFERROR(MATCH(BBC_10!U$10,Infor!$A$13:$A$30,0),0)&gt;0,"L",IF(WEEKDAY(U$10)=1,"","X")))</f>
        <v>X</v>
      </c>
      <c r="V54" s="61" t="str">
        <f>IF(OR($A54="",V$10=""),"",IF(IFERROR(MATCH(BBC_10!V$10,Infor!$A$13:$A$30,0),0)&gt;0,"L",IF(WEEKDAY(V$10)=1,"","X")))</f>
        <v>X</v>
      </c>
      <c r="W54" s="61" t="str">
        <f>IF(OR($A54="",W$10=""),"",IF(IFERROR(MATCH(BBC_10!W$10,Infor!$A$13:$A$30,0),0)&gt;0,"L",IF(WEEKDAY(W$10)=1,"","X")))</f>
        <v>X</v>
      </c>
      <c r="X54" s="61" t="str">
        <f>IF(OR($A54="",X$10=""),"",IF(IFERROR(MATCH(BBC_10!X$10,Infor!$A$13:$A$30,0),0)&gt;0,"L",IF(WEEKDAY(X$10)=1,"","X")))</f>
        <v>X</v>
      </c>
      <c r="Y54" s="61" t="str">
        <f>IF(OR($A54="",Y$10=""),"",IF(IFERROR(MATCH(BBC_10!Y$10,Infor!$A$13:$A$30,0),0)&gt;0,"L",IF(WEEKDAY(Y$10)=1,"","X")))</f>
        <v>X</v>
      </c>
      <c r="Z54" s="61" t="str">
        <f>IF(OR($A54="",Z$10=""),"",IF(IFERROR(MATCH(BBC_10!Z$10,Infor!$A$13:$A$30,0),0)&gt;0,"L",IF(WEEKDAY(Z$10)=1,"","X")))</f>
        <v/>
      </c>
      <c r="AA54" s="61" t="str">
        <f>IF(OR($A54="",AA$10=""),"",IF(IFERROR(MATCH(BBC_10!AA$10,Infor!$A$13:$A$30,0),0)&gt;0,"L",IF(WEEKDAY(AA$10)=1,"","X")))</f>
        <v>X</v>
      </c>
      <c r="AB54" s="61" t="str">
        <f>IF(OR($A54="",AB$10=""),"",IF(IFERROR(MATCH(BBC_10!AB$10,Infor!$A$13:$A$30,0),0)&gt;0,"L",IF(WEEKDAY(AB$10)=1,"","X")))</f>
        <v>X</v>
      </c>
      <c r="AC54" s="61" t="str">
        <f>IF(OR($A54="",AC$10=""),"",IF(IFERROR(MATCH(BBC_10!AC$10,Infor!$A$13:$A$30,0),0)&gt;0,"L",IF(WEEKDAY(AC$10)=1,"","X")))</f>
        <v>X</v>
      </c>
      <c r="AD54" s="61" t="str">
        <f>IF(OR($A54="",AD$10=""),"",IF(IFERROR(MATCH(BBC_10!AD$10,Infor!$A$13:$A$30,0),0)&gt;0,"L",IF(WEEKDAY(AD$10)=1,"","X")))</f>
        <v>X</v>
      </c>
      <c r="AE54" s="61" t="str">
        <f>IF(OR($A54="",AE$10=""),"",IF(IFERROR(MATCH(BBC_10!AE$10,Infor!$A$13:$A$30,0),0)&gt;0,"L",IF(WEEKDAY(AE$10)=1,"","X")))</f>
        <v>X</v>
      </c>
      <c r="AF54" s="61" t="str">
        <f>IF(OR($A54="",AF$10=""),"",IF(IFERROR(MATCH(BBC_10!AF$10,Infor!$A$13:$A$30,0),0)&gt;0,"L",IF(WEEKDAY(AF$10)=1,"","X")))</f>
        <v>X</v>
      </c>
      <c r="AG54" s="61" t="str">
        <f>IF(OR($A54="",AG$10=""),"",IF(IFERROR(MATCH(BBC_10!AG$10,Infor!$A$13:$A$30,0),0)&gt;0,"L",IF(WEEKDAY(AG$10)=1,"","X")))</f>
        <v/>
      </c>
      <c r="AH54" s="61" t="str">
        <f>IF(OR($A54="",AH$10=""),"",IF(IFERROR(MATCH(BBC_10!AH$10,Infor!$A$13:$A$30,0),0)&gt;0,"L",IF(WEEKDAY(AH$10)=1,"","X")))</f>
        <v>X</v>
      </c>
      <c r="AI54" s="61" t="str">
        <f>IF(OR($A54="",AI$10=""),"",IF(IFERROR(MATCH(BBC_10!AI$10,Infor!$A$13:$A$30,0),0)&gt;0,"L",IF(WEEKDAY(AI$10)=1,"","X")))</f>
        <v>X</v>
      </c>
      <c r="AJ54" s="62"/>
      <c r="AK54" s="62">
        <f t="shared" si="6"/>
        <v>26</v>
      </c>
      <c r="AL54" s="62">
        <f t="shared" si="7"/>
        <v>0</v>
      </c>
      <c r="AM54" s="62"/>
      <c r="AN54" s="63"/>
      <c r="AO54" s="44">
        <f t="shared" si="0"/>
        <v>10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IF(OR($A55="",E$10=""),"",IF(IFERROR(MATCH(BBC_10!E$10,Infor!$A$13:$A$30,0),0)&gt;0,"L",IF(WEEKDAY(E$10)=1,"","X")))</f>
        <v/>
      </c>
      <c r="F55" s="61" t="str">
        <f>IF(OR($A55="",F$10=""),"",IF(IFERROR(MATCH(BBC_10!F$10,Infor!$A$13:$A$30,0),0)&gt;0,"L",IF(WEEKDAY(F$10)=1,"","X")))</f>
        <v>X</v>
      </c>
      <c r="G55" s="61" t="str">
        <f>IF(OR($A55="",G$10=""),"",IF(IFERROR(MATCH(BBC_10!G$10,Infor!$A$13:$A$30,0),0)&gt;0,"L",IF(WEEKDAY(G$10)=1,"","X")))</f>
        <v>X</v>
      </c>
      <c r="H55" s="61" t="str">
        <f>IF(OR($A55="",H$10=""),"",IF(IFERROR(MATCH(BBC_10!H$10,Infor!$A$13:$A$30,0),0)&gt;0,"L",IF(WEEKDAY(H$10)=1,"","X")))</f>
        <v>X</v>
      </c>
      <c r="I55" s="61" t="str">
        <f>IF(OR($A55="",I$10=""),"",IF(IFERROR(MATCH(BBC_10!I$10,Infor!$A$13:$A$30,0),0)&gt;0,"L",IF(WEEKDAY(I$10)=1,"","X")))</f>
        <v>X</v>
      </c>
      <c r="J55" s="61" t="str">
        <f>IF(OR($A55="",J$10=""),"",IF(IFERROR(MATCH(BBC_10!J$10,Infor!$A$13:$A$30,0),0)&gt;0,"L",IF(WEEKDAY(J$10)=1,"","X")))</f>
        <v>X</v>
      </c>
      <c r="K55" s="61" t="str">
        <f>IF(OR($A55="",K$10=""),"",IF(IFERROR(MATCH(BBC_10!K$10,Infor!$A$13:$A$30,0),0)&gt;0,"L",IF(WEEKDAY(K$10)=1,"","X")))</f>
        <v>X</v>
      </c>
      <c r="L55" s="61" t="str">
        <f>IF(OR($A55="",L$10=""),"",IF(IFERROR(MATCH(BBC_10!L$10,Infor!$A$13:$A$30,0),0)&gt;0,"L",IF(WEEKDAY(L$10)=1,"","X")))</f>
        <v/>
      </c>
      <c r="M55" s="61" t="str">
        <f>IF(OR($A55="",M$10=""),"",IF(IFERROR(MATCH(BBC_10!M$10,Infor!$A$13:$A$30,0),0)&gt;0,"L",IF(WEEKDAY(M$10)=1,"","X")))</f>
        <v>X</v>
      </c>
      <c r="N55" s="61" t="str">
        <f>IF(OR($A55="",N$10=""),"",IF(IFERROR(MATCH(BBC_10!N$10,Infor!$A$13:$A$30,0),0)&gt;0,"L",IF(WEEKDAY(N$10)=1,"","X")))</f>
        <v>X</v>
      </c>
      <c r="O55" s="61" t="str">
        <f>IF(OR($A55="",O$10=""),"",IF(IFERROR(MATCH(BBC_10!O$10,Infor!$A$13:$A$30,0),0)&gt;0,"L",IF(WEEKDAY(O$10)=1,"","X")))</f>
        <v>X</v>
      </c>
      <c r="P55" s="61" t="str">
        <f>IF(OR($A55="",P$10=""),"",IF(IFERROR(MATCH(BBC_10!P$10,Infor!$A$13:$A$30,0),0)&gt;0,"L",IF(WEEKDAY(P$10)=1,"","X")))</f>
        <v>X</v>
      </c>
      <c r="Q55" s="61" t="str">
        <f>IF(OR($A55="",Q$10=""),"",IF(IFERROR(MATCH(BBC_10!Q$10,Infor!$A$13:$A$30,0),0)&gt;0,"L",IF(WEEKDAY(Q$10)=1,"","X")))</f>
        <v>X</v>
      </c>
      <c r="R55" s="61" t="str">
        <f>IF(OR($A55="",R$10=""),"",IF(IFERROR(MATCH(BBC_10!R$10,Infor!$A$13:$A$30,0),0)&gt;0,"L",IF(WEEKDAY(R$10)=1,"","X")))</f>
        <v>X</v>
      </c>
      <c r="S55" s="61" t="str">
        <f>IF(OR($A55="",S$10=""),"",IF(IFERROR(MATCH(BBC_10!S$10,Infor!$A$13:$A$30,0),0)&gt;0,"L",IF(WEEKDAY(S$10)=1,"","X")))</f>
        <v/>
      </c>
      <c r="T55" s="61" t="str">
        <f>IF(OR($A55="",T$10=""),"",IF(IFERROR(MATCH(BBC_10!T$10,Infor!$A$13:$A$30,0),0)&gt;0,"L",IF(WEEKDAY(T$10)=1,"","X")))</f>
        <v>X</v>
      </c>
      <c r="U55" s="61" t="str">
        <f>IF(OR($A55="",U$10=""),"",IF(IFERROR(MATCH(BBC_10!U$10,Infor!$A$13:$A$30,0),0)&gt;0,"L",IF(WEEKDAY(U$10)=1,"","X")))</f>
        <v>X</v>
      </c>
      <c r="V55" s="61" t="str">
        <f>IF(OR($A55="",V$10=""),"",IF(IFERROR(MATCH(BBC_10!V$10,Infor!$A$13:$A$30,0),0)&gt;0,"L",IF(WEEKDAY(V$10)=1,"","X")))</f>
        <v>X</v>
      </c>
      <c r="W55" s="61" t="str">
        <f>IF(OR($A55="",W$10=""),"",IF(IFERROR(MATCH(BBC_10!W$10,Infor!$A$13:$A$30,0),0)&gt;0,"L",IF(WEEKDAY(W$10)=1,"","X")))</f>
        <v>X</v>
      </c>
      <c r="X55" s="61" t="str">
        <f>IF(OR($A55="",X$10=""),"",IF(IFERROR(MATCH(BBC_10!X$10,Infor!$A$13:$A$30,0),0)&gt;0,"L",IF(WEEKDAY(X$10)=1,"","X")))</f>
        <v>X</v>
      </c>
      <c r="Y55" s="61" t="str">
        <f>IF(OR($A55="",Y$10=""),"",IF(IFERROR(MATCH(BBC_10!Y$10,Infor!$A$13:$A$30,0),0)&gt;0,"L",IF(WEEKDAY(Y$10)=1,"","X")))</f>
        <v>X</v>
      </c>
      <c r="Z55" s="61" t="str">
        <f>IF(OR($A55="",Z$10=""),"",IF(IFERROR(MATCH(BBC_10!Z$10,Infor!$A$13:$A$30,0),0)&gt;0,"L",IF(WEEKDAY(Z$10)=1,"","X")))</f>
        <v/>
      </c>
      <c r="AA55" s="61" t="str">
        <f>IF(OR($A55="",AA$10=""),"",IF(IFERROR(MATCH(BBC_10!AA$10,Infor!$A$13:$A$30,0),0)&gt;0,"L",IF(WEEKDAY(AA$10)=1,"","X")))</f>
        <v>X</v>
      </c>
      <c r="AB55" s="61" t="str">
        <f>IF(OR($A55="",AB$10=""),"",IF(IFERROR(MATCH(BBC_10!AB$10,Infor!$A$13:$A$30,0),0)&gt;0,"L",IF(WEEKDAY(AB$10)=1,"","X")))</f>
        <v>X</v>
      </c>
      <c r="AC55" s="61" t="str">
        <f>IF(OR($A55="",AC$10=""),"",IF(IFERROR(MATCH(BBC_10!AC$10,Infor!$A$13:$A$30,0),0)&gt;0,"L",IF(WEEKDAY(AC$10)=1,"","X")))</f>
        <v>X</v>
      </c>
      <c r="AD55" s="61" t="str">
        <f>IF(OR($A55="",AD$10=""),"",IF(IFERROR(MATCH(BBC_10!AD$10,Infor!$A$13:$A$30,0),0)&gt;0,"L",IF(WEEKDAY(AD$10)=1,"","X")))</f>
        <v>X</v>
      </c>
      <c r="AE55" s="61" t="str">
        <f>IF(OR($A55="",AE$10=""),"",IF(IFERROR(MATCH(BBC_10!AE$10,Infor!$A$13:$A$30,0),0)&gt;0,"L",IF(WEEKDAY(AE$10)=1,"","X")))</f>
        <v>X</v>
      </c>
      <c r="AF55" s="61" t="str">
        <f>IF(OR($A55="",AF$10=""),"",IF(IFERROR(MATCH(BBC_10!AF$10,Infor!$A$13:$A$30,0),0)&gt;0,"L",IF(WEEKDAY(AF$10)=1,"","X")))</f>
        <v>X</v>
      </c>
      <c r="AG55" s="61" t="str">
        <f>IF(OR($A55="",AG$10=""),"",IF(IFERROR(MATCH(BBC_10!AG$10,Infor!$A$13:$A$30,0),0)&gt;0,"L",IF(WEEKDAY(AG$10)=1,"","X")))</f>
        <v/>
      </c>
      <c r="AH55" s="61" t="str">
        <f>IF(OR($A55="",AH$10=""),"",IF(IFERROR(MATCH(BBC_10!AH$10,Infor!$A$13:$A$30,0),0)&gt;0,"L",IF(WEEKDAY(AH$10)=1,"","X")))</f>
        <v>X</v>
      </c>
      <c r="AI55" s="61" t="str">
        <f>IF(OR($A55="",AI$10=""),"",IF(IFERROR(MATCH(BBC_10!AI$10,Infor!$A$13:$A$30,0),0)&gt;0,"L",IF(WEEKDAY(AI$10)=1,"","X")))</f>
        <v>X</v>
      </c>
      <c r="AJ55" s="62"/>
      <c r="AK55" s="62">
        <f t="shared" si="6"/>
        <v>26</v>
      </c>
      <c r="AL55" s="62">
        <f t="shared" si="7"/>
        <v>0</v>
      </c>
      <c r="AM55" s="62"/>
      <c r="AN55" s="63"/>
      <c r="AO55" s="44">
        <f t="shared" si="0"/>
        <v>10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IF(OR($A56="",E$10=""),"",IF(IFERROR(MATCH(BBC_10!E$10,Infor!$A$13:$A$30,0),0)&gt;0,"L",IF(WEEKDAY(E$10)=1,"","X")))</f>
        <v/>
      </c>
      <c r="F56" s="61" t="str">
        <f>IF(OR($A56="",F$10=""),"",IF(IFERROR(MATCH(BBC_10!F$10,Infor!$A$13:$A$30,0),0)&gt;0,"L",IF(WEEKDAY(F$10)=1,"","X")))</f>
        <v>X</v>
      </c>
      <c r="G56" s="61" t="str">
        <f>IF(OR($A56="",G$10=""),"",IF(IFERROR(MATCH(BBC_10!G$10,Infor!$A$13:$A$30,0),0)&gt;0,"L",IF(WEEKDAY(G$10)=1,"","X")))</f>
        <v>X</v>
      </c>
      <c r="H56" s="61" t="str">
        <f>IF(OR($A56="",H$10=""),"",IF(IFERROR(MATCH(BBC_10!H$10,Infor!$A$13:$A$30,0),0)&gt;0,"L",IF(WEEKDAY(H$10)=1,"","X")))</f>
        <v>X</v>
      </c>
      <c r="I56" s="61" t="str">
        <f>IF(OR($A56="",I$10=""),"",IF(IFERROR(MATCH(BBC_10!I$10,Infor!$A$13:$A$30,0),0)&gt;0,"L",IF(WEEKDAY(I$10)=1,"","X")))</f>
        <v>X</v>
      </c>
      <c r="J56" s="61" t="str">
        <f>IF(OR($A56="",J$10=""),"",IF(IFERROR(MATCH(BBC_10!J$10,Infor!$A$13:$A$30,0),0)&gt;0,"L",IF(WEEKDAY(J$10)=1,"","X")))</f>
        <v>X</v>
      </c>
      <c r="K56" s="61" t="str">
        <f>IF(OR($A56="",K$10=""),"",IF(IFERROR(MATCH(BBC_10!K$10,Infor!$A$13:$A$30,0),0)&gt;0,"L",IF(WEEKDAY(K$10)=1,"","X")))</f>
        <v>X</v>
      </c>
      <c r="L56" s="61" t="str">
        <f>IF(OR($A56="",L$10=""),"",IF(IFERROR(MATCH(BBC_10!L$10,Infor!$A$13:$A$30,0),0)&gt;0,"L",IF(WEEKDAY(L$10)=1,"","X")))</f>
        <v/>
      </c>
      <c r="M56" s="61" t="str">
        <f>IF(OR($A56="",M$10=""),"",IF(IFERROR(MATCH(BBC_10!M$10,Infor!$A$13:$A$30,0),0)&gt;0,"L",IF(WEEKDAY(M$10)=1,"","X")))</f>
        <v>X</v>
      </c>
      <c r="N56" s="61" t="str">
        <f>IF(OR($A56="",N$10=""),"",IF(IFERROR(MATCH(BBC_10!N$10,Infor!$A$13:$A$30,0),0)&gt;0,"L",IF(WEEKDAY(N$10)=1,"","X")))</f>
        <v>X</v>
      </c>
      <c r="O56" s="61" t="str">
        <f>IF(OR($A56="",O$10=""),"",IF(IFERROR(MATCH(BBC_10!O$10,Infor!$A$13:$A$30,0),0)&gt;0,"L",IF(WEEKDAY(O$10)=1,"","X")))</f>
        <v>X</v>
      </c>
      <c r="P56" s="61" t="str">
        <f>IF(OR($A56="",P$10=""),"",IF(IFERROR(MATCH(BBC_10!P$10,Infor!$A$13:$A$30,0),0)&gt;0,"L",IF(WEEKDAY(P$10)=1,"","X")))</f>
        <v>X</v>
      </c>
      <c r="Q56" s="61" t="str">
        <f>IF(OR($A56="",Q$10=""),"",IF(IFERROR(MATCH(BBC_10!Q$10,Infor!$A$13:$A$30,0),0)&gt;0,"L",IF(WEEKDAY(Q$10)=1,"","X")))</f>
        <v>X</v>
      </c>
      <c r="R56" s="61" t="str">
        <f>IF(OR($A56="",R$10=""),"",IF(IFERROR(MATCH(BBC_10!R$10,Infor!$A$13:$A$30,0),0)&gt;0,"L",IF(WEEKDAY(R$10)=1,"","X")))</f>
        <v>X</v>
      </c>
      <c r="S56" s="61" t="str">
        <f>IF(OR($A56="",S$10=""),"",IF(IFERROR(MATCH(BBC_10!S$10,Infor!$A$13:$A$30,0),0)&gt;0,"L",IF(WEEKDAY(S$10)=1,"","X")))</f>
        <v/>
      </c>
      <c r="T56" s="61" t="str">
        <f>IF(OR($A56="",T$10=""),"",IF(IFERROR(MATCH(BBC_10!T$10,Infor!$A$13:$A$30,0),0)&gt;0,"L",IF(WEEKDAY(T$10)=1,"","X")))</f>
        <v>X</v>
      </c>
      <c r="U56" s="61" t="str">
        <f>IF(OR($A56="",U$10=""),"",IF(IFERROR(MATCH(BBC_10!U$10,Infor!$A$13:$A$30,0),0)&gt;0,"L",IF(WEEKDAY(U$10)=1,"","X")))</f>
        <v>X</v>
      </c>
      <c r="V56" s="61" t="str">
        <f>IF(OR($A56="",V$10=""),"",IF(IFERROR(MATCH(BBC_10!V$10,Infor!$A$13:$A$30,0),0)&gt;0,"L",IF(WEEKDAY(V$10)=1,"","X")))</f>
        <v>X</v>
      </c>
      <c r="W56" s="61" t="str">
        <f>IF(OR($A56="",W$10=""),"",IF(IFERROR(MATCH(BBC_10!W$10,Infor!$A$13:$A$30,0),0)&gt;0,"L",IF(WEEKDAY(W$10)=1,"","X")))</f>
        <v>X</v>
      </c>
      <c r="X56" s="61" t="str">
        <f>IF(OR($A56="",X$10=""),"",IF(IFERROR(MATCH(BBC_10!X$10,Infor!$A$13:$A$30,0),0)&gt;0,"L",IF(WEEKDAY(X$10)=1,"","X")))</f>
        <v>X</v>
      </c>
      <c r="Y56" s="61" t="str">
        <f>IF(OR($A56="",Y$10=""),"",IF(IFERROR(MATCH(BBC_10!Y$10,Infor!$A$13:$A$30,0),0)&gt;0,"L",IF(WEEKDAY(Y$10)=1,"","X")))</f>
        <v>X</v>
      </c>
      <c r="Z56" s="61" t="str">
        <f>IF(OR($A56="",Z$10=""),"",IF(IFERROR(MATCH(BBC_10!Z$10,Infor!$A$13:$A$30,0),0)&gt;0,"L",IF(WEEKDAY(Z$10)=1,"","X")))</f>
        <v/>
      </c>
      <c r="AA56" s="61" t="str">
        <f>IF(OR($A56="",AA$10=""),"",IF(IFERROR(MATCH(BBC_10!AA$10,Infor!$A$13:$A$30,0),0)&gt;0,"L",IF(WEEKDAY(AA$10)=1,"","X")))</f>
        <v>X</v>
      </c>
      <c r="AB56" s="61" t="str">
        <f>IF(OR($A56="",AB$10=""),"",IF(IFERROR(MATCH(BBC_10!AB$10,Infor!$A$13:$A$30,0),0)&gt;0,"L",IF(WEEKDAY(AB$10)=1,"","X")))</f>
        <v>X</v>
      </c>
      <c r="AC56" s="61" t="str">
        <f>IF(OR($A56="",AC$10=""),"",IF(IFERROR(MATCH(BBC_10!AC$10,Infor!$A$13:$A$30,0),0)&gt;0,"L",IF(WEEKDAY(AC$10)=1,"","X")))</f>
        <v>X</v>
      </c>
      <c r="AD56" s="61" t="str">
        <f>IF(OR($A56="",AD$10=""),"",IF(IFERROR(MATCH(BBC_10!AD$10,Infor!$A$13:$A$30,0),0)&gt;0,"L",IF(WEEKDAY(AD$10)=1,"","X")))</f>
        <v>X</v>
      </c>
      <c r="AE56" s="61" t="str">
        <f>IF(OR($A56="",AE$10=""),"",IF(IFERROR(MATCH(BBC_10!AE$10,Infor!$A$13:$A$30,0),0)&gt;0,"L",IF(WEEKDAY(AE$10)=1,"","X")))</f>
        <v>X</v>
      </c>
      <c r="AF56" s="61" t="str">
        <f>IF(OR($A56="",AF$10=""),"",IF(IFERROR(MATCH(BBC_10!AF$10,Infor!$A$13:$A$30,0),0)&gt;0,"L",IF(WEEKDAY(AF$10)=1,"","X")))</f>
        <v>X</v>
      </c>
      <c r="AG56" s="61" t="str">
        <f>IF(OR($A56="",AG$10=""),"",IF(IFERROR(MATCH(BBC_10!AG$10,Infor!$A$13:$A$30,0),0)&gt;0,"L",IF(WEEKDAY(AG$10)=1,"","X")))</f>
        <v/>
      </c>
      <c r="AH56" s="61" t="str">
        <f>IF(OR($A56="",AH$10=""),"",IF(IFERROR(MATCH(BBC_10!AH$10,Infor!$A$13:$A$30,0),0)&gt;0,"L",IF(WEEKDAY(AH$10)=1,"","X")))</f>
        <v>X</v>
      </c>
      <c r="AI56" s="61" t="str">
        <f>IF(OR($A56="",AI$10=""),"",IF(IFERROR(MATCH(BBC_10!AI$10,Infor!$A$13:$A$30,0),0)&gt;0,"L",IF(WEEKDAY(AI$10)=1,"","X")))</f>
        <v>X</v>
      </c>
      <c r="AJ56" s="62"/>
      <c r="AK56" s="62">
        <f t="shared" si="6"/>
        <v>26</v>
      </c>
      <c r="AL56" s="62">
        <f t="shared" si="7"/>
        <v>0</v>
      </c>
      <c r="AM56" s="62"/>
      <c r="AN56" s="63"/>
      <c r="AO56" s="44">
        <f t="shared" si="0"/>
        <v>10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IF(OR($A57="",E$10=""),"",IF(IFERROR(MATCH(BBC_10!E$10,Infor!$A$13:$A$30,0),0)&gt;0,"L",IF(WEEKDAY(E$10)=1,"","X")))</f>
        <v/>
      </c>
      <c r="F57" s="61" t="str">
        <f>IF(OR($A57="",F$10=""),"",IF(IFERROR(MATCH(BBC_10!F$10,Infor!$A$13:$A$30,0),0)&gt;0,"L",IF(WEEKDAY(F$10)=1,"","X")))</f>
        <v>X</v>
      </c>
      <c r="G57" s="61" t="str">
        <f>IF(OR($A57="",G$10=""),"",IF(IFERROR(MATCH(BBC_10!G$10,Infor!$A$13:$A$30,0),0)&gt;0,"L",IF(WEEKDAY(G$10)=1,"","X")))</f>
        <v>X</v>
      </c>
      <c r="H57" s="61" t="str">
        <f>IF(OR($A57="",H$10=""),"",IF(IFERROR(MATCH(BBC_10!H$10,Infor!$A$13:$A$30,0),0)&gt;0,"L",IF(WEEKDAY(H$10)=1,"","X")))</f>
        <v>X</v>
      </c>
      <c r="I57" s="61" t="str">
        <f>IF(OR($A57="",I$10=""),"",IF(IFERROR(MATCH(BBC_10!I$10,Infor!$A$13:$A$30,0),0)&gt;0,"L",IF(WEEKDAY(I$10)=1,"","X")))</f>
        <v>X</v>
      </c>
      <c r="J57" s="61" t="str">
        <f>IF(OR($A57="",J$10=""),"",IF(IFERROR(MATCH(BBC_10!J$10,Infor!$A$13:$A$30,0),0)&gt;0,"L",IF(WEEKDAY(J$10)=1,"","X")))</f>
        <v>X</v>
      </c>
      <c r="K57" s="61" t="str">
        <f>IF(OR($A57="",K$10=""),"",IF(IFERROR(MATCH(BBC_10!K$10,Infor!$A$13:$A$30,0),0)&gt;0,"L",IF(WEEKDAY(K$10)=1,"","X")))</f>
        <v>X</v>
      </c>
      <c r="L57" s="61" t="str">
        <f>IF(OR($A57="",L$10=""),"",IF(IFERROR(MATCH(BBC_10!L$10,Infor!$A$13:$A$30,0),0)&gt;0,"L",IF(WEEKDAY(L$10)=1,"","X")))</f>
        <v/>
      </c>
      <c r="M57" s="61" t="str">
        <f>IF(OR($A57="",M$10=""),"",IF(IFERROR(MATCH(BBC_10!M$10,Infor!$A$13:$A$30,0),0)&gt;0,"L",IF(WEEKDAY(M$10)=1,"","X")))</f>
        <v>X</v>
      </c>
      <c r="N57" s="61" t="str">
        <f>IF(OR($A57="",N$10=""),"",IF(IFERROR(MATCH(BBC_10!N$10,Infor!$A$13:$A$30,0),0)&gt;0,"L",IF(WEEKDAY(N$10)=1,"","X")))</f>
        <v>X</v>
      </c>
      <c r="O57" s="61" t="str">
        <f>IF(OR($A57="",O$10=""),"",IF(IFERROR(MATCH(BBC_10!O$10,Infor!$A$13:$A$30,0),0)&gt;0,"L",IF(WEEKDAY(O$10)=1,"","X")))</f>
        <v>X</v>
      </c>
      <c r="P57" s="61" t="str">
        <f>IF(OR($A57="",P$10=""),"",IF(IFERROR(MATCH(BBC_10!P$10,Infor!$A$13:$A$30,0),0)&gt;0,"L",IF(WEEKDAY(P$10)=1,"","X")))</f>
        <v>X</v>
      </c>
      <c r="Q57" s="61" t="str">
        <f>IF(OR($A57="",Q$10=""),"",IF(IFERROR(MATCH(BBC_10!Q$10,Infor!$A$13:$A$30,0),0)&gt;0,"L",IF(WEEKDAY(Q$10)=1,"","X")))</f>
        <v>X</v>
      </c>
      <c r="R57" s="61" t="str">
        <f>IF(OR($A57="",R$10=""),"",IF(IFERROR(MATCH(BBC_10!R$10,Infor!$A$13:$A$30,0),0)&gt;0,"L",IF(WEEKDAY(R$10)=1,"","X")))</f>
        <v>X</v>
      </c>
      <c r="S57" s="61" t="str">
        <f>IF(OR($A57="",S$10=""),"",IF(IFERROR(MATCH(BBC_10!S$10,Infor!$A$13:$A$30,0),0)&gt;0,"L",IF(WEEKDAY(S$10)=1,"","X")))</f>
        <v/>
      </c>
      <c r="T57" s="61" t="str">
        <f>IF(OR($A57="",T$10=""),"",IF(IFERROR(MATCH(BBC_10!T$10,Infor!$A$13:$A$30,0),0)&gt;0,"L",IF(WEEKDAY(T$10)=1,"","X")))</f>
        <v>X</v>
      </c>
      <c r="U57" s="61" t="str">
        <f>IF(OR($A57="",U$10=""),"",IF(IFERROR(MATCH(BBC_10!U$10,Infor!$A$13:$A$30,0),0)&gt;0,"L",IF(WEEKDAY(U$10)=1,"","X")))</f>
        <v>X</v>
      </c>
      <c r="V57" s="61" t="str">
        <f>IF(OR($A57="",V$10=""),"",IF(IFERROR(MATCH(BBC_10!V$10,Infor!$A$13:$A$30,0),0)&gt;0,"L",IF(WEEKDAY(V$10)=1,"","X")))</f>
        <v>X</v>
      </c>
      <c r="W57" s="61" t="str">
        <f>IF(OR($A57="",W$10=""),"",IF(IFERROR(MATCH(BBC_10!W$10,Infor!$A$13:$A$30,0),0)&gt;0,"L",IF(WEEKDAY(W$10)=1,"","X")))</f>
        <v>X</v>
      </c>
      <c r="X57" s="61" t="str">
        <f>IF(OR($A57="",X$10=""),"",IF(IFERROR(MATCH(BBC_10!X$10,Infor!$A$13:$A$30,0),0)&gt;0,"L",IF(WEEKDAY(X$10)=1,"","X")))</f>
        <v>X</v>
      </c>
      <c r="Y57" s="61" t="str">
        <f>IF(OR($A57="",Y$10=""),"",IF(IFERROR(MATCH(BBC_10!Y$10,Infor!$A$13:$A$30,0),0)&gt;0,"L",IF(WEEKDAY(Y$10)=1,"","X")))</f>
        <v>X</v>
      </c>
      <c r="Z57" s="61" t="str">
        <f>IF(OR($A57="",Z$10=""),"",IF(IFERROR(MATCH(BBC_10!Z$10,Infor!$A$13:$A$30,0),0)&gt;0,"L",IF(WEEKDAY(Z$10)=1,"","X")))</f>
        <v/>
      </c>
      <c r="AA57" s="61" t="str">
        <f>IF(OR($A57="",AA$10=""),"",IF(IFERROR(MATCH(BBC_10!AA$10,Infor!$A$13:$A$30,0),0)&gt;0,"L",IF(WEEKDAY(AA$10)=1,"","X")))</f>
        <v>X</v>
      </c>
      <c r="AB57" s="61" t="str">
        <f>IF(OR($A57="",AB$10=""),"",IF(IFERROR(MATCH(BBC_10!AB$10,Infor!$A$13:$A$30,0),0)&gt;0,"L",IF(WEEKDAY(AB$10)=1,"","X")))</f>
        <v>X</v>
      </c>
      <c r="AC57" s="61" t="str">
        <f>IF(OR($A57="",AC$10=""),"",IF(IFERROR(MATCH(BBC_10!AC$10,Infor!$A$13:$A$30,0),0)&gt;0,"L",IF(WEEKDAY(AC$10)=1,"","X")))</f>
        <v>X</v>
      </c>
      <c r="AD57" s="61" t="str">
        <f>IF(OR($A57="",AD$10=""),"",IF(IFERROR(MATCH(BBC_10!AD$10,Infor!$A$13:$A$30,0),0)&gt;0,"L",IF(WEEKDAY(AD$10)=1,"","X")))</f>
        <v>X</v>
      </c>
      <c r="AE57" s="61" t="str">
        <f>IF(OR($A57="",AE$10=""),"",IF(IFERROR(MATCH(BBC_10!AE$10,Infor!$A$13:$A$30,0),0)&gt;0,"L",IF(WEEKDAY(AE$10)=1,"","X")))</f>
        <v>X</v>
      </c>
      <c r="AF57" s="61" t="str">
        <f>IF(OR($A57="",AF$10=""),"",IF(IFERROR(MATCH(BBC_10!AF$10,Infor!$A$13:$A$30,0),0)&gt;0,"L",IF(WEEKDAY(AF$10)=1,"","X")))</f>
        <v>X</v>
      </c>
      <c r="AG57" s="61" t="str">
        <f>IF(OR($A57="",AG$10=""),"",IF(IFERROR(MATCH(BBC_10!AG$10,Infor!$A$13:$A$30,0),0)&gt;0,"L",IF(WEEKDAY(AG$10)=1,"","X")))</f>
        <v/>
      </c>
      <c r="AH57" s="61" t="str">
        <f>IF(OR($A57="",AH$10=""),"",IF(IFERROR(MATCH(BBC_10!AH$10,Infor!$A$13:$A$30,0),0)&gt;0,"L",IF(WEEKDAY(AH$10)=1,"","X")))</f>
        <v>X</v>
      </c>
      <c r="AI57" s="61" t="str">
        <f>IF(OR($A57="",AI$10=""),"",IF(IFERROR(MATCH(BBC_10!AI$10,Infor!$A$13:$A$30,0),0)&gt;0,"L",IF(WEEKDAY(AI$10)=1,"","X")))</f>
        <v>X</v>
      </c>
      <c r="AJ57" s="62"/>
      <c r="AK57" s="62">
        <f t="shared" si="6"/>
        <v>26</v>
      </c>
      <c r="AL57" s="62">
        <f t="shared" si="7"/>
        <v>0</v>
      </c>
      <c r="AM57" s="62"/>
      <c r="AN57" s="63"/>
      <c r="AO57" s="44">
        <f t="shared" si="0"/>
        <v>10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IF(OR($A58="",E$10=""),"",IF(IFERROR(MATCH(BBC_10!E$10,Infor!$A$13:$A$30,0),0)&gt;0,"L",IF(WEEKDAY(E$10)=1,"","X")))</f>
        <v/>
      </c>
      <c r="F58" s="61" t="str">
        <f>IF(OR($A58="",F$10=""),"",IF(IFERROR(MATCH(BBC_10!F$10,Infor!$A$13:$A$30,0),0)&gt;0,"L",IF(WEEKDAY(F$10)=1,"","X")))</f>
        <v>X</v>
      </c>
      <c r="G58" s="61" t="str">
        <f>IF(OR($A58="",G$10=""),"",IF(IFERROR(MATCH(BBC_10!G$10,Infor!$A$13:$A$30,0),0)&gt;0,"L",IF(WEEKDAY(G$10)=1,"","X")))</f>
        <v>X</v>
      </c>
      <c r="H58" s="61" t="str">
        <f>IF(OR($A58="",H$10=""),"",IF(IFERROR(MATCH(BBC_10!H$10,Infor!$A$13:$A$30,0),0)&gt;0,"L",IF(WEEKDAY(H$10)=1,"","X")))</f>
        <v>X</v>
      </c>
      <c r="I58" s="61" t="str">
        <f>IF(OR($A58="",I$10=""),"",IF(IFERROR(MATCH(BBC_10!I$10,Infor!$A$13:$A$30,0),0)&gt;0,"L",IF(WEEKDAY(I$10)=1,"","X")))</f>
        <v>X</v>
      </c>
      <c r="J58" s="61" t="str">
        <f>IF(OR($A58="",J$10=""),"",IF(IFERROR(MATCH(BBC_10!J$10,Infor!$A$13:$A$30,0),0)&gt;0,"L",IF(WEEKDAY(J$10)=1,"","X")))</f>
        <v>X</v>
      </c>
      <c r="K58" s="61" t="str">
        <f>IF(OR($A58="",K$10=""),"",IF(IFERROR(MATCH(BBC_10!K$10,Infor!$A$13:$A$30,0),0)&gt;0,"L",IF(WEEKDAY(K$10)=1,"","X")))</f>
        <v>X</v>
      </c>
      <c r="L58" s="61" t="str">
        <f>IF(OR($A58="",L$10=""),"",IF(IFERROR(MATCH(BBC_10!L$10,Infor!$A$13:$A$30,0),0)&gt;0,"L",IF(WEEKDAY(L$10)=1,"","X")))</f>
        <v/>
      </c>
      <c r="M58" s="61" t="str">
        <f>IF(OR($A58="",M$10=""),"",IF(IFERROR(MATCH(BBC_10!M$10,Infor!$A$13:$A$30,0),0)&gt;0,"L",IF(WEEKDAY(M$10)=1,"","X")))</f>
        <v>X</v>
      </c>
      <c r="N58" s="61" t="str">
        <f>IF(OR($A58="",N$10=""),"",IF(IFERROR(MATCH(BBC_10!N$10,Infor!$A$13:$A$30,0),0)&gt;0,"L",IF(WEEKDAY(N$10)=1,"","X")))</f>
        <v>X</v>
      </c>
      <c r="O58" s="61" t="str">
        <f>IF(OR($A58="",O$10=""),"",IF(IFERROR(MATCH(BBC_10!O$10,Infor!$A$13:$A$30,0),0)&gt;0,"L",IF(WEEKDAY(O$10)=1,"","X")))</f>
        <v>X</v>
      </c>
      <c r="P58" s="61" t="str">
        <f>IF(OR($A58="",P$10=""),"",IF(IFERROR(MATCH(BBC_10!P$10,Infor!$A$13:$A$30,0),0)&gt;0,"L",IF(WEEKDAY(P$10)=1,"","X")))</f>
        <v>X</v>
      </c>
      <c r="Q58" s="61" t="str">
        <f>IF(OR($A58="",Q$10=""),"",IF(IFERROR(MATCH(BBC_10!Q$10,Infor!$A$13:$A$30,0),0)&gt;0,"L",IF(WEEKDAY(Q$10)=1,"","X")))</f>
        <v>X</v>
      </c>
      <c r="R58" s="61" t="str">
        <f>IF(OR($A58="",R$10=""),"",IF(IFERROR(MATCH(BBC_10!R$10,Infor!$A$13:$A$30,0),0)&gt;0,"L",IF(WEEKDAY(R$10)=1,"","X")))</f>
        <v>X</v>
      </c>
      <c r="S58" s="61" t="str">
        <f>IF(OR($A58="",S$10=""),"",IF(IFERROR(MATCH(BBC_10!S$10,Infor!$A$13:$A$30,0),0)&gt;0,"L",IF(WEEKDAY(S$10)=1,"","X")))</f>
        <v/>
      </c>
      <c r="T58" s="61" t="str">
        <f>IF(OR($A58="",T$10=""),"",IF(IFERROR(MATCH(BBC_10!T$10,Infor!$A$13:$A$30,0),0)&gt;0,"L",IF(WEEKDAY(T$10)=1,"","X")))</f>
        <v>X</v>
      </c>
      <c r="U58" s="61" t="str">
        <f>IF(OR($A58="",U$10=""),"",IF(IFERROR(MATCH(BBC_10!U$10,Infor!$A$13:$A$30,0),0)&gt;0,"L",IF(WEEKDAY(U$10)=1,"","X")))</f>
        <v>X</v>
      </c>
      <c r="V58" s="61" t="str">
        <f>IF(OR($A58="",V$10=""),"",IF(IFERROR(MATCH(BBC_10!V$10,Infor!$A$13:$A$30,0),0)&gt;0,"L",IF(WEEKDAY(V$10)=1,"","X")))</f>
        <v>X</v>
      </c>
      <c r="W58" s="61" t="str">
        <f>IF(OR($A58="",W$10=""),"",IF(IFERROR(MATCH(BBC_10!W$10,Infor!$A$13:$A$30,0),0)&gt;0,"L",IF(WEEKDAY(W$10)=1,"","X")))</f>
        <v>X</v>
      </c>
      <c r="X58" s="61" t="str">
        <f>IF(OR($A58="",X$10=""),"",IF(IFERROR(MATCH(BBC_10!X$10,Infor!$A$13:$A$30,0),0)&gt;0,"L",IF(WEEKDAY(X$10)=1,"","X")))</f>
        <v>X</v>
      </c>
      <c r="Y58" s="61" t="str">
        <f>IF(OR($A58="",Y$10=""),"",IF(IFERROR(MATCH(BBC_10!Y$10,Infor!$A$13:$A$30,0),0)&gt;0,"L",IF(WEEKDAY(Y$10)=1,"","X")))</f>
        <v>X</v>
      </c>
      <c r="Z58" s="61" t="str">
        <f>IF(OR($A58="",Z$10=""),"",IF(IFERROR(MATCH(BBC_10!Z$10,Infor!$A$13:$A$30,0),0)&gt;0,"L",IF(WEEKDAY(Z$10)=1,"","X")))</f>
        <v/>
      </c>
      <c r="AA58" s="61" t="str">
        <f>IF(OR($A58="",AA$10=""),"",IF(IFERROR(MATCH(BBC_10!AA$10,Infor!$A$13:$A$30,0),0)&gt;0,"L",IF(WEEKDAY(AA$10)=1,"","X")))</f>
        <v>X</v>
      </c>
      <c r="AB58" s="61" t="str">
        <f>IF(OR($A58="",AB$10=""),"",IF(IFERROR(MATCH(BBC_10!AB$10,Infor!$A$13:$A$30,0),0)&gt;0,"L",IF(WEEKDAY(AB$10)=1,"","X")))</f>
        <v>X</v>
      </c>
      <c r="AC58" s="61" t="str">
        <f>IF(OR($A58="",AC$10=""),"",IF(IFERROR(MATCH(BBC_10!AC$10,Infor!$A$13:$A$30,0),0)&gt;0,"L",IF(WEEKDAY(AC$10)=1,"","X")))</f>
        <v>X</v>
      </c>
      <c r="AD58" s="61" t="str">
        <f>IF(OR($A58="",AD$10=""),"",IF(IFERROR(MATCH(BBC_10!AD$10,Infor!$A$13:$A$30,0),0)&gt;0,"L",IF(WEEKDAY(AD$10)=1,"","X")))</f>
        <v>X</v>
      </c>
      <c r="AE58" s="61" t="str">
        <f>IF(OR($A58="",AE$10=""),"",IF(IFERROR(MATCH(BBC_10!AE$10,Infor!$A$13:$A$30,0),0)&gt;0,"L",IF(WEEKDAY(AE$10)=1,"","X")))</f>
        <v>X</v>
      </c>
      <c r="AF58" s="61" t="str">
        <f>IF(OR($A58="",AF$10=""),"",IF(IFERROR(MATCH(BBC_10!AF$10,Infor!$A$13:$A$30,0),0)&gt;0,"L",IF(WEEKDAY(AF$10)=1,"","X")))</f>
        <v>X</v>
      </c>
      <c r="AG58" s="61" t="str">
        <f>IF(OR($A58="",AG$10=""),"",IF(IFERROR(MATCH(BBC_10!AG$10,Infor!$A$13:$A$30,0),0)&gt;0,"L",IF(WEEKDAY(AG$10)=1,"","X")))</f>
        <v/>
      </c>
      <c r="AH58" s="61" t="str">
        <f>IF(OR($A58="",AH$10=""),"",IF(IFERROR(MATCH(BBC_10!AH$10,Infor!$A$13:$A$30,0),0)&gt;0,"L",IF(WEEKDAY(AH$10)=1,"","X")))</f>
        <v>X</v>
      </c>
      <c r="AI58" s="61" t="str">
        <f>IF(OR($A58="",AI$10=""),"",IF(IFERROR(MATCH(BBC_10!AI$10,Infor!$A$13:$A$30,0),0)&gt;0,"L",IF(WEEKDAY(AI$10)=1,"","X")))</f>
        <v>X</v>
      </c>
      <c r="AJ58" s="62"/>
      <c r="AK58" s="62">
        <f t="shared" si="6"/>
        <v>26</v>
      </c>
      <c r="AL58" s="62">
        <f t="shared" si="7"/>
        <v>0</v>
      </c>
      <c r="AM58" s="62"/>
      <c r="AN58" s="63"/>
      <c r="AO58" s="44">
        <f t="shared" si="0"/>
        <v>10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IF(OR($A59="",E$10=""),"",IF(IFERROR(MATCH(BBC_10!E$10,Infor!$A$13:$A$30,0),0)&gt;0,"L",IF(WEEKDAY(E$10)=1,"","X")))</f>
        <v/>
      </c>
      <c r="F59" s="61" t="str">
        <f>IF(OR($A59="",F$10=""),"",IF(IFERROR(MATCH(BBC_10!F$10,Infor!$A$13:$A$30,0),0)&gt;0,"L",IF(WEEKDAY(F$10)=1,"","X")))</f>
        <v>X</v>
      </c>
      <c r="G59" s="61" t="str">
        <f>IF(OR($A59="",G$10=""),"",IF(IFERROR(MATCH(BBC_10!G$10,Infor!$A$13:$A$30,0),0)&gt;0,"L",IF(WEEKDAY(G$10)=1,"","X")))</f>
        <v>X</v>
      </c>
      <c r="H59" s="61" t="str">
        <f>IF(OR($A59="",H$10=""),"",IF(IFERROR(MATCH(BBC_10!H$10,Infor!$A$13:$A$30,0),0)&gt;0,"L",IF(WEEKDAY(H$10)=1,"","X")))</f>
        <v>X</v>
      </c>
      <c r="I59" s="61" t="str">
        <f>IF(OR($A59="",I$10=""),"",IF(IFERROR(MATCH(BBC_10!I$10,Infor!$A$13:$A$30,0),0)&gt;0,"L",IF(WEEKDAY(I$10)=1,"","X")))</f>
        <v>X</v>
      </c>
      <c r="J59" s="61" t="str">
        <f>IF(OR($A59="",J$10=""),"",IF(IFERROR(MATCH(BBC_10!J$10,Infor!$A$13:$A$30,0),0)&gt;0,"L",IF(WEEKDAY(J$10)=1,"","X")))</f>
        <v>X</v>
      </c>
      <c r="K59" s="61" t="str">
        <f>IF(OR($A59="",K$10=""),"",IF(IFERROR(MATCH(BBC_10!K$10,Infor!$A$13:$A$30,0),0)&gt;0,"L",IF(WEEKDAY(K$10)=1,"","X")))</f>
        <v>X</v>
      </c>
      <c r="L59" s="61" t="str">
        <f>IF(OR($A59="",L$10=""),"",IF(IFERROR(MATCH(BBC_10!L$10,Infor!$A$13:$A$30,0),0)&gt;0,"L",IF(WEEKDAY(L$10)=1,"","X")))</f>
        <v/>
      </c>
      <c r="M59" s="61" t="str">
        <f>IF(OR($A59="",M$10=""),"",IF(IFERROR(MATCH(BBC_10!M$10,Infor!$A$13:$A$30,0),0)&gt;0,"L",IF(WEEKDAY(M$10)=1,"","X")))</f>
        <v>X</v>
      </c>
      <c r="N59" s="61" t="str">
        <f>IF(OR($A59="",N$10=""),"",IF(IFERROR(MATCH(BBC_10!N$10,Infor!$A$13:$A$30,0),0)&gt;0,"L",IF(WEEKDAY(N$10)=1,"","X")))</f>
        <v>X</v>
      </c>
      <c r="O59" s="61" t="str">
        <f>IF(OR($A59="",O$10=""),"",IF(IFERROR(MATCH(BBC_10!O$10,Infor!$A$13:$A$30,0),0)&gt;0,"L",IF(WEEKDAY(O$10)=1,"","X")))</f>
        <v>X</v>
      </c>
      <c r="P59" s="61" t="str">
        <f>IF(OR($A59="",P$10=""),"",IF(IFERROR(MATCH(BBC_10!P$10,Infor!$A$13:$A$30,0),0)&gt;0,"L",IF(WEEKDAY(P$10)=1,"","X")))</f>
        <v>X</v>
      </c>
      <c r="Q59" s="61" t="str">
        <f>IF(OR($A59="",Q$10=""),"",IF(IFERROR(MATCH(BBC_10!Q$10,Infor!$A$13:$A$30,0),0)&gt;0,"L",IF(WEEKDAY(Q$10)=1,"","X")))</f>
        <v>X</v>
      </c>
      <c r="R59" s="61" t="str">
        <f>IF(OR($A59="",R$10=""),"",IF(IFERROR(MATCH(BBC_10!R$10,Infor!$A$13:$A$30,0),0)&gt;0,"L",IF(WEEKDAY(R$10)=1,"","X")))</f>
        <v>X</v>
      </c>
      <c r="S59" s="61" t="str">
        <f>IF(OR($A59="",S$10=""),"",IF(IFERROR(MATCH(BBC_10!S$10,Infor!$A$13:$A$30,0),0)&gt;0,"L",IF(WEEKDAY(S$10)=1,"","X")))</f>
        <v/>
      </c>
      <c r="T59" s="61" t="str">
        <f>IF(OR($A59="",T$10=""),"",IF(IFERROR(MATCH(BBC_10!T$10,Infor!$A$13:$A$30,0),0)&gt;0,"L",IF(WEEKDAY(T$10)=1,"","X")))</f>
        <v>X</v>
      </c>
      <c r="U59" s="61" t="str">
        <f>IF(OR($A59="",U$10=""),"",IF(IFERROR(MATCH(BBC_10!U$10,Infor!$A$13:$A$30,0),0)&gt;0,"L",IF(WEEKDAY(U$10)=1,"","X")))</f>
        <v>X</v>
      </c>
      <c r="V59" s="61" t="str">
        <f>IF(OR($A59="",V$10=""),"",IF(IFERROR(MATCH(BBC_10!V$10,Infor!$A$13:$A$30,0),0)&gt;0,"L",IF(WEEKDAY(V$10)=1,"","X")))</f>
        <v>X</v>
      </c>
      <c r="W59" s="61" t="str">
        <f>IF(OR($A59="",W$10=""),"",IF(IFERROR(MATCH(BBC_10!W$10,Infor!$A$13:$A$30,0),0)&gt;0,"L",IF(WEEKDAY(W$10)=1,"","X")))</f>
        <v>X</v>
      </c>
      <c r="X59" s="61" t="str">
        <f>IF(OR($A59="",X$10=""),"",IF(IFERROR(MATCH(BBC_10!X$10,Infor!$A$13:$A$30,0),0)&gt;0,"L",IF(WEEKDAY(X$10)=1,"","X")))</f>
        <v>X</v>
      </c>
      <c r="Y59" s="61" t="str">
        <f>IF(OR($A59="",Y$10=""),"",IF(IFERROR(MATCH(BBC_10!Y$10,Infor!$A$13:$A$30,0),0)&gt;0,"L",IF(WEEKDAY(Y$10)=1,"","X")))</f>
        <v>X</v>
      </c>
      <c r="Z59" s="61" t="str">
        <f>IF(OR($A59="",Z$10=""),"",IF(IFERROR(MATCH(BBC_10!Z$10,Infor!$A$13:$A$30,0),0)&gt;0,"L",IF(WEEKDAY(Z$10)=1,"","X")))</f>
        <v/>
      </c>
      <c r="AA59" s="61" t="str">
        <f>IF(OR($A59="",AA$10=""),"",IF(IFERROR(MATCH(BBC_10!AA$10,Infor!$A$13:$A$30,0),0)&gt;0,"L",IF(WEEKDAY(AA$10)=1,"","X")))</f>
        <v>X</v>
      </c>
      <c r="AB59" s="61" t="str">
        <f>IF(OR($A59="",AB$10=""),"",IF(IFERROR(MATCH(BBC_10!AB$10,Infor!$A$13:$A$30,0),0)&gt;0,"L",IF(WEEKDAY(AB$10)=1,"","X")))</f>
        <v>X</v>
      </c>
      <c r="AC59" s="61" t="str">
        <f>IF(OR($A59="",AC$10=""),"",IF(IFERROR(MATCH(BBC_10!AC$10,Infor!$A$13:$A$30,0),0)&gt;0,"L",IF(WEEKDAY(AC$10)=1,"","X")))</f>
        <v>X</v>
      </c>
      <c r="AD59" s="61" t="str">
        <f>IF(OR($A59="",AD$10=""),"",IF(IFERROR(MATCH(BBC_10!AD$10,Infor!$A$13:$A$30,0),0)&gt;0,"L",IF(WEEKDAY(AD$10)=1,"","X")))</f>
        <v>X</v>
      </c>
      <c r="AE59" s="61" t="str">
        <f>IF(OR($A59="",AE$10=""),"",IF(IFERROR(MATCH(BBC_10!AE$10,Infor!$A$13:$A$30,0),0)&gt;0,"L",IF(WEEKDAY(AE$10)=1,"","X")))</f>
        <v>X</v>
      </c>
      <c r="AF59" s="61" t="str">
        <f>IF(OR($A59="",AF$10=""),"",IF(IFERROR(MATCH(BBC_10!AF$10,Infor!$A$13:$A$30,0),0)&gt;0,"L",IF(WEEKDAY(AF$10)=1,"","X")))</f>
        <v>X</v>
      </c>
      <c r="AG59" s="61" t="str">
        <f>IF(OR($A59="",AG$10=""),"",IF(IFERROR(MATCH(BBC_10!AG$10,Infor!$A$13:$A$30,0),0)&gt;0,"L",IF(WEEKDAY(AG$10)=1,"","X")))</f>
        <v/>
      </c>
      <c r="AH59" s="61" t="str">
        <f>IF(OR($A59="",AH$10=""),"",IF(IFERROR(MATCH(BBC_10!AH$10,Infor!$A$13:$A$30,0),0)&gt;0,"L",IF(WEEKDAY(AH$10)=1,"","X")))</f>
        <v>X</v>
      </c>
      <c r="AI59" s="61" t="str">
        <f>IF(OR($A59="",AI$10=""),"",IF(IFERROR(MATCH(BBC_10!AI$10,Infor!$A$13:$A$30,0),0)&gt;0,"L",IF(WEEKDAY(AI$10)=1,"","X")))</f>
        <v>X</v>
      </c>
      <c r="AJ59" s="62"/>
      <c r="AK59" s="62">
        <f t="shared" si="6"/>
        <v>26</v>
      </c>
      <c r="AL59" s="62">
        <f t="shared" si="7"/>
        <v>0</v>
      </c>
      <c r="AM59" s="62"/>
      <c r="AN59" s="63"/>
      <c r="AO59" s="44">
        <f t="shared" si="0"/>
        <v>10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IF(OR($A60="",E$10=""),"",IF(IFERROR(MATCH(BBC_10!E$10,Infor!$A$13:$A$30,0),0)&gt;0,"L",IF(WEEKDAY(E$10)=1,"","X")))</f>
        <v/>
      </c>
      <c r="F60" s="61" t="str">
        <f>IF(OR($A60="",F$10=""),"",IF(IFERROR(MATCH(BBC_10!F$10,Infor!$A$13:$A$30,0),0)&gt;0,"L",IF(WEEKDAY(F$10)=1,"","X")))</f>
        <v>X</v>
      </c>
      <c r="G60" s="61" t="str">
        <f>IF(OR($A60="",G$10=""),"",IF(IFERROR(MATCH(BBC_10!G$10,Infor!$A$13:$A$30,0),0)&gt;0,"L",IF(WEEKDAY(G$10)=1,"","X")))</f>
        <v>X</v>
      </c>
      <c r="H60" s="61" t="str">
        <f>IF(OR($A60="",H$10=""),"",IF(IFERROR(MATCH(BBC_10!H$10,Infor!$A$13:$A$30,0),0)&gt;0,"L",IF(WEEKDAY(H$10)=1,"","X")))</f>
        <v>X</v>
      </c>
      <c r="I60" s="61" t="str">
        <f>IF(OR($A60="",I$10=""),"",IF(IFERROR(MATCH(BBC_10!I$10,Infor!$A$13:$A$30,0),0)&gt;0,"L",IF(WEEKDAY(I$10)=1,"","X")))</f>
        <v>X</v>
      </c>
      <c r="J60" s="61" t="str">
        <f>IF(OR($A60="",J$10=""),"",IF(IFERROR(MATCH(BBC_10!J$10,Infor!$A$13:$A$30,0),0)&gt;0,"L",IF(WEEKDAY(J$10)=1,"","X")))</f>
        <v>X</v>
      </c>
      <c r="K60" s="61" t="str">
        <f>IF(OR($A60="",K$10=""),"",IF(IFERROR(MATCH(BBC_10!K$10,Infor!$A$13:$A$30,0),0)&gt;0,"L",IF(WEEKDAY(K$10)=1,"","X")))</f>
        <v>X</v>
      </c>
      <c r="L60" s="61" t="str">
        <f>IF(OR($A60="",L$10=""),"",IF(IFERROR(MATCH(BBC_10!L$10,Infor!$A$13:$A$30,0),0)&gt;0,"L",IF(WEEKDAY(L$10)=1,"","X")))</f>
        <v/>
      </c>
      <c r="M60" s="61" t="str">
        <f>IF(OR($A60="",M$10=""),"",IF(IFERROR(MATCH(BBC_10!M$10,Infor!$A$13:$A$30,0),0)&gt;0,"L",IF(WEEKDAY(M$10)=1,"","X")))</f>
        <v>X</v>
      </c>
      <c r="N60" s="61" t="str">
        <f>IF(OR($A60="",N$10=""),"",IF(IFERROR(MATCH(BBC_10!N$10,Infor!$A$13:$A$30,0),0)&gt;0,"L",IF(WEEKDAY(N$10)=1,"","X")))</f>
        <v>X</v>
      </c>
      <c r="O60" s="61" t="str">
        <f>IF(OR($A60="",O$10=""),"",IF(IFERROR(MATCH(BBC_10!O$10,Infor!$A$13:$A$30,0),0)&gt;0,"L",IF(WEEKDAY(O$10)=1,"","X")))</f>
        <v>X</v>
      </c>
      <c r="P60" s="61" t="str">
        <f>IF(OR($A60="",P$10=""),"",IF(IFERROR(MATCH(BBC_10!P$10,Infor!$A$13:$A$30,0),0)&gt;0,"L",IF(WEEKDAY(P$10)=1,"","X")))</f>
        <v>X</v>
      </c>
      <c r="Q60" s="61" t="str">
        <f>IF(OR($A60="",Q$10=""),"",IF(IFERROR(MATCH(BBC_10!Q$10,Infor!$A$13:$A$30,0),0)&gt;0,"L",IF(WEEKDAY(Q$10)=1,"","X")))</f>
        <v>X</v>
      </c>
      <c r="R60" s="61" t="str">
        <f>IF(OR($A60="",R$10=""),"",IF(IFERROR(MATCH(BBC_10!R$10,Infor!$A$13:$A$30,0),0)&gt;0,"L",IF(WEEKDAY(R$10)=1,"","X")))</f>
        <v>X</v>
      </c>
      <c r="S60" s="61" t="str">
        <f>IF(OR($A60="",S$10=""),"",IF(IFERROR(MATCH(BBC_10!S$10,Infor!$A$13:$A$30,0),0)&gt;0,"L",IF(WEEKDAY(S$10)=1,"","X")))</f>
        <v/>
      </c>
      <c r="T60" s="61" t="str">
        <f>IF(OR($A60="",T$10=""),"",IF(IFERROR(MATCH(BBC_10!T$10,Infor!$A$13:$A$30,0),0)&gt;0,"L",IF(WEEKDAY(T$10)=1,"","X")))</f>
        <v>X</v>
      </c>
      <c r="U60" s="61" t="str">
        <f>IF(OR($A60="",U$10=""),"",IF(IFERROR(MATCH(BBC_10!U$10,Infor!$A$13:$A$30,0),0)&gt;0,"L",IF(WEEKDAY(U$10)=1,"","X")))</f>
        <v>X</v>
      </c>
      <c r="V60" s="61" t="str">
        <f>IF(OR($A60="",V$10=""),"",IF(IFERROR(MATCH(BBC_10!V$10,Infor!$A$13:$A$30,0),0)&gt;0,"L",IF(WEEKDAY(V$10)=1,"","X")))</f>
        <v>X</v>
      </c>
      <c r="W60" s="61" t="str">
        <f>IF(OR($A60="",W$10=""),"",IF(IFERROR(MATCH(BBC_10!W$10,Infor!$A$13:$A$30,0),0)&gt;0,"L",IF(WEEKDAY(W$10)=1,"","X")))</f>
        <v>X</v>
      </c>
      <c r="X60" s="61" t="str">
        <f>IF(OR($A60="",X$10=""),"",IF(IFERROR(MATCH(BBC_10!X$10,Infor!$A$13:$A$30,0),0)&gt;0,"L",IF(WEEKDAY(X$10)=1,"","X")))</f>
        <v>X</v>
      </c>
      <c r="Y60" s="61" t="str">
        <f>IF(OR($A60="",Y$10=""),"",IF(IFERROR(MATCH(BBC_10!Y$10,Infor!$A$13:$A$30,0),0)&gt;0,"L",IF(WEEKDAY(Y$10)=1,"","X")))</f>
        <v>X</v>
      </c>
      <c r="Z60" s="61" t="str">
        <f>IF(OR($A60="",Z$10=""),"",IF(IFERROR(MATCH(BBC_10!Z$10,Infor!$A$13:$A$30,0),0)&gt;0,"L",IF(WEEKDAY(Z$10)=1,"","X")))</f>
        <v/>
      </c>
      <c r="AA60" s="61" t="str">
        <f>IF(OR($A60="",AA$10=""),"",IF(IFERROR(MATCH(BBC_10!AA$10,Infor!$A$13:$A$30,0),0)&gt;0,"L",IF(WEEKDAY(AA$10)=1,"","X")))</f>
        <v>X</v>
      </c>
      <c r="AB60" s="61" t="str">
        <f>IF(OR($A60="",AB$10=""),"",IF(IFERROR(MATCH(BBC_10!AB$10,Infor!$A$13:$A$30,0),0)&gt;0,"L",IF(WEEKDAY(AB$10)=1,"","X")))</f>
        <v>X</v>
      </c>
      <c r="AC60" s="61" t="str">
        <f>IF(OR($A60="",AC$10=""),"",IF(IFERROR(MATCH(BBC_10!AC$10,Infor!$A$13:$A$30,0),0)&gt;0,"L",IF(WEEKDAY(AC$10)=1,"","X")))</f>
        <v>X</v>
      </c>
      <c r="AD60" s="61" t="str">
        <f>IF(OR($A60="",AD$10=""),"",IF(IFERROR(MATCH(BBC_10!AD$10,Infor!$A$13:$A$30,0),0)&gt;0,"L",IF(WEEKDAY(AD$10)=1,"","X")))</f>
        <v>X</v>
      </c>
      <c r="AE60" s="61" t="str">
        <f>IF(OR($A60="",AE$10=""),"",IF(IFERROR(MATCH(BBC_10!AE$10,Infor!$A$13:$A$30,0),0)&gt;0,"L",IF(WEEKDAY(AE$10)=1,"","X")))</f>
        <v>X</v>
      </c>
      <c r="AF60" s="61" t="str">
        <f>IF(OR($A60="",AF$10=""),"",IF(IFERROR(MATCH(BBC_10!AF$10,Infor!$A$13:$A$30,0),0)&gt;0,"L",IF(WEEKDAY(AF$10)=1,"","X")))</f>
        <v>X</v>
      </c>
      <c r="AG60" s="61" t="str">
        <f>IF(OR($A60="",AG$10=""),"",IF(IFERROR(MATCH(BBC_10!AG$10,Infor!$A$13:$A$30,0),0)&gt;0,"L",IF(WEEKDAY(AG$10)=1,"","X")))</f>
        <v/>
      </c>
      <c r="AH60" s="61" t="str">
        <f>IF(OR($A60="",AH$10=""),"",IF(IFERROR(MATCH(BBC_10!AH$10,Infor!$A$13:$A$30,0),0)&gt;0,"L",IF(WEEKDAY(AH$10)=1,"","X")))</f>
        <v>X</v>
      </c>
      <c r="AI60" s="61" t="str">
        <f>IF(OR($A60="",AI$10=""),"",IF(IFERROR(MATCH(BBC_10!AI$10,Infor!$A$13:$A$30,0),0)&gt;0,"L",IF(WEEKDAY(AI$10)=1,"","X")))</f>
        <v>X</v>
      </c>
      <c r="AJ60" s="62"/>
      <c r="AK60" s="62">
        <f t="shared" si="6"/>
        <v>26</v>
      </c>
      <c r="AL60" s="62">
        <f t="shared" si="7"/>
        <v>0</v>
      </c>
      <c r="AM60" s="62"/>
      <c r="AN60" s="63"/>
      <c r="AO60" s="44">
        <f t="shared" si="0"/>
        <v>10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IF(OR($A61="",E$10=""),"",IF(IFERROR(MATCH(BBC_10!E$10,Infor!$A$13:$A$30,0),0)&gt;0,"L",IF(WEEKDAY(E$10)=1,"","X")))</f>
        <v/>
      </c>
      <c r="F61" s="61" t="str">
        <f>IF(OR($A61="",F$10=""),"",IF(IFERROR(MATCH(BBC_10!F$10,Infor!$A$13:$A$30,0),0)&gt;0,"L",IF(WEEKDAY(F$10)=1,"","X")))</f>
        <v>X</v>
      </c>
      <c r="G61" s="61" t="str">
        <f>IF(OR($A61="",G$10=""),"",IF(IFERROR(MATCH(BBC_10!G$10,Infor!$A$13:$A$30,0),0)&gt;0,"L",IF(WEEKDAY(G$10)=1,"","X")))</f>
        <v>X</v>
      </c>
      <c r="H61" s="61" t="str">
        <f>IF(OR($A61="",H$10=""),"",IF(IFERROR(MATCH(BBC_10!H$10,Infor!$A$13:$A$30,0),0)&gt;0,"L",IF(WEEKDAY(H$10)=1,"","X")))</f>
        <v>X</v>
      </c>
      <c r="I61" s="61" t="str">
        <f>IF(OR($A61="",I$10=""),"",IF(IFERROR(MATCH(BBC_10!I$10,Infor!$A$13:$A$30,0),0)&gt;0,"L",IF(WEEKDAY(I$10)=1,"","X")))</f>
        <v>X</v>
      </c>
      <c r="J61" s="61" t="str">
        <f>IF(OR($A61="",J$10=""),"",IF(IFERROR(MATCH(BBC_10!J$10,Infor!$A$13:$A$30,0),0)&gt;0,"L",IF(WEEKDAY(J$10)=1,"","X")))</f>
        <v>X</v>
      </c>
      <c r="K61" s="61" t="str">
        <f>IF(OR($A61="",K$10=""),"",IF(IFERROR(MATCH(BBC_10!K$10,Infor!$A$13:$A$30,0),0)&gt;0,"L",IF(WEEKDAY(K$10)=1,"","X")))</f>
        <v>X</v>
      </c>
      <c r="L61" s="61" t="str">
        <f>IF(OR($A61="",L$10=""),"",IF(IFERROR(MATCH(BBC_10!L$10,Infor!$A$13:$A$30,0),0)&gt;0,"L",IF(WEEKDAY(L$10)=1,"","X")))</f>
        <v/>
      </c>
      <c r="M61" s="61" t="str">
        <f>IF(OR($A61="",M$10=""),"",IF(IFERROR(MATCH(BBC_10!M$10,Infor!$A$13:$A$30,0),0)&gt;0,"L",IF(WEEKDAY(M$10)=1,"","X")))</f>
        <v>X</v>
      </c>
      <c r="N61" s="61" t="str">
        <f>IF(OR($A61="",N$10=""),"",IF(IFERROR(MATCH(BBC_10!N$10,Infor!$A$13:$A$30,0),0)&gt;0,"L",IF(WEEKDAY(N$10)=1,"","X")))</f>
        <v>X</v>
      </c>
      <c r="O61" s="61" t="str">
        <f>IF(OR($A61="",O$10=""),"",IF(IFERROR(MATCH(BBC_10!O$10,Infor!$A$13:$A$30,0),0)&gt;0,"L",IF(WEEKDAY(O$10)=1,"","X")))</f>
        <v>X</v>
      </c>
      <c r="P61" s="61" t="str">
        <f>IF(OR($A61="",P$10=""),"",IF(IFERROR(MATCH(BBC_10!P$10,Infor!$A$13:$A$30,0),0)&gt;0,"L",IF(WEEKDAY(P$10)=1,"","X")))</f>
        <v>X</v>
      </c>
      <c r="Q61" s="61" t="str">
        <f>IF(OR($A61="",Q$10=""),"",IF(IFERROR(MATCH(BBC_10!Q$10,Infor!$A$13:$A$30,0),0)&gt;0,"L",IF(WEEKDAY(Q$10)=1,"","X")))</f>
        <v>X</v>
      </c>
      <c r="R61" s="61" t="str">
        <f>IF(OR($A61="",R$10=""),"",IF(IFERROR(MATCH(BBC_10!R$10,Infor!$A$13:$A$30,0),0)&gt;0,"L",IF(WEEKDAY(R$10)=1,"","X")))</f>
        <v>X</v>
      </c>
      <c r="S61" s="61" t="str">
        <f>IF(OR($A61="",S$10=""),"",IF(IFERROR(MATCH(BBC_10!S$10,Infor!$A$13:$A$30,0),0)&gt;0,"L",IF(WEEKDAY(S$10)=1,"","X")))</f>
        <v/>
      </c>
      <c r="T61" s="61" t="str">
        <f>IF(OR($A61="",T$10=""),"",IF(IFERROR(MATCH(BBC_10!T$10,Infor!$A$13:$A$30,0),0)&gt;0,"L",IF(WEEKDAY(T$10)=1,"","X")))</f>
        <v>X</v>
      </c>
      <c r="U61" s="61" t="str">
        <f>IF(OR($A61="",U$10=""),"",IF(IFERROR(MATCH(BBC_10!U$10,Infor!$A$13:$A$30,0),0)&gt;0,"L",IF(WEEKDAY(U$10)=1,"","X")))</f>
        <v>X</v>
      </c>
      <c r="V61" s="61" t="str">
        <f>IF(OR($A61="",V$10=""),"",IF(IFERROR(MATCH(BBC_10!V$10,Infor!$A$13:$A$30,0),0)&gt;0,"L",IF(WEEKDAY(V$10)=1,"","X")))</f>
        <v>X</v>
      </c>
      <c r="W61" s="61" t="str">
        <f>IF(OR($A61="",W$10=""),"",IF(IFERROR(MATCH(BBC_10!W$10,Infor!$A$13:$A$30,0),0)&gt;0,"L",IF(WEEKDAY(W$10)=1,"","X")))</f>
        <v>X</v>
      </c>
      <c r="X61" s="61" t="str">
        <f>IF(OR($A61="",X$10=""),"",IF(IFERROR(MATCH(BBC_10!X$10,Infor!$A$13:$A$30,0),0)&gt;0,"L",IF(WEEKDAY(X$10)=1,"","X")))</f>
        <v>X</v>
      </c>
      <c r="Y61" s="61" t="str">
        <f>IF(OR($A61="",Y$10=""),"",IF(IFERROR(MATCH(BBC_10!Y$10,Infor!$A$13:$A$30,0),0)&gt;0,"L",IF(WEEKDAY(Y$10)=1,"","X")))</f>
        <v>X</v>
      </c>
      <c r="Z61" s="61" t="str">
        <f>IF(OR($A61="",Z$10=""),"",IF(IFERROR(MATCH(BBC_10!Z$10,Infor!$A$13:$A$30,0),0)&gt;0,"L",IF(WEEKDAY(Z$10)=1,"","X")))</f>
        <v/>
      </c>
      <c r="AA61" s="61" t="str">
        <f>IF(OR($A61="",AA$10=""),"",IF(IFERROR(MATCH(BBC_10!AA$10,Infor!$A$13:$A$30,0),0)&gt;0,"L",IF(WEEKDAY(AA$10)=1,"","X")))</f>
        <v>X</v>
      </c>
      <c r="AB61" s="61" t="str">
        <f>IF(OR($A61="",AB$10=""),"",IF(IFERROR(MATCH(BBC_10!AB$10,Infor!$A$13:$A$30,0),0)&gt;0,"L",IF(WEEKDAY(AB$10)=1,"","X")))</f>
        <v>X</v>
      </c>
      <c r="AC61" s="61" t="str">
        <f>IF(OR($A61="",AC$10=""),"",IF(IFERROR(MATCH(BBC_10!AC$10,Infor!$A$13:$A$30,0),0)&gt;0,"L",IF(WEEKDAY(AC$10)=1,"","X")))</f>
        <v>X</v>
      </c>
      <c r="AD61" s="61" t="str">
        <f>IF(OR($A61="",AD$10=""),"",IF(IFERROR(MATCH(BBC_10!AD$10,Infor!$A$13:$A$30,0),0)&gt;0,"L",IF(WEEKDAY(AD$10)=1,"","X")))</f>
        <v>X</v>
      </c>
      <c r="AE61" s="61" t="str">
        <f>IF(OR($A61="",AE$10=""),"",IF(IFERROR(MATCH(BBC_10!AE$10,Infor!$A$13:$A$30,0),0)&gt;0,"L",IF(WEEKDAY(AE$10)=1,"","X")))</f>
        <v>X</v>
      </c>
      <c r="AF61" s="61" t="str">
        <f>IF(OR($A61="",AF$10=""),"",IF(IFERROR(MATCH(BBC_10!AF$10,Infor!$A$13:$A$30,0),0)&gt;0,"L",IF(WEEKDAY(AF$10)=1,"","X")))</f>
        <v>X</v>
      </c>
      <c r="AG61" s="61" t="str">
        <f>IF(OR($A61="",AG$10=""),"",IF(IFERROR(MATCH(BBC_10!AG$10,Infor!$A$13:$A$30,0),0)&gt;0,"L",IF(WEEKDAY(AG$10)=1,"","X")))</f>
        <v/>
      </c>
      <c r="AH61" s="61" t="str">
        <f>IF(OR($A61="",AH$10=""),"",IF(IFERROR(MATCH(BBC_10!AH$10,Infor!$A$13:$A$30,0),0)&gt;0,"L",IF(WEEKDAY(AH$10)=1,"","X")))</f>
        <v>X</v>
      </c>
      <c r="AI61" s="61" t="str">
        <f>IF(OR($A61="",AI$10=""),"",IF(IFERROR(MATCH(BBC_10!AI$10,Infor!$A$13:$A$30,0),0)&gt;0,"L",IF(WEEKDAY(AI$10)=1,"","X")))</f>
        <v>X</v>
      </c>
      <c r="AJ61" s="62"/>
      <c r="AK61" s="62">
        <f t="shared" si="6"/>
        <v>26</v>
      </c>
      <c r="AL61" s="62">
        <f t="shared" si="7"/>
        <v>0</v>
      </c>
      <c r="AM61" s="62"/>
      <c r="AN61" s="63"/>
      <c r="AO61" s="44">
        <f t="shared" si="0"/>
        <v>10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10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0</v>
      </c>
      <c r="F63" s="52">
        <f>COUNTIF(F12:F62,"L")+COUNTIF(F12:F62,"X")+COUNTIF(F12:F62,"\")/2</f>
        <v>50</v>
      </c>
      <c r="G63" s="52">
        <f t="shared" ref="G63:AI63" si="9">COUNTIF(G12:G62,"L")+COUNTIF(G12:G62,"X")+COUNTIF(G12:G62,"\")/2</f>
        <v>50</v>
      </c>
      <c r="H63" s="52">
        <f t="shared" si="9"/>
        <v>50</v>
      </c>
      <c r="I63" s="52">
        <f t="shared" si="9"/>
        <v>50</v>
      </c>
      <c r="J63" s="52">
        <f t="shared" si="9"/>
        <v>50</v>
      </c>
      <c r="K63" s="52">
        <f t="shared" si="9"/>
        <v>50</v>
      </c>
      <c r="L63" s="52">
        <f t="shared" si="9"/>
        <v>0</v>
      </c>
      <c r="M63" s="52">
        <f t="shared" si="9"/>
        <v>50</v>
      </c>
      <c r="N63" s="52">
        <f t="shared" si="9"/>
        <v>50</v>
      </c>
      <c r="O63" s="52">
        <f t="shared" si="9"/>
        <v>50</v>
      </c>
      <c r="P63" s="52">
        <f t="shared" si="9"/>
        <v>50</v>
      </c>
      <c r="Q63" s="52">
        <f t="shared" si="9"/>
        <v>50</v>
      </c>
      <c r="R63" s="52">
        <f t="shared" si="9"/>
        <v>50</v>
      </c>
      <c r="S63" s="52">
        <f t="shared" si="9"/>
        <v>0</v>
      </c>
      <c r="T63" s="52">
        <f t="shared" si="9"/>
        <v>50</v>
      </c>
      <c r="U63" s="52">
        <f t="shared" si="9"/>
        <v>50</v>
      </c>
      <c r="V63" s="52">
        <f t="shared" si="9"/>
        <v>50</v>
      </c>
      <c r="W63" s="52">
        <f t="shared" si="9"/>
        <v>50</v>
      </c>
      <c r="X63" s="52">
        <f t="shared" si="9"/>
        <v>50</v>
      </c>
      <c r="Y63" s="52">
        <f t="shared" si="9"/>
        <v>50</v>
      </c>
      <c r="Z63" s="52">
        <f t="shared" si="9"/>
        <v>0</v>
      </c>
      <c r="AA63" s="52">
        <f t="shared" si="9"/>
        <v>50</v>
      </c>
      <c r="AB63" s="52">
        <f t="shared" si="9"/>
        <v>50</v>
      </c>
      <c r="AC63" s="52">
        <f t="shared" si="9"/>
        <v>50</v>
      </c>
      <c r="AD63" s="52">
        <f t="shared" si="9"/>
        <v>50</v>
      </c>
      <c r="AE63" s="52">
        <f t="shared" si="9"/>
        <v>50</v>
      </c>
      <c r="AF63" s="52">
        <f t="shared" si="9"/>
        <v>50</v>
      </c>
      <c r="AG63" s="52">
        <f t="shared" si="9"/>
        <v>0</v>
      </c>
      <c r="AH63" s="52">
        <f t="shared" si="9"/>
        <v>50</v>
      </c>
      <c r="AI63" s="52">
        <f t="shared" si="9"/>
        <v>50</v>
      </c>
      <c r="AJ63" s="52">
        <f>SUM(AJ12:AJ62)</f>
        <v>0</v>
      </c>
      <c r="AK63" s="52">
        <f t="shared" ref="AK63:AN63" si="10">SUM(AK12:AK62)</f>
        <v>1300</v>
      </c>
      <c r="AL63" s="52">
        <f t="shared" si="10"/>
        <v>0</v>
      </c>
      <c r="AM63" s="52">
        <f t="shared" si="10"/>
        <v>0</v>
      </c>
      <c r="AN63" s="53">
        <f t="shared" si="10"/>
        <v>0</v>
      </c>
      <c r="AO63" s="44">
        <f t="shared" si="0"/>
        <v>10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43039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11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53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10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10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205800000</v>
      </c>
      <c r="AJ3" s="90" t="s">
        <v>174</v>
      </c>
      <c r="AK3" s="91">
        <v>334</v>
      </c>
      <c r="AL3" s="86">
        <f>SUM(AL4:AL8)</f>
        <v>12585625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10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92960000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10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68290000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43009</v>
      </c>
      <c r="S6" s="92"/>
      <c r="V6" s="79">
        <f t="shared" si="0"/>
        <v>10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367050000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248125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10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248125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BBC_10!B7</f>
        <v>43009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10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10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10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10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10</v>
      </c>
      <c r="W12" s="79">
        <v>15</v>
      </c>
      <c r="X12" s="44" t="s">
        <v>143</v>
      </c>
    </row>
    <row r="13" spans="1:49" ht="15" customHeight="1" x14ac:dyDescent="0.3">
      <c r="A13" s="44">
        <f>IF(BBC_10!A12="","",BBC_10!A12)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IF(A13="","",VLOOKUP(A13,BCC_10,37,0)+VLOOKUP(A13,BCC_10,38,0))</f>
        <v>26</v>
      </c>
      <c r="I13" s="119">
        <f>IF(A13="","",ROUND(D13*E13*H13/26,0))</f>
        <v>15000000</v>
      </c>
      <c r="J13" s="118"/>
      <c r="K13" s="118"/>
      <c r="L13" s="119">
        <f>IF(A13="","",VLOOKUP(A13,BCC_10,37,0)*Infor!$E$16)</f>
        <v>1040000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19840000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119250</v>
      </c>
      <c r="T13" s="119">
        <f>IF(A13="","",SUM(P13:S13))</f>
        <v>644250</v>
      </c>
      <c r="U13" s="121">
        <f>IF(A13="","",N13-O13-T13)</f>
        <v>19195750</v>
      </c>
      <c r="V13" s="79">
        <f t="shared" si="0"/>
        <v>10</v>
      </c>
      <c r="W13" s="79">
        <v>15</v>
      </c>
      <c r="X13" s="79" t="str">
        <f>IF(A13="","","Print")</f>
        <v>Print</v>
      </c>
      <c r="Y13" s="78">
        <f>IF(A13="","",N13-IF(L13&gt;Infor!$E$15,Infor!$E$15,TTL_10!L13))</f>
        <v>19110000</v>
      </c>
      <c r="Z13" s="78">
        <f t="shared" ref="Z13:Z62" si="8">IF(A13="","",VLOOKUP(A13,DANH_SACH,11,0))</f>
        <v>2</v>
      </c>
      <c r="AA13" s="78">
        <f>IF(A13="","",Infor!$E$13+Infor!$E$14*TTL_10!Z13)</f>
        <v>16200000</v>
      </c>
      <c r="AB13" s="78">
        <f>SUM(P13:R13)</f>
        <v>525000</v>
      </c>
      <c r="AC13" s="78">
        <f>IF(A13="","",IF(Y13-AA13-AB13&gt;0,Y13-AA13-AB13,0))</f>
        <v>2385000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IF(BBC_10!A13="","",BBC_10!A13)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26</v>
      </c>
      <c r="I14" s="124">
        <f t="shared" ref="I14:I62" si="11">IF(A14="","",ROUND(D14*E14*H14/26,0))</f>
        <v>11250000</v>
      </c>
      <c r="J14" s="123"/>
      <c r="K14" s="123"/>
      <c r="L14" s="124">
        <f>IF(A14="","",VLOOKUP(A14,BCC_10,37,0)*Infor!$E$16)</f>
        <v>1040000</v>
      </c>
      <c r="M14" s="124">
        <f t="shared" si="7"/>
        <v>3000000</v>
      </c>
      <c r="N14" s="124">
        <f t="shared" ref="N14:N62" si="12">IF(A14="","",G14+I14+K14+L14+M14)</f>
        <v>15290000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74375</v>
      </c>
      <c r="T14" s="124">
        <f t="shared" ref="T14:T62" si="13">IF(A14="","",SUM(P14:S14))</f>
        <v>546875</v>
      </c>
      <c r="U14" s="126">
        <f t="shared" ref="U14:U62" si="14">IF(A14="","",N14-O14-T14)</f>
        <v>14743125</v>
      </c>
      <c r="V14" s="79">
        <f t="shared" si="0"/>
        <v>10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IF(A14="","",N14-IF(L14&gt;Infor!$E$15,Infor!$E$15,TTL_10!L14))</f>
        <v>14560000</v>
      </c>
      <c r="Z14" s="78">
        <f t="shared" si="8"/>
        <v>1</v>
      </c>
      <c r="AA14" s="78">
        <f>IF(A14="","",Infor!$E$13+Infor!$E$14*TTL_10!Z14)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1487500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IF(BBC_10!A14="","",BBC_10!A14)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26</v>
      </c>
      <c r="I15" s="124">
        <f t="shared" si="11"/>
        <v>8000000</v>
      </c>
      <c r="J15" s="123"/>
      <c r="K15" s="123"/>
      <c r="L15" s="124">
        <f>IF(A15="","",VLOOKUP(A15,BCC_10,37,0)*Infor!$E$16)</f>
        <v>1040000</v>
      </c>
      <c r="M15" s="124">
        <f t="shared" si="7"/>
        <v>2200000</v>
      </c>
      <c r="N15" s="124">
        <f t="shared" si="12"/>
        <v>11240000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54500</v>
      </c>
      <c r="T15" s="124">
        <f t="shared" si="13"/>
        <v>474500</v>
      </c>
      <c r="U15" s="126">
        <f t="shared" si="14"/>
        <v>10765500</v>
      </c>
      <c r="V15" s="79">
        <f t="shared" si="0"/>
        <v>10</v>
      </c>
      <c r="W15" s="79">
        <v>15</v>
      </c>
      <c r="X15" s="79" t="str">
        <f t="shared" si="15"/>
        <v>Print</v>
      </c>
      <c r="Y15" s="78">
        <f>IF(A15="","",N15-IF(L15&gt;Infor!$E$15,Infor!$E$15,TTL_10!L15))</f>
        <v>10510000</v>
      </c>
      <c r="Z15" s="78">
        <f t="shared" si="8"/>
        <v>0</v>
      </c>
      <c r="AA15" s="78">
        <f>IF(A15="","",Infor!$E$13+Infor!$E$14*TTL_10!Z15)</f>
        <v>9000000</v>
      </c>
      <c r="AB15" s="78">
        <f t="shared" si="16"/>
        <v>420000</v>
      </c>
      <c r="AC15" s="78">
        <f t="shared" si="17"/>
        <v>1090000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IF(BBC_10!A15="","",BBC_10!A15)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26</v>
      </c>
      <c r="I16" s="124">
        <f t="shared" si="11"/>
        <v>8000000</v>
      </c>
      <c r="J16" s="123"/>
      <c r="K16" s="123"/>
      <c r="L16" s="124">
        <f>IF(A16="","",VLOOKUP(A16,BCC_10,37,0)*Infor!$E$16)</f>
        <v>1040000</v>
      </c>
      <c r="M16" s="124">
        <f t="shared" si="7"/>
        <v>2200000</v>
      </c>
      <c r="N16" s="124">
        <f t="shared" si="12"/>
        <v>11240000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10820000</v>
      </c>
      <c r="V16" s="79">
        <f t="shared" si="0"/>
        <v>10</v>
      </c>
      <c r="W16" s="79">
        <v>15</v>
      </c>
      <c r="X16" s="79" t="str">
        <f t="shared" si="15"/>
        <v>Print</v>
      </c>
      <c r="Y16" s="78">
        <f>IF(A16="","",N16-IF(L16&gt;Infor!$E$15,Infor!$E$15,TTL_10!L16))</f>
        <v>10510000</v>
      </c>
      <c r="Z16" s="78">
        <f t="shared" si="8"/>
        <v>2</v>
      </c>
      <c r="AA16" s="78">
        <f>IF(A16="","",Infor!$E$13+Infor!$E$14*TTL_10!Z16)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IF(BBC_10!A16="","",BBC_10!A16)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26</v>
      </c>
      <c r="I17" s="124">
        <f t="shared" si="11"/>
        <v>6000000</v>
      </c>
      <c r="J17" s="123"/>
      <c r="K17" s="123"/>
      <c r="L17" s="124">
        <f>IF(A17="","",VLOOKUP(A17,BCC_10,37,0)*Infor!$E$16)</f>
        <v>1040000</v>
      </c>
      <c r="M17" s="124">
        <f t="shared" si="7"/>
        <v>1600000</v>
      </c>
      <c r="N17" s="124">
        <f t="shared" si="12"/>
        <v>8640000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8220000</v>
      </c>
      <c r="V17" s="79">
        <f t="shared" si="0"/>
        <v>10</v>
      </c>
      <c r="W17" s="79">
        <v>15</v>
      </c>
      <c r="X17" s="79" t="str">
        <f t="shared" si="15"/>
        <v>Print</v>
      </c>
      <c r="Y17" s="78">
        <f>IF(A17="","",N17-IF(L17&gt;Infor!$E$15,Infor!$E$15,TTL_10!L17))</f>
        <v>7910000</v>
      </c>
      <c r="Z17" s="78">
        <f t="shared" si="8"/>
        <v>1</v>
      </c>
      <c r="AA17" s="78">
        <f>IF(A17="","",Infor!$E$13+Infor!$E$14*TTL_10!Z17)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IF(BBC_10!A17="","",BBC_10!A17)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26</v>
      </c>
      <c r="I18" s="124">
        <f t="shared" si="11"/>
        <v>6000000</v>
      </c>
      <c r="J18" s="123"/>
      <c r="K18" s="123"/>
      <c r="L18" s="124">
        <f>IF(A18="","",VLOOKUP(A18,BCC_10,37,0)*Infor!$E$16)</f>
        <v>1040000</v>
      </c>
      <c r="M18" s="124">
        <f t="shared" si="7"/>
        <v>1600000</v>
      </c>
      <c r="N18" s="124">
        <f t="shared" si="12"/>
        <v>8640000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8640000</v>
      </c>
      <c r="V18" s="79">
        <f t="shared" si="0"/>
        <v>10</v>
      </c>
      <c r="W18" s="79">
        <v>15</v>
      </c>
      <c r="X18" s="79" t="str">
        <f t="shared" si="15"/>
        <v>Print</v>
      </c>
      <c r="Y18" s="78">
        <f>IF(A18="","",N18-IF(L18&gt;Infor!$E$15,Infor!$E$15,TTL_10!L18))</f>
        <v>7910000</v>
      </c>
      <c r="Z18" s="78">
        <f t="shared" si="8"/>
        <v>1</v>
      </c>
      <c r="AA18" s="78">
        <f>IF(A18="","",Infor!$E$13+Infor!$E$14*TTL_10!Z18)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IF(BBC_10!A18="","",BBC_10!A18)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26</v>
      </c>
      <c r="I19" s="124">
        <f t="shared" si="11"/>
        <v>4000000</v>
      </c>
      <c r="J19" s="123"/>
      <c r="K19" s="123"/>
      <c r="L19" s="124">
        <f>IF(A19="","",VLOOKUP(A19,BCC_10,37,0)*Infor!$E$16)</f>
        <v>1040000</v>
      </c>
      <c r="M19" s="124">
        <f t="shared" si="7"/>
        <v>1600000</v>
      </c>
      <c r="N19" s="124">
        <f t="shared" si="12"/>
        <v>6640000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6640000</v>
      </c>
      <c r="V19" s="79">
        <f t="shared" si="0"/>
        <v>10</v>
      </c>
      <c r="W19" s="79">
        <v>15</v>
      </c>
      <c r="X19" s="79" t="str">
        <f t="shared" si="15"/>
        <v>Print</v>
      </c>
      <c r="Y19" s="78">
        <f>IF(A19="","",N19-IF(L19&gt;Infor!$E$15,Infor!$E$15,TTL_10!L19))</f>
        <v>5910000</v>
      </c>
      <c r="Z19" s="78">
        <f t="shared" si="8"/>
        <v>2</v>
      </c>
      <c r="AA19" s="78">
        <f>IF(A19="","",Infor!$E$13+Infor!$E$14*TTL_10!Z19)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IF(BBC_10!A19="","",BBC_10!A19)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26</v>
      </c>
      <c r="I20" s="124">
        <f t="shared" si="11"/>
        <v>4000000</v>
      </c>
      <c r="J20" s="123"/>
      <c r="K20" s="123"/>
      <c r="L20" s="124">
        <f>IF(A20="","",VLOOKUP(A20,BCC_10,37,0)*Infor!$E$16)</f>
        <v>1040000</v>
      </c>
      <c r="M20" s="124">
        <f t="shared" si="7"/>
        <v>1600000</v>
      </c>
      <c r="N20" s="124">
        <f t="shared" si="12"/>
        <v>6640000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6640000</v>
      </c>
      <c r="V20" s="79">
        <f t="shared" si="0"/>
        <v>10</v>
      </c>
      <c r="W20" s="79">
        <v>15</v>
      </c>
      <c r="X20" s="79" t="str">
        <f t="shared" si="15"/>
        <v>Print</v>
      </c>
      <c r="Y20" s="78">
        <f>IF(A20="","",N20-IF(L20&gt;Infor!$E$15,Infor!$E$15,TTL_10!L20))</f>
        <v>5910000</v>
      </c>
      <c r="Z20" s="78">
        <f t="shared" si="8"/>
        <v>0</v>
      </c>
      <c r="AA20" s="78">
        <f>IF(A20="","",Infor!$E$13+Infor!$E$14*TTL_10!Z20)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IF(BBC_10!A20="","",BBC_10!A20)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26</v>
      </c>
      <c r="I21" s="124">
        <f t="shared" si="11"/>
        <v>4000000</v>
      </c>
      <c r="J21" s="123"/>
      <c r="K21" s="123"/>
      <c r="L21" s="124">
        <f>IF(A21="","",VLOOKUP(A21,BCC_10,37,0)*Infor!$E$16)</f>
        <v>1040000</v>
      </c>
      <c r="M21" s="124">
        <f t="shared" si="7"/>
        <v>1600000</v>
      </c>
      <c r="N21" s="124">
        <f t="shared" si="12"/>
        <v>6640000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6640000</v>
      </c>
      <c r="V21" s="79">
        <f t="shared" si="0"/>
        <v>10</v>
      </c>
      <c r="W21" s="79">
        <v>15</v>
      </c>
      <c r="X21" s="79" t="str">
        <f t="shared" si="15"/>
        <v>Print</v>
      </c>
      <c r="Y21" s="78">
        <f>IF(A21="","",N21-IF(L21&gt;Infor!$E$15,Infor!$E$15,TTL_10!L21))</f>
        <v>5910000</v>
      </c>
      <c r="Z21" s="78">
        <f t="shared" si="8"/>
        <v>2</v>
      </c>
      <c r="AA21" s="78">
        <f>IF(A21="","",Infor!$E$13+Infor!$E$14*TTL_10!Z21)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IF(BBC_10!A21="","",BBC_10!A21)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26</v>
      </c>
      <c r="I22" s="124">
        <f t="shared" si="11"/>
        <v>4000000</v>
      </c>
      <c r="J22" s="123"/>
      <c r="K22" s="123"/>
      <c r="L22" s="124">
        <f>IF(A22="","",VLOOKUP(A22,BCC_10,37,0)*Infor!$E$16)</f>
        <v>1040000</v>
      </c>
      <c r="M22" s="124">
        <f t="shared" si="7"/>
        <v>1600000</v>
      </c>
      <c r="N22" s="124">
        <f t="shared" si="12"/>
        <v>6640000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6640000</v>
      </c>
      <c r="V22" s="79">
        <f t="shared" si="0"/>
        <v>10</v>
      </c>
      <c r="W22" s="79">
        <v>15</v>
      </c>
      <c r="X22" s="79" t="str">
        <f t="shared" si="15"/>
        <v>Print</v>
      </c>
      <c r="Y22" s="78">
        <f>IF(A22="","",N22-IF(L22&gt;Infor!$E$15,Infor!$E$15,TTL_10!L22))</f>
        <v>5910000</v>
      </c>
      <c r="Z22" s="78">
        <f t="shared" si="8"/>
        <v>1</v>
      </c>
      <c r="AA22" s="78">
        <f>IF(A22="","",Infor!$E$13+Infor!$E$14*TTL_10!Z22)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IF(BBC_10!A22="","",BBC_10!A22)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26</v>
      </c>
      <c r="I23" s="124">
        <f t="shared" si="11"/>
        <v>4000000</v>
      </c>
      <c r="J23" s="123"/>
      <c r="K23" s="123"/>
      <c r="L23" s="124">
        <f>IF(A23="","",VLOOKUP(A23,BCC_10,37,0)*Infor!$E$16)</f>
        <v>1040000</v>
      </c>
      <c r="M23" s="124">
        <f t="shared" si="7"/>
        <v>1600000</v>
      </c>
      <c r="N23" s="124">
        <f t="shared" si="12"/>
        <v>6640000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6640000</v>
      </c>
      <c r="V23" s="79">
        <f t="shared" si="0"/>
        <v>10</v>
      </c>
      <c r="W23" s="79">
        <v>15</v>
      </c>
      <c r="X23" s="79" t="str">
        <f t="shared" si="15"/>
        <v>Print</v>
      </c>
      <c r="Y23" s="78">
        <f>IF(A23="","",N23-IF(L23&gt;Infor!$E$15,Infor!$E$15,TTL_10!L23))</f>
        <v>5910000</v>
      </c>
      <c r="Z23" s="78">
        <f t="shared" si="8"/>
        <v>0</v>
      </c>
      <c r="AA23" s="78">
        <f>IF(A23="","",Infor!$E$13+Infor!$E$14*TTL_10!Z23)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IF(BBC_10!A23="","",BBC_10!A23)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26</v>
      </c>
      <c r="I24" s="124">
        <f t="shared" si="11"/>
        <v>4000000</v>
      </c>
      <c r="J24" s="123"/>
      <c r="K24" s="123"/>
      <c r="L24" s="124">
        <f>IF(A24="","",VLOOKUP(A24,BCC_10,37,0)*Infor!$E$16)</f>
        <v>1040000</v>
      </c>
      <c r="M24" s="124">
        <f t="shared" si="7"/>
        <v>1600000</v>
      </c>
      <c r="N24" s="124">
        <f t="shared" si="12"/>
        <v>6640000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6220000</v>
      </c>
      <c r="V24" s="79">
        <f t="shared" si="0"/>
        <v>10</v>
      </c>
      <c r="W24" s="79">
        <v>15</v>
      </c>
      <c r="X24" s="79" t="str">
        <f t="shared" si="15"/>
        <v>Print</v>
      </c>
      <c r="Y24" s="78">
        <f>IF(A24="","",N24-IF(L24&gt;Infor!$E$15,Infor!$E$15,TTL_10!L24))</f>
        <v>5910000</v>
      </c>
      <c r="Z24" s="78">
        <f t="shared" si="8"/>
        <v>2</v>
      </c>
      <c r="AA24" s="78">
        <f>IF(A24="","",Infor!$E$13+Infor!$E$14*TTL_10!Z24)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IF(BBC_10!A24="","",BBC_10!A24)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26</v>
      </c>
      <c r="I25" s="124">
        <f t="shared" si="11"/>
        <v>4000000</v>
      </c>
      <c r="J25" s="123"/>
      <c r="K25" s="123"/>
      <c r="L25" s="124">
        <f>IF(A25="","",VLOOKUP(A25,BCC_10,37,0)*Infor!$E$16)</f>
        <v>1040000</v>
      </c>
      <c r="M25" s="124">
        <f t="shared" si="7"/>
        <v>1600000</v>
      </c>
      <c r="N25" s="124">
        <f t="shared" si="12"/>
        <v>6640000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6640000</v>
      </c>
      <c r="V25" s="79">
        <f t="shared" si="0"/>
        <v>10</v>
      </c>
      <c r="W25" s="79">
        <v>15</v>
      </c>
      <c r="X25" s="79" t="str">
        <f t="shared" si="15"/>
        <v>Print</v>
      </c>
      <c r="Y25" s="78">
        <f>IF(A25="","",N25-IF(L25&gt;Infor!$E$15,Infor!$E$15,TTL_10!L25))</f>
        <v>5910000</v>
      </c>
      <c r="Z25" s="78">
        <f t="shared" si="8"/>
        <v>1</v>
      </c>
      <c r="AA25" s="78">
        <f>IF(A25="","",Infor!$E$13+Infor!$E$14*TTL_10!Z25)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IF(BBC_10!A25="","",BBC_10!A25)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26</v>
      </c>
      <c r="I26" s="124">
        <f t="shared" si="11"/>
        <v>4000000</v>
      </c>
      <c r="J26" s="123"/>
      <c r="K26" s="123"/>
      <c r="L26" s="124">
        <f>IF(A26="","",VLOOKUP(A26,BCC_10,37,0)*Infor!$E$16)</f>
        <v>1040000</v>
      </c>
      <c r="M26" s="124">
        <f t="shared" si="7"/>
        <v>1600000</v>
      </c>
      <c r="N26" s="124">
        <f t="shared" si="12"/>
        <v>6640000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6640000</v>
      </c>
      <c r="V26" s="79">
        <f t="shared" si="0"/>
        <v>10</v>
      </c>
      <c r="W26" s="79">
        <v>15</v>
      </c>
      <c r="X26" s="79" t="str">
        <f t="shared" si="15"/>
        <v>Print</v>
      </c>
      <c r="Y26" s="78">
        <f>IF(A26="","",N26-IF(L26&gt;Infor!$E$15,Infor!$E$15,TTL_10!L26))</f>
        <v>5910000</v>
      </c>
      <c r="Z26" s="78">
        <f t="shared" si="8"/>
        <v>1</v>
      </c>
      <c r="AA26" s="78">
        <f>IF(A26="","",Infor!$E$13+Infor!$E$14*TTL_10!Z26)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IF(BBC_10!A26="","",BBC_10!A26)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26</v>
      </c>
      <c r="I27" s="124">
        <f t="shared" si="11"/>
        <v>4000000</v>
      </c>
      <c r="J27" s="123"/>
      <c r="K27" s="123"/>
      <c r="L27" s="124">
        <f>IF(A27="","",VLOOKUP(A27,BCC_10,37,0)*Infor!$E$16)</f>
        <v>1040000</v>
      </c>
      <c r="M27" s="124">
        <f t="shared" si="7"/>
        <v>1600000</v>
      </c>
      <c r="N27" s="124">
        <f t="shared" si="12"/>
        <v>6640000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6220000</v>
      </c>
      <c r="V27" s="79">
        <f t="shared" si="0"/>
        <v>10</v>
      </c>
      <c r="W27" s="79">
        <v>15</v>
      </c>
      <c r="X27" s="79" t="str">
        <f t="shared" si="15"/>
        <v>Print</v>
      </c>
      <c r="Y27" s="78">
        <f>IF(A27="","",N27-IF(L27&gt;Infor!$E$15,Infor!$E$15,TTL_10!L27))</f>
        <v>5910000</v>
      </c>
      <c r="Z27" s="78">
        <f t="shared" si="8"/>
        <v>2</v>
      </c>
      <c r="AA27" s="78">
        <f>IF(A27="","",Infor!$E$13+Infor!$E$14*TTL_10!Z27)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IF(BBC_10!A27="","",BBC_10!A27)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26</v>
      </c>
      <c r="I28" s="124">
        <f t="shared" si="11"/>
        <v>4000000</v>
      </c>
      <c r="J28" s="123"/>
      <c r="K28" s="123"/>
      <c r="L28" s="124">
        <f>IF(A28="","",VLOOKUP(A28,BCC_10,37,0)*Infor!$E$16)</f>
        <v>1040000</v>
      </c>
      <c r="M28" s="124">
        <f t="shared" si="7"/>
        <v>1600000</v>
      </c>
      <c r="N28" s="124">
        <f t="shared" si="12"/>
        <v>6640000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6220000</v>
      </c>
      <c r="V28" s="79">
        <f t="shared" si="0"/>
        <v>10</v>
      </c>
      <c r="W28" s="79">
        <v>15</v>
      </c>
      <c r="X28" s="79" t="str">
        <f t="shared" si="15"/>
        <v>Print</v>
      </c>
      <c r="Y28" s="78">
        <f>IF(A28="","",N28-IF(L28&gt;Infor!$E$15,Infor!$E$15,TTL_10!L28))</f>
        <v>5910000</v>
      </c>
      <c r="Z28" s="78">
        <f t="shared" si="8"/>
        <v>0</v>
      </c>
      <c r="AA28" s="78">
        <f>IF(A28="","",Infor!$E$13+Infor!$E$14*TTL_10!Z28)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IF(BBC_10!A28="","",BBC_10!A28)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26</v>
      </c>
      <c r="I29" s="124">
        <f t="shared" si="11"/>
        <v>4000000</v>
      </c>
      <c r="J29" s="123"/>
      <c r="K29" s="123"/>
      <c r="L29" s="124">
        <f>IF(A29="","",VLOOKUP(A29,BCC_10,37,0)*Infor!$E$16)</f>
        <v>1040000</v>
      </c>
      <c r="M29" s="124">
        <f t="shared" si="7"/>
        <v>1600000</v>
      </c>
      <c r="N29" s="124">
        <f t="shared" si="12"/>
        <v>6640000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6220000</v>
      </c>
      <c r="V29" s="79">
        <f t="shared" si="0"/>
        <v>10</v>
      </c>
      <c r="W29" s="79">
        <v>15</v>
      </c>
      <c r="X29" s="79" t="str">
        <f t="shared" si="15"/>
        <v>Print</v>
      </c>
      <c r="Y29" s="78">
        <f>IF(A29="","",N29-IF(L29&gt;Infor!$E$15,Infor!$E$15,TTL_10!L29))</f>
        <v>5910000</v>
      </c>
      <c r="Z29" s="78">
        <f t="shared" si="8"/>
        <v>2</v>
      </c>
      <c r="AA29" s="78">
        <f>IF(A29="","",Infor!$E$13+Infor!$E$14*TTL_10!Z29)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IF(BBC_10!A29="","",BBC_10!A29)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26</v>
      </c>
      <c r="I30" s="124">
        <f t="shared" si="11"/>
        <v>4000000</v>
      </c>
      <c r="J30" s="123"/>
      <c r="K30" s="123"/>
      <c r="L30" s="124">
        <f>IF(A30="","",VLOOKUP(A30,BCC_10,37,0)*Infor!$E$16)</f>
        <v>1040000</v>
      </c>
      <c r="M30" s="124">
        <f t="shared" si="7"/>
        <v>1600000</v>
      </c>
      <c r="N30" s="124">
        <f t="shared" si="12"/>
        <v>6640000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6220000</v>
      </c>
      <c r="V30" s="79">
        <f t="shared" si="0"/>
        <v>10</v>
      </c>
      <c r="W30" s="79">
        <v>15</v>
      </c>
      <c r="X30" s="79" t="str">
        <f t="shared" si="15"/>
        <v>Print</v>
      </c>
      <c r="Y30" s="78">
        <f>IF(A30="","",N30-IF(L30&gt;Infor!$E$15,Infor!$E$15,TTL_10!L30))</f>
        <v>5910000</v>
      </c>
      <c r="Z30" s="78">
        <f t="shared" si="8"/>
        <v>1</v>
      </c>
      <c r="AA30" s="78">
        <f>IF(A30="","",Infor!$E$13+Infor!$E$14*TTL_10!Z30)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IF(BBC_10!A30="","",BBC_10!A30)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26</v>
      </c>
      <c r="I31" s="124">
        <f t="shared" si="11"/>
        <v>4000000</v>
      </c>
      <c r="J31" s="123"/>
      <c r="K31" s="123"/>
      <c r="L31" s="124">
        <f>IF(A31="","",VLOOKUP(A31,BCC_10,37,0)*Infor!$E$16)</f>
        <v>1040000</v>
      </c>
      <c r="M31" s="124">
        <f t="shared" si="7"/>
        <v>1600000</v>
      </c>
      <c r="N31" s="124">
        <f t="shared" si="12"/>
        <v>6640000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6220000</v>
      </c>
      <c r="V31" s="79">
        <f t="shared" si="0"/>
        <v>10</v>
      </c>
      <c r="W31" s="79">
        <v>15</v>
      </c>
      <c r="X31" s="79" t="str">
        <f t="shared" si="15"/>
        <v>Print</v>
      </c>
      <c r="Y31" s="78">
        <f>IF(A31="","",N31-IF(L31&gt;Infor!$E$15,Infor!$E$15,TTL_10!L31))</f>
        <v>5910000</v>
      </c>
      <c r="Z31" s="78">
        <f t="shared" si="8"/>
        <v>0</v>
      </c>
      <c r="AA31" s="78">
        <f>IF(A31="","",Infor!$E$13+Infor!$E$14*TTL_10!Z31)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IF(BBC_10!A31="","",BBC_10!A31)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26</v>
      </c>
      <c r="I32" s="124">
        <f t="shared" si="11"/>
        <v>4000000</v>
      </c>
      <c r="J32" s="123"/>
      <c r="K32" s="123"/>
      <c r="L32" s="124">
        <f>IF(A32="","",VLOOKUP(A32,BCC_10,37,0)*Infor!$E$16)</f>
        <v>1040000</v>
      </c>
      <c r="M32" s="124">
        <f t="shared" si="7"/>
        <v>1600000</v>
      </c>
      <c r="N32" s="124">
        <f t="shared" si="12"/>
        <v>6640000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6220000</v>
      </c>
      <c r="V32" s="79">
        <f t="shared" si="0"/>
        <v>10</v>
      </c>
      <c r="W32" s="79">
        <v>15</v>
      </c>
      <c r="X32" s="79" t="str">
        <f t="shared" si="15"/>
        <v>Print</v>
      </c>
      <c r="Y32" s="78">
        <f>IF(A32="","",N32-IF(L32&gt;Infor!$E$15,Infor!$E$15,TTL_10!L32))</f>
        <v>5910000</v>
      </c>
      <c r="Z32" s="78">
        <f t="shared" si="8"/>
        <v>2</v>
      </c>
      <c r="AA32" s="78">
        <f>IF(A32="","",Infor!$E$13+Infor!$E$14*TTL_10!Z32)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IF(BBC_10!A32="","",BBC_10!A32)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26</v>
      </c>
      <c r="I33" s="124">
        <f t="shared" si="11"/>
        <v>4000000</v>
      </c>
      <c r="J33" s="123"/>
      <c r="K33" s="123"/>
      <c r="L33" s="124">
        <f>IF(A33="","",VLOOKUP(A33,BCC_10,37,0)*Infor!$E$16)</f>
        <v>1040000</v>
      </c>
      <c r="M33" s="124">
        <f t="shared" si="7"/>
        <v>1600000</v>
      </c>
      <c r="N33" s="124">
        <f t="shared" si="12"/>
        <v>6640000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6220000</v>
      </c>
      <c r="V33" s="79">
        <f t="shared" si="0"/>
        <v>10</v>
      </c>
      <c r="W33" s="79">
        <v>15</v>
      </c>
      <c r="X33" s="79" t="str">
        <f t="shared" si="15"/>
        <v>Print</v>
      </c>
      <c r="Y33" s="78">
        <f>IF(A33="","",N33-IF(L33&gt;Infor!$E$15,Infor!$E$15,TTL_10!L33))</f>
        <v>5910000</v>
      </c>
      <c r="Z33" s="78">
        <f t="shared" si="8"/>
        <v>1</v>
      </c>
      <c r="AA33" s="78">
        <f>IF(A33="","",Infor!$E$13+Infor!$E$14*TTL_10!Z33)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IF(BBC_10!A33="","",BBC_10!A33)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26</v>
      </c>
      <c r="I34" s="124">
        <f t="shared" si="11"/>
        <v>4000000</v>
      </c>
      <c r="J34" s="123"/>
      <c r="K34" s="123"/>
      <c r="L34" s="124">
        <f>IF(A34="","",VLOOKUP(A34,BCC_10,37,0)*Infor!$E$16)</f>
        <v>1040000</v>
      </c>
      <c r="M34" s="124">
        <f t="shared" si="7"/>
        <v>1600000</v>
      </c>
      <c r="N34" s="124">
        <f t="shared" si="12"/>
        <v>6640000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6220000</v>
      </c>
      <c r="V34" s="79">
        <f t="shared" si="0"/>
        <v>10</v>
      </c>
      <c r="W34" s="79">
        <v>15</v>
      </c>
      <c r="X34" s="79" t="str">
        <f t="shared" si="15"/>
        <v>Print</v>
      </c>
      <c r="Y34" s="78">
        <f>IF(A34="","",N34-IF(L34&gt;Infor!$E$15,Infor!$E$15,TTL_10!L34))</f>
        <v>5910000</v>
      </c>
      <c r="Z34" s="78">
        <f t="shared" si="8"/>
        <v>1</v>
      </c>
      <c r="AA34" s="78">
        <f>IF(A34="","",Infor!$E$13+Infor!$E$14*TTL_10!Z34)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IF(BBC_10!A34="","",BBC_10!A34)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26</v>
      </c>
      <c r="I35" s="124">
        <f t="shared" si="11"/>
        <v>4000000</v>
      </c>
      <c r="J35" s="123"/>
      <c r="K35" s="123"/>
      <c r="L35" s="124">
        <f>IF(A35="","",VLOOKUP(A35,BCC_10,37,0)*Infor!$E$16)</f>
        <v>1040000</v>
      </c>
      <c r="M35" s="124">
        <f t="shared" si="7"/>
        <v>1600000</v>
      </c>
      <c r="N35" s="124">
        <f t="shared" si="12"/>
        <v>6640000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6220000</v>
      </c>
      <c r="V35" s="79">
        <f t="shared" si="0"/>
        <v>10</v>
      </c>
      <c r="W35" s="79">
        <v>15</v>
      </c>
      <c r="X35" s="79" t="str">
        <f t="shared" si="15"/>
        <v>Print</v>
      </c>
      <c r="Y35" s="78">
        <f>IF(A35="","",N35-IF(L35&gt;Infor!$E$15,Infor!$E$15,TTL_10!L35))</f>
        <v>5910000</v>
      </c>
      <c r="Z35" s="78">
        <f t="shared" si="8"/>
        <v>2</v>
      </c>
      <c r="AA35" s="78">
        <f>IF(A35="","",Infor!$E$13+Infor!$E$14*TTL_10!Z35)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IF(BBC_10!A35="","",BBC_10!A35)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26</v>
      </c>
      <c r="I36" s="124">
        <f t="shared" si="11"/>
        <v>4000000</v>
      </c>
      <c r="J36" s="123"/>
      <c r="K36" s="123"/>
      <c r="L36" s="124">
        <f>IF(A36="","",VLOOKUP(A36,BCC_10,37,0)*Infor!$E$16)</f>
        <v>1040000</v>
      </c>
      <c r="M36" s="124">
        <f t="shared" si="7"/>
        <v>1600000</v>
      </c>
      <c r="N36" s="124">
        <f t="shared" si="12"/>
        <v>6640000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6220000</v>
      </c>
      <c r="V36" s="79">
        <f t="shared" si="0"/>
        <v>10</v>
      </c>
      <c r="W36" s="79">
        <v>15</v>
      </c>
      <c r="X36" s="79" t="str">
        <f t="shared" si="15"/>
        <v>Print</v>
      </c>
      <c r="Y36" s="78">
        <f>IF(A36="","",N36-IF(L36&gt;Infor!$E$15,Infor!$E$15,TTL_10!L36))</f>
        <v>5910000</v>
      </c>
      <c r="Z36" s="78">
        <f t="shared" si="8"/>
        <v>0</v>
      </c>
      <c r="AA36" s="78">
        <f>IF(A36="","",Infor!$E$13+Infor!$E$14*TTL_10!Z36)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IF(BBC_10!A36="","",BBC_10!A36)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26</v>
      </c>
      <c r="I37" s="124">
        <f t="shared" si="11"/>
        <v>4000000</v>
      </c>
      <c r="J37" s="123"/>
      <c r="K37" s="123"/>
      <c r="L37" s="124">
        <f>IF(A37="","",VLOOKUP(A37,BCC_10,37,0)*Infor!$E$16)</f>
        <v>1040000</v>
      </c>
      <c r="M37" s="124">
        <f t="shared" si="7"/>
        <v>1600000</v>
      </c>
      <c r="N37" s="124">
        <f t="shared" si="12"/>
        <v>6640000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6640000</v>
      </c>
      <c r="V37" s="79">
        <f t="shared" si="0"/>
        <v>10</v>
      </c>
      <c r="W37" s="79">
        <v>15</v>
      </c>
      <c r="X37" s="79" t="str">
        <f t="shared" si="15"/>
        <v>Print</v>
      </c>
      <c r="Y37" s="78">
        <f>IF(A37="","",N37-IF(L37&gt;Infor!$E$15,Infor!$E$15,TTL_10!L37))</f>
        <v>5910000</v>
      </c>
      <c r="Z37" s="78">
        <f t="shared" si="8"/>
        <v>2</v>
      </c>
      <c r="AA37" s="78">
        <f>IF(A37="","",Infor!$E$13+Infor!$E$14*TTL_10!Z37)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IF(BBC_10!A37="","",BBC_10!A37)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26</v>
      </c>
      <c r="I38" s="124">
        <f t="shared" si="11"/>
        <v>4000000</v>
      </c>
      <c r="J38" s="123"/>
      <c r="K38" s="123"/>
      <c r="L38" s="124">
        <f>IF(A38="","",VLOOKUP(A38,BCC_10,37,0)*Infor!$E$16)</f>
        <v>1040000</v>
      </c>
      <c r="M38" s="124">
        <f t="shared" si="7"/>
        <v>1600000</v>
      </c>
      <c r="N38" s="124">
        <f t="shared" si="12"/>
        <v>6640000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6640000</v>
      </c>
      <c r="V38" s="79">
        <f t="shared" si="0"/>
        <v>10</v>
      </c>
      <c r="W38" s="79">
        <v>15</v>
      </c>
      <c r="X38" s="79" t="str">
        <f t="shared" si="15"/>
        <v>Print</v>
      </c>
      <c r="Y38" s="78">
        <f>IF(A38="","",N38-IF(L38&gt;Infor!$E$15,Infor!$E$15,TTL_10!L38))</f>
        <v>5910000</v>
      </c>
      <c r="Z38" s="78">
        <f t="shared" si="8"/>
        <v>1</v>
      </c>
      <c r="AA38" s="78">
        <f>IF(A38="","",Infor!$E$13+Infor!$E$14*TTL_10!Z38)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IF(BBC_10!A38="","",BBC_10!A38)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26</v>
      </c>
      <c r="I39" s="124">
        <f t="shared" si="11"/>
        <v>4000000</v>
      </c>
      <c r="J39" s="123"/>
      <c r="K39" s="123"/>
      <c r="L39" s="124">
        <f>IF(A39="","",VLOOKUP(A39,BCC_10,37,0)*Infor!$E$16)</f>
        <v>1040000</v>
      </c>
      <c r="M39" s="124">
        <f t="shared" si="7"/>
        <v>1600000</v>
      </c>
      <c r="N39" s="124">
        <f t="shared" si="12"/>
        <v>6640000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6640000</v>
      </c>
      <c r="V39" s="79">
        <f t="shared" si="0"/>
        <v>10</v>
      </c>
      <c r="W39" s="79">
        <v>15</v>
      </c>
      <c r="X39" s="79" t="str">
        <f t="shared" si="15"/>
        <v>Print</v>
      </c>
      <c r="Y39" s="78">
        <f>IF(A39="","",N39-IF(L39&gt;Infor!$E$15,Infor!$E$15,TTL_10!L39))</f>
        <v>5910000</v>
      </c>
      <c r="Z39" s="78">
        <f t="shared" si="8"/>
        <v>0</v>
      </c>
      <c r="AA39" s="78">
        <f>IF(A39="","",Infor!$E$13+Infor!$E$14*TTL_10!Z39)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IF(BBC_10!A39="","",BBC_10!A39)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26</v>
      </c>
      <c r="I40" s="124">
        <f t="shared" si="11"/>
        <v>4000000</v>
      </c>
      <c r="J40" s="123"/>
      <c r="K40" s="123"/>
      <c r="L40" s="124">
        <f>IF(A40="","",VLOOKUP(A40,BCC_10,37,0)*Infor!$E$16)</f>
        <v>1040000</v>
      </c>
      <c r="M40" s="124">
        <f t="shared" si="7"/>
        <v>1600000</v>
      </c>
      <c r="N40" s="124">
        <f t="shared" si="12"/>
        <v>6640000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6640000</v>
      </c>
      <c r="V40" s="79">
        <f t="shared" si="0"/>
        <v>10</v>
      </c>
      <c r="W40" s="79">
        <v>15</v>
      </c>
      <c r="X40" s="79" t="str">
        <f t="shared" si="15"/>
        <v>Print</v>
      </c>
      <c r="Y40" s="78">
        <f>IF(A40="","",N40-IF(L40&gt;Infor!$E$15,Infor!$E$15,TTL_10!L40))</f>
        <v>5910000</v>
      </c>
      <c r="Z40" s="78">
        <f t="shared" si="8"/>
        <v>2</v>
      </c>
      <c r="AA40" s="78">
        <f>IF(A40="","",Infor!$E$13+Infor!$E$14*TTL_10!Z40)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IF(BBC_10!A40="","",BBC_10!A40)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26</v>
      </c>
      <c r="I41" s="124">
        <f t="shared" si="11"/>
        <v>4000000</v>
      </c>
      <c r="J41" s="123"/>
      <c r="K41" s="123"/>
      <c r="L41" s="124">
        <f>IF(A41="","",VLOOKUP(A41,BCC_10,37,0)*Infor!$E$16)</f>
        <v>1040000</v>
      </c>
      <c r="M41" s="124">
        <f t="shared" si="7"/>
        <v>1600000</v>
      </c>
      <c r="N41" s="124">
        <f t="shared" si="12"/>
        <v>6640000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6640000</v>
      </c>
      <c r="V41" s="79">
        <f t="shared" si="0"/>
        <v>10</v>
      </c>
      <c r="W41" s="79">
        <v>15</v>
      </c>
      <c r="X41" s="79" t="str">
        <f t="shared" si="15"/>
        <v>Print</v>
      </c>
      <c r="Y41" s="78">
        <f>IF(A41="","",N41-IF(L41&gt;Infor!$E$15,Infor!$E$15,TTL_10!L41))</f>
        <v>5910000</v>
      </c>
      <c r="Z41" s="78">
        <f t="shared" si="8"/>
        <v>1</v>
      </c>
      <c r="AA41" s="78">
        <f>IF(A41="","",Infor!$E$13+Infor!$E$14*TTL_10!Z41)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IF(BBC_10!A41="","",BBC_10!A41)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26</v>
      </c>
      <c r="I42" s="124">
        <f t="shared" si="11"/>
        <v>4000000</v>
      </c>
      <c r="J42" s="123"/>
      <c r="K42" s="123"/>
      <c r="L42" s="124">
        <f>IF(A42="","",VLOOKUP(A42,BCC_10,37,0)*Infor!$E$16)</f>
        <v>1040000</v>
      </c>
      <c r="M42" s="124">
        <f t="shared" si="7"/>
        <v>1600000</v>
      </c>
      <c r="N42" s="124">
        <f t="shared" si="12"/>
        <v>6640000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6640000</v>
      </c>
      <c r="V42" s="79">
        <f t="shared" si="0"/>
        <v>10</v>
      </c>
      <c r="W42" s="79">
        <v>15</v>
      </c>
      <c r="X42" s="79" t="str">
        <f t="shared" si="15"/>
        <v>Print</v>
      </c>
      <c r="Y42" s="78">
        <f>IF(A42="","",N42-IF(L42&gt;Infor!$E$15,Infor!$E$15,TTL_10!L42))</f>
        <v>5910000</v>
      </c>
      <c r="Z42" s="78">
        <f t="shared" si="8"/>
        <v>1</v>
      </c>
      <c r="AA42" s="78">
        <f>IF(A42="","",Infor!$E$13+Infor!$E$14*TTL_10!Z42)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IF(BBC_10!A42="","",BBC_10!A42)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26</v>
      </c>
      <c r="I43" s="124">
        <f t="shared" si="11"/>
        <v>4000000</v>
      </c>
      <c r="J43" s="123"/>
      <c r="K43" s="123"/>
      <c r="L43" s="124">
        <f>IF(A43="","",VLOOKUP(A43,BCC_10,37,0)*Infor!$E$16)</f>
        <v>1040000</v>
      </c>
      <c r="M43" s="124">
        <f t="shared" si="7"/>
        <v>1600000</v>
      </c>
      <c r="N43" s="124">
        <f t="shared" si="12"/>
        <v>6640000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6220000</v>
      </c>
      <c r="V43" s="79">
        <f t="shared" si="0"/>
        <v>10</v>
      </c>
      <c r="W43" s="79">
        <v>15</v>
      </c>
      <c r="X43" s="79" t="str">
        <f t="shared" si="15"/>
        <v>Print</v>
      </c>
      <c r="Y43" s="78">
        <f>IF(A43="","",N43-IF(L43&gt;Infor!$E$15,Infor!$E$15,TTL_10!L43))</f>
        <v>5910000</v>
      </c>
      <c r="Z43" s="78">
        <f t="shared" si="8"/>
        <v>2</v>
      </c>
      <c r="AA43" s="78">
        <f>IF(A43="","",Infor!$E$13+Infor!$E$14*TTL_10!Z43)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IF(BBC_10!A43="","",BBC_10!A43)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26</v>
      </c>
      <c r="I44" s="124">
        <f t="shared" si="11"/>
        <v>4000000</v>
      </c>
      <c r="J44" s="123"/>
      <c r="K44" s="123"/>
      <c r="L44" s="124">
        <f>IF(A44="","",VLOOKUP(A44,BCC_10,37,0)*Infor!$E$16)</f>
        <v>1040000</v>
      </c>
      <c r="M44" s="124">
        <f t="shared" si="7"/>
        <v>1600000</v>
      </c>
      <c r="N44" s="124">
        <f t="shared" si="12"/>
        <v>6640000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6640000</v>
      </c>
      <c r="V44" s="79">
        <f t="shared" si="0"/>
        <v>10</v>
      </c>
      <c r="W44" s="79">
        <v>15</v>
      </c>
      <c r="X44" s="79" t="str">
        <f t="shared" si="15"/>
        <v>Print</v>
      </c>
      <c r="Y44" s="78">
        <f>IF(A44="","",N44-IF(L44&gt;Infor!$E$15,Infor!$E$15,TTL_10!L44))</f>
        <v>5910000</v>
      </c>
      <c r="Z44" s="78">
        <f t="shared" si="8"/>
        <v>0</v>
      </c>
      <c r="AA44" s="78">
        <f>IF(A44="","",Infor!$E$13+Infor!$E$14*TTL_10!Z44)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IF(BBC_10!A44="","",BBC_10!A44)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IF(A45="","",VLOOKUP(A45,BCC_10,37,0)+VLOOKUP(A45,BCC_10,38,0))</f>
        <v>26</v>
      </c>
      <c r="I45" s="124">
        <f t="shared" si="11"/>
        <v>4000000</v>
      </c>
      <c r="J45" s="123"/>
      <c r="K45" s="123"/>
      <c r="L45" s="124">
        <f>IF(A45="","",VLOOKUP(A45,BCC_10,37,0)*Infor!$E$16)</f>
        <v>1040000</v>
      </c>
      <c r="M45" s="124">
        <f t="shared" si="7"/>
        <v>1600000</v>
      </c>
      <c r="N45" s="124">
        <f t="shared" si="12"/>
        <v>6640000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6640000</v>
      </c>
      <c r="V45" s="79">
        <f t="shared" si="0"/>
        <v>10</v>
      </c>
      <c r="W45" s="79">
        <v>15</v>
      </c>
      <c r="X45" s="79" t="str">
        <f t="shared" si="15"/>
        <v>Print</v>
      </c>
      <c r="Y45" s="78">
        <f>IF(A45="","",N45-IF(L45&gt;Infor!$E$15,Infor!$E$15,TTL_10!L45))</f>
        <v>5910000</v>
      </c>
      <c r="Z45" s="78">
        <f t="shared" si="8"/>
        <v>2</v>
      </c>
      <c r="AA45" s="78">
        <f>IF(A45="","",Infor!$E$13+Infor!$E$14*TTL_10!Z45)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IF(BBC_10!A45="","",BBC_10!A45)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26</v>
      </c>
      <c r="I46" s="124">
        <f t="shared" si="11"/>
        <v>4000000</v>
      </c>
      <c r="J46" s="123"/>
      <c r="K46" s="123"/>
      <c r="L46" s="124">
        <f>IF(A46="","",VLOOKUP(A46,BCC_10,37,0)*Infor!$E$16)</f>
        <v>1040000</v>
      </c>
      <c r="M46" s="124">
        <f t="shared" si="7"/>
        <v>1600000</v>
      </c>
      <c r="N46" s="124">
        <f t="shared" si="12"/>
        <v>6640000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6220000</v>
      </c>
      <c r="V46" s="79">
        <f t="shared" si="0"/>
        <v>10</v>
      </c>
      <c r="W46" s="79">
        <v>15</v>
      </c>
      <c r="X46" s="79" t="str">
        <f t="shared" si="15"/>
        <v>Print</v>
      </c>
      <c r="Y46" s="78">
        <f>IF(A46="","",N46-IF(L46&gt;Infor!$E$15,Infor!$E$15,TTL_10!L46))</f>
        <v>5910000</v>
      </c>
      <c r="Z46" s="78">
        <f t="shared" si="8"/>
        <v>1</v>
      </c>
      <c r="AA46" s="78">
        <f>IF(A46="","",Infor!$E$13+Infor!$E$14*TTL_10!Z46)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IF(BBC_10!A46="","",BBC_10!A46)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26</v>
      </c>
      <c r="I47" s="124">
        <f t="shared" si="11"/>
        <v>4000000</v>
      </c>
      <c r="J47" s="123"/>
      <c r="K47" s="123"/>
      <c r="L47" s="124">
        <f>IF(A47="","",VLOOKUP(A47,BCC_10,37,0)*Infor!$E$16)</f>
        <v>1040000</v>
      </c>
      <c r="M47" s="124">
        <f t="shared" si="7"/>
        <v>1600000</v>
      </c>
      <c r="N47" s="124">
        <f t="shared" si="12"/>
        <v>6640000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6220000</v>
      </c>
      <c r="V47" s="79">
        <f t="shared" si="0"/>
        <v>10</v>
      </c>
      <c r="W47" s="79">
        <v>15</v>
      </c>
      <c r="X47" s="79" t="str">
        <f t="shared" si="15"/>
        <v>Print</v>
      </c>
      <c r="Y47" s="78">
        <f>IF(A47="","",N47-IF(L47&gt;Infor!$E$15,Infor!$E$15,TTL_10!L47))</f>
        <v>5910000</v>
      </c>
      <c r="Z47" s="78">
        <f t="shared" si="8"/>
        <v>0</v>
      </c>
      <c r="AA47" s="78">
        <f>IF(A47="","",Infor!$E$13+Infor!$E$14*TTL_10!Z47)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IF(BBC_10!A47="","",BBC_10!A47)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26</v>
      </c>
      <c r="I48" s="124">
        <f t="shared" si="11"/>
        <v>4000000</v>
      </c>
      <c r="J48" s="123"/>
      <c r="K48" s="123"/>
      <c r="L48" s="124">
        <f>IF(A48="","",VLOOKUP(A48,BCC_10,37,0)*Infor!$E$16)</f>
        <v>1040000</v>
      </c>
      <c r="M48" s="124">
        <f t="shared" si="7"/>
        <v>1600000</v>
      </c>
      <c r="N48" s="124">
        <f t="shared" si="12"/>
        <v>6640000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6220000</v>
      </c>
      <c r="V48" s="79">
        <f t="shared" si="0"/>
        <v>10</v>
      </c>
      <c r="W48" s="79">
        <v>15</v>
      </c>
      <c r="X48" s="79" t="str">
        <f t="shared" si="15"/>
        <v>Print</v>
      </c>
      <c r="Y48" s="78">
        <f>IF(A48="","",N48-IF(L48&gt;Infor!$E$15,Infor!$E$15,TTL_10!L48))</f>
        <v>5910000</v>
      </c>
      <c r="Z48" s="78">
        <f t="shared" si="8"/>
        <v>2</v>
      </c>
      <c r="AA48" s="78">
        <f>IF(A48="","",Infor!$E$13+Infor!$E$14*TTL_10!Z48)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IF(BBC_10!A48="","",BBC_10!A48)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26</v>
      </c>
      <c r="I49" s="124">
        <f t="shared" si="11"/>
        <v>4000000</v>
      </c>
      <c r="J49" s="123"/>
      <c r="K49" s="123"/>
      <c r="L49" s="124">
        <f>IF(A49="","",VLOOKUP(A49,BCC_10,37,0)*Infor!$E$16)</f>
        <v>1040000</v>
      </c>
      <c r="M49" s="124">
        <f t="shared" si="7"/>
        <v>1600000</v>
      </c>
      <c r="N49" s="124">
        <f t="shared" si="12"/>
        <v>6640000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6220000</v>
      </c>
      <c r="V49" s="79">
        <f t="shared" si="0"/>
        <v>10</v>
      </c>
      <c r="W49" s="79">
        <v>15</v>
      </c>
      <c r="X49" s="79" t="str">
        <f t="shared" si="15"/>
        <v>Print</v>
      </c>
      <c r="Y49" s="78">
        <f>IF(A49="","",N49-IF(L49&gt;Infor!$E$15,Infor!$E$15,TTL_10!L49))</f>
        <v>5910000</v>
      </c>
      <c r="Z49" s="78">
        <f t="shared" si="8"/>
        <v>1</v>
      </c>
      <c r="AA49" s="78">
        <f>IF(A49="","",Infor!$E$13+Infor!$E$14*TTL_10!Z49)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IF(BBC_10!A49="","",BBC_10!A49)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26</v>
      </c>
      <c r="I50" s="124">
        <f t="shared" si="11"/>
        <v>4000000</v>
      </c>
      <c r="J50" s="123"/>
      <c r="K50" s="123"/>
      <c r="L50" s="124">
        <f>IF(A50="","",VLOOKUP(A50,BCC_10,37,0)*Infor!$E$16)</f>
        <v>1040000</v>
      </c>
      <c r="M50" s="124">
        <f t="shared" si="7"/>
        <v>1600000</v>
      </c>
      <c r="N50" s="124">
        <f t="shared" si="12"/>
        <v>6640000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6220000</v>
      </c>
      <c r="V50" s="79">
        <f t="shared" si="0"/>
        <v>10</v>
      </c>
      <c r="W50" s="79">
        <v>15</v>
      </c>
      <c r="X50" s="79" t="str">
        <f t="shared" si="15"/>
        <v>Print</v>
      </c>
      <c r="Y50" s="78">
        <f>IF(A50="","",N50-IF(L50&gt;Infor!$E$15,Infor!$E$15,TTL_10!L50))</f>
        <v>5910000</v>
      </c>
      <c r="Z50" s="78">
        <f t="shared" si="8"/>
        <v>1</v>
      </c>
      <c r="AA50" s="78">
        <f>IF(A50="","",Infor!$E$13+Infor!$E$14*TTL_10!Z50)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IF(BBC_10!A50="","",BBC_10!A50)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26</v>
      </c>
      <c r="I51" s="124">
        <f t="shared" si="11"/>
        <v>4000000</v>
      </c>
      <c r="J51" s="123"/>
      <c r="K51" s="123"/>
      <c r="L51" s="124">
        <f>IF(A51="","",VLOOKUP(A51,BCC_10,37,0)*Infor!$E$16)</f>
        <v>1040000</v>
      </c>
      <c r="M51" s="124">
        <f t="shared" si="7"/>
        <v>1600000</v>
      </c>
      <c r="N51" s="124">
        <f t="shared" si="12"/>
        <v>6640000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6640000</v>
      </c>
      <c r="V51" s="79">
        <f t="shared" si="0"/>
        <v>10</v>
      </c>
      <c r="W51" s="79">
        <v>15</v>
      </c>
      <c r="X51" s="79" t="str">
        <f t="shared" si="15"/>
        <v>Print</v>
      </c>
      <c r="Y51" s="78">
        <f>IF(A51="","",N51-IF(L51&gt;Infor!$E$15,Infor!$E$15,TTL_10!L51))</f>
        <v>5910000</v>
      </c>
      <c r="Z51" s="78">
        <f t="shared" si="8"/>
        <v>2</v>
      </c>
      <c r="AA51" s="78">
        <f>IF(A51="","",Infor!$E$13+Infor!$E$14*TTL_10!Z51)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IF(BBC_10!A51="","",BBC_10!A51)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26</v>
      </c>
      <c r="I52" s="124">
        <f t="shared" si="11"/>
        <v>4000000</v>
      </c>
      <c r="J52" s="123"/>
      <c r="K52" s="123"/>
      <c r="L52" s="124">
        <f>IF(A52="","",VLOOKUP(A52,BCC_10,37,0)*Infor!$E$16)</f>
        <v>1040000</v>
      </c>
      <c r="M52" s="124">
        <f t="shared" si="7"/>
        <v>1600000</v>
      </c>
      <c r="N52" s="124">
        <f t="shared" si="12"/>
        <v>6640000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6640000</v>
      </c>
      <c r="V52" s="79">
        <f t="shared" si="0"/>
        <v>10</v>
      </c>
      <c r="W52" s="79">
        <v>15</v>
      </c>
      <c r="X52" s="79" t="str">
        <f t="shared" si="15"/>
        <v>Print</v>
      </c>
      <c r="Y52" s="78">
        <f>IF(A52="","",N52-IF(L52&gt;Infor!$E$15,Infor!$E$15,TTL_10!L52))</f>
        <v>5910000</v>
      </c>
      <c r="Z52" s="78">
        <f t="shared" si="8"/>
        <v>0</v>
      </c>
      <c r="AA52" s="78">
        <f>IF(A52="","",Infor!$E$13+Infor!$E$14*TTL_10!Z52)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IF(BBC_10!A52="","",BBC_10!A52)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26</v>
      </c>
      <c r="I53" s="124">
        <f t="shared" si="11"/>
        <v>4000000</v>
      </c>
      <c r="J53" s="123"/>
      <c r="K53" s="123"/>
      <c r="L53" s="124">
        <f>IF(A53="","",VLOOKUP(A53,BCC_10,37,0)*Infor!$E$16)</f>
        <v>1040000</v>
      </c>
      <c r="M53" s="124">
        <f t="shared" si="7"/>
        <v>1600000</v>
      </c>
      <c r="N53" s="124">
        <f t="shared" si="12"/>
        <v>6640000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6220000</v>
      </c>
      <c r="V53" s="79">
        <f t="shared" si="0"/>
        <v>10</v>
      </c>
      <c r="W53" s="79">
        <v>15</v>
      </c>
      <c r="X53" s="79" t="str">
        <f t="shared" si="15"/>
        <v>Print</v>
      </c>
      <c r="Y53" s="78">
        <f>IF(A53="","",N53-IF(L53&gt;Infor!$E$15,Infor!$E$15,TTL_10!L53))</f>
        <v>5910000</v>
      </c>
      <c r="Z53" s="78">
        <f t="shared" si="8"/>
        <v>2</v>
      </c>
      <c r="AA53" s="78">
        <f>IF(A53="","",Infor!$E$13+Infor!$E$14*TTL_10!Z53)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IF(BBC_10!A53="","",BBC_10!A53)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26</v>
      </c>
      <c r="I54" s="124">
        <f t="shared" si="11"/>
        <v>4000000</v>
      </c>
      <c r="J54" s="123"/>
      <c r="K54" s="123"/>
      <c r="L54" s="124">
        <f>IF(A54="","",VLOOKUP(A54,BCC_10,37,0)*Infor!$E$16)</f>
        <v>1040000</v>
      </c>
      <c r="M54" s="124">
        <f t="shared" si="7"/>
        <v>1600000</v>
      </c>
      <c r="N54" s="124">
        <f t="shared" si="12"/>
        <v>6640000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6640000</v>
      </c>
      <c r="V54" s="79">
        <f t="shared" si="0"/>
        <v>10</v>
      </c>
      <c r="W54" s="79">
        <v>15</v>
      </c>
      <c r="X54" s="79" t="str">
        <f t="shared" si="15"/>
        <v>Print</v>
      </c>
      <c r="Y54" s="78">
        <f>IF(A54="","",N54-IF(L54&gt;Infor!$E$15,Infor!$E$15,TTL_10!L54))</f>
        <v>5910000</v>
      </c>
      <c r="Z54" s="78">
        <f t="shared" si="8"/>
        <v>1</v>
      </c>
      <c r="AA54" s="78">
        <f>IF(A54="","",Infor!$E$13+Infor!$E$14*TTL_10!Z54)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IF(BBC_10!A54="","",BBC_10!A54)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26</v>
      </c>
      <c r="I55" s="124">
        <f t="shared" si="11"/>
        <v>4000000</v>
      </c>
      <c r="J55" s="123"/>
      <c r="K55" s="123"/>
      <c r="L55" s="124">
        <f>IF(A55="","",VLOOKUP(A55,BCC_10,37,0)*Infor!$E$16)</f>
        <v>1040000</v>
      </c>
      <c r="M55" s="124">
        <f t="shared" si="7"/>
        <v>1600000</v>
      </c>
      <c r="N55" s="124">
        <f t="shared" si="12"/>
        <v>6640000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6640000</v>
      </c>
      <c r="V55" s="79">
        <f t="shared" si="0"/>
        <v>10</v>
      </c>
      <c r="W55" s="79">
        <v>15</v>
      </c>
      <c r="X55" s="79" t="str">
        <f t="shared" si="15"/>
        <v>Print</v>
      </c>
      <c r="Y55" s="78">
        <f>IF(A55="","",N55-IF(L55&gt;Infor!$E$15,Infor!$E$15,TTL_10!L55))</f>
        <v>5910000</v>
      </c>
      <c r="Z55" s="78">
        <f t="shared" si="8"/>
        <v>0</v>
      </c>
      <c r="AA55" s="78">
        <f>IF(A55="","",Infor!$E$13+Infor!$E$14*TTL_10!Z55)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IF(BBC_10!A55="","",BBC_10!A55)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26</v>
      </c>
      <c r="I56" s="124">
        <f t="shared" si="11"/>
        <v>4000000</v>
      </c>
      <c r="J56" s="123"/>
      <c r="K56" s="123"/>
      <c r="L56" s="124">
        <f>IF(A56="","",VLOOKUP(A56,BCC_10,37,0)*Infor!$E$16)</f>
        <v>1040000</v>
      </c>
      <c r="M56" s="124">
        <f t="shared" si="7"/>
        <v>1600000</v>
      </c>
      <c r="N56" s="124">
        <f t="shared" si="12"/>
        <v>6640000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6220000</v>
      </c>
      <c r="V56" s="79">
        <f t="shared" si="0"/>
        <v>10</v>
      </c>
      <c r="W56" s="79">
        <v>15</v>
      </c>
      <c r="X56" s="79" t="str">
        <f t="shared" si="15"/>
        <v>Print</v>
      </c>
      <c r="Y56" s="78">
        <f>IF(A56="","",N56-IF(L56&gt;Infor!$E$15,Infor!$E$15,TTL_10!L56))</f>
        <v>5910000</v>
      </c>
      <c r="Z56" s="78">
        <f t="shared" si="8"/>
        <v>2</v>
      </c>
      <c r="AA56" s="78">
        <f>IF(A56="","",Infor!$E$13+Infor!$E$14*TTL_10!Z56)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IF(BBC_10!A56="","",BBC_10!A56)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26</v>
      </c>
      <c r="I57" s="124">
        <f t="shared" si="11"/>
        <v>4000000</v>
      </c>
      <c r="J57" s="123"/>
      <c r="K57" s="123"/>
      <c r="L57" s="124">
        <f>IF(A57="","",VLOOKUP(A57,BCC_10,37,0)*Infor!$E$16)</f>
        <v>1040000</v>
      </c>
      <c r="M57" s="124">
        <f t="shared" si="7"/>
        <v>1600000</v>
      </c>
      <c r="N57" s="124">
        <f t="shared" si="12"/>
        <v>6640000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6220000</v>
      </c>
      <c r="V57" s="79">
        <f t="shared" si="0"/>
        <v>10</v>
      </c>
      <c r="W57" s="79">
        <v>15</v>
      </c>
      <c r="X57" s="79" t="str">
        <f t="shared" si="15"/>
        <v>Print</v>
      </c>
      <c r="Y57" s="78">
        <f>IF(A57="","",N57-IF(L57&gt;Infor!$E$15,Infor!$E$15,TTL_10!L57))</f>
        <v>5910000</v>
      </c>
      <c r="Z57" s="78">
        <f t="shared" si="8"/>
        <v>1</v>
      </c>
      <c r="AA57" s="78">
        <f>IF(A57="","",Infor!$E$13+Infor!$E$14*TTL_10!Z57)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IF(BBC_10!A57="","",BBC_10!A57)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26</v>
      </c>
      <c r="I58" s="124">
        <f t="shared" si="11"/>
        <v>4000000</v>
      </c>
      <c r="J58" s="123"/>
      <c r="K58" s="123"/>
      <c r="L58" s="124">
        <f>IF(A58="","",VLOOKUP(A58,BCC_10,37,0)*Infor!$E$16)</f>
        <v>1040000</v>
      </c>
      <c r="M58" s="124">
        <f t="shared" si="7"/>
        <v>1600000</v>
      </c>
      <c r="N58" s="124">
        <f t="shared" si="12"/>
        <v>6640000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6220000</v>
      </c>
      <c r="V58" s="79">
        <f t="shared" si="0"/>
        <v>10</v>
      </c>
      <c r="W58" s="79">
        <v>15</v>
      </c>
      <c r="X58" s="79" t="str">
        <f t="shared" si="15"/>
        <v>Print</v>
      </c>
      <c r="Y58" s="78">
        <f>IF(A58="","",N58-IF(L58&gt;Infor!$E$15,Infor!$E$15,TTL_10!L58))</f>
        <v>5910000</v>
      </c>
      <c r="Z58" s="78">
        <f t="shared" si="8"/>
        <v>1</v>
      </c>
      <c r="AA58" s="78">
        <f>IF(A58="","",Infor!$E$13+Infor!$E$14*TTL_10!Z58)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IF(BBC_10!A58="","",BBC_10!A58)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26</v>
      </c>
      <c r="I59" s="124">
        <f t="shared" si="11"/>
        <v>4000000</v>
      </c>
      <c r="J59" s="123"/>
      <c r="K59" s="123"/>
      <c r="L59" s="124">
        <f>IF(A59="","",VLOOKUP(A59,BCC_10,37,0)*Infor!$E$16)</f>
        <v>1040000</v>
      </c>
      <c r="M59" s="124">
        <f t="shared" si="7"/>
        <v>1600000</v>
      </c>
      <c r="N59" s="124">
        <f t="shared" si="12"/>
        <v>6640000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6220000</v>
      </c>
      <c r="V59" s="79">
        <f t="shared" si="0"/>
        <v>10</v>
      </c>
      <c r="W59" s="79">
        <v>15</v>
      </c>
      <c r="X59" s="79" t="str">
        <f t="shared" si="15"/>
        <v>Print</v>
      </c>
      <c r="Y59" s="78">
        <f>IF(A59="","",N59-IF(L59&gt;Infor!$E$15,Infor!$E$15,TTL_10!L59))</f>
        <v>5910000</v>
      </c>
      <c r="Z59" s="78">
        <f t="shared" si="8"/>
        <v>2</v>
      </c>
      <c r="AA59" s="78">
        <f>IF(A59="","",Infor!$E$13+Infor!$E$14*TTL_10!Z59)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IF(BBC_10!A59="","",BBC_10!A59)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26</v>
      </c>
      <c r="I60" s="124">
        <f t="shared" si="11"/>
        <v>4000000</v>
      </c>
      <c r="J60" s="123"/>
      <c r="K60" s="123"/>
      <c r="L60" s="124">
        <f>IF(A60="","",VLOOKUP(A60,BCC_10,37,0)*Infor!$E$16)</f>
        <v>1040000</v>
      </c>
      <c r="M60" s="124">
        <f t="shared" si="7"/>
        <v>1600000</v>
      </c>
      <c r="N60" s="124">
        <f t="shared" si="12"/>
        <v>6640000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6220000</v>
      </c>
      <c r="V60" s="79">
        <f t="shared" si="0"/>
        <v>10</v>
      </c>
      <c r="W60" s="79">
        <v>15</v>
      </c>
      <c r="X60" s="79" t="str">
        <f t="shared" si="15"/>
        <v>Print</v>
      </c>
      <c r="Y60" s="78">
        <f>IF(A60="","",N60-IF(L60&gt;Infor!$E$15,Infor!$E$15,TTL_10!L60))</f>
        <v>5910000</v>
      </c>
      <c r="Z60" s="78">
        <f t="shared" si="8"/>
        <v>0</v>
      </c>
      <c r="AA60" s="78">
        <f>IF(A60="","",Infor!$E$13+Infor!$E$14*TTL_10!Z60)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IF(BBC_10!A60="","",BBC_10!A60)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26</v>
      </c>
      <c r="I61" s="124">
        <f t="shared" si="11"/>
        <v>4000000</v>
      </c>
      <c r="J61" s="123"/>
      <c r="K61" s="123"/>
      <c r="L61" s="124">
        <f>IF(A61="","",VLOOKUP(A61,BCC_10,37,0)*Infor!$E$16)</f>
        <v>1040000</v>
      </c>
      <c r="M61" s="124">
        <f t="shared" si="7"/>
        <v>1600000</v>
      </c>
      <c r="N61" s="124">
        <f t="shared" si="12"/>
        <v>6640000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6640000</v>
      </c>
      <c r="V61" s="79">
        <f t="shared" si="0"/>
        <v>10</v>
      </c>
      <c r="W61" s="79">
        <v>15</v>
      </c>
      <c r="X61" s="79" t="str">
        <f t="shared" si="15"/>
        <v>Print</v>
      </c>
      <c r="Y61" s="78">
        <f>IF(A61="","",N61-IF(L61&gt;Infor!$E$15,Infor!$E$15,TTL_10!L61))</f>
        <v>5910000</v>
      </c>
      <c r="Z61" s="78">
        <f t="shared" si="8"/>
        <v>2</v>
      </c>
      <c r="AA61" s="78">
        <f>IF(A61="","",Infor!$E$13+Infor!$E$14*TTL_10!Z61)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IF(BBC_10!A61="","",BBC_10!A61)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26</v>
      </c>
      <c r="I62" s="124">
        <f t="shared" si="11"/>
        <v>4000000</v>
      </c>
      <c r="J62" s="123"/>
      <c r="K62" s="123"/>
      <c r="L62" s="124">
        <f>IF(A62="","",VLOOKUP(A62,BCC_10,37,0)*Infor!$E$16)</f>
        <v>1040000</v>
      </c>
      <c r="M62" s="124">
        <f t="shared" si="7"/>
        <v>1600000</v>
      </c>
      <c r="N62" s="124">
        <f t="shared" si="12"/>
        <v>6640000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6220000</v>
      </c>
      <c r="V62" s="79">
        <f t="shared" si="0"/>
        <v>10</v>
      </c>
      <c r="W62" s="79">
        <v>15</v>
      </c>
      <c r="X62" s="79" t="str">
        <f t="shared" si="15"/>
        <v>Print</v>
      </c>
      <c r="Y62" s="78">
        <f>IF(A62="","",N62-IF(L62&gt;Infor!$E$15,Infor!$E$15,TTL_10!L62))</f>
        <v>5910000</v>
      </c>
      <c r="Z62" s="78">
        <f t="shared" si="8"/>
        <v>1</v>
      </c>
      <c r="AA62" s="78">
        <f>IF(A62="","",Infor!$E$13+Infor!$E$14*TTL_10!Z62)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1300</v>
      </c>
      <c r="I64" s="114">
        <f>SUM(I13:I63)</f>
        <v>230250000</v>
      </c>
      <c r="J64" s="113"/>
      <c r="K64" s="113"/>
      <c r="L64" s="114">
        <f t="shared" ref="L64:U64" si="19">SUM(L13:L63)</f>
        <v>52000000</v>
      </c>
      <c r="M64" s="114">
        <f t="shared" si="19"/>
        <v>84800000</v>
      </c>
      <c r="N64" s="114">
        <f t="shared" si="19"/>
        <v>367050000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248125</v>
      </c>
      <c r="T64" s="114">
        <f t="shared" si="19"/>
        <v>12585625</v>
      </c>
      <c r="U64" s="116">
        <f t="shared" si="19"/>
        <v>354464375</v>
      </c>
      <c r="W64" s="79">
        <v>15</v>
      </c>
      <c r="X64" s="44" t="s">
        <v>143</v>
      </c>
      <c r="Y64" s="87">
        <f>SUM(Y13:Y63)</f>
        <v>330550000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4962500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năm mươi bốn triệu, bốn trăm sáu mươi bốn ngàn, ba trăm bảy mươi lăm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43039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10" priority="1" operator="notEqual">
      <formula>$N$64</formula>
    </cfRule>
    <cfRule type="cellIs" dxfId="9" priority="3" operator="notEqual">
      <formula>$N$64</formula>
    </cfRule>
  </conditionalFormatting>
  <conditionalFormatting sqref="AO6">
    <cfRule type="cellIs" dxfId="8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topLeftCell="A2" zoomScale="115" zoomScaleNormal="115" zoomScaleSheetLayoutView="115" workbookViewId="0">
      <selection activeCell="A11" sqref="A11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11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11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11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11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11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DATE(Infor!B11,11,1)</f>
        <v>43040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11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11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11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43040</v>
      </c>
      <c r="F10" s="51">
        <f>IF(E10="","",IF(DAY(E10+1)=DAY($E$10),"",E10+1))</f>
        <v>43041</v>
      </c>
      <c r="G10" s="51">
        <f t="shared" ref="G10:AI10" si="1">IF(F10="","",IF(DAY(F10+1)=DAY($E$10),"",F10+1))</f>
        <v>43042</v>
      </c>
      <c r="H10" s="51">
        <f t="shared" si="1"/>
        <v>43043</v>
      </c>
      <c r="I10" s="51">
        <f t="shared" si="1"/>
        <v>43044</v>
      </c>
      <c r="J10" s="51">
        <f t="shared" si="1"/>
        <v>43045</v>
      </c>
      <c r="K10" s="51">
        <f t="shared" si="1"/>
        <v>43046</v>
      </c>
      <c r="L10" s="51">
        <f t="shared" si="1"/>
        <v>43047</v>
      </c>
      <c r="M10" s="51">
        <f t="shared" si="1"/>
        <v>43048</v>
      </c>
      <c r="N10" s="51">
        <f t="shared" si="1"/>
        <v>43049</v>
      </c>
      <c r="O10" s="51">
        <f t="shared" si="1"/>
        <v>43050</v>
      </c>
      <c r="P10" s="51">
        <f t="shared" si="1"/>
        <v>43051</v>
      </c>
      <c r="Q10" s="51">
        <f t="shared" si="1"/>
        <v>43052</v>
      </c>
      <c r="R10" s="51">
        <f t="shared" si="1"/>
        <v>43053</v>
      </c>
      <c r="S10" s="51">
        <f t="shared" si="1"/>
        <v>43054</v>
      </c>
      <c r="T10" s="51">
        <f t="shared" si="1"/>
        <v>43055</v>
      </c>
      <c r="U10" s="51">
        <f t="shared" si="1"/>
        <v>43056</v>
      </c>
      <c r="V10" s="51">
        <f t="shared" si="1"/>
        <v>43057</v>
      </c>
      <c r="W10" s="51">
        <f t="shared" si="1"/>
        <v>43058</v>
      </c>
      <c r="X10" s="51">
        <f t="shared" si="1"/>
        <v>43059</v>
      </c>
      <c r="Y10" s="51">
        <f t="shared" si="1"/>
        <v>43060</v>
      </c>
      <c r="Z10" s="51">
        <f t="shared" si="1"/>
        <v>43061</v>
      </c>
      <c r="AA10" s="51">
        <f t="shared" si="1"/>
        <v>43062</v>
      </c>
      <c r="AB10" s="51">
        <f t="shared" si="1"/>
        <v>43063</v>
      </c>
      <c r="AC10" s="51">
        <f t="shared" si="1"/>
        <v>43064</v>
      </c>
      <c r="AD10" s="51">
        <f t="shared" si="1"/>
        <v>43065</v>
      </c>
      <c r="AE10" s="51">
        <f t="shared" si="1"/>
        <v>43066</v>
      </c>
      <c r="AF10" s="51">
        <f t="shared" si="1"/>
        <v>43067</v>
      </c>
      <c r="AG10" s="51">
        <f t="shared" si="1"/>
        <v>43068</v>
      </c>
      <c r="AH10" s="51">
        <f t="shared" si="1"/>
        <v>43069</v>
      </c>
      <c r="AI10" s="51" t="str">
        <f t="shared" si="1"/>
        <v/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11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tư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năm</v>
      </c>
      <c r="G11" s="50" t="str">
        <f t="shared" si="2"/>
        <v xml:space="preserve">          Thứ sáu</v>
      </c>
      <c r="H11" s="50" t="str">
        <f t="shared" si="2"/>
        <v xml:space="preserve">          Thứ bảy</v>
      </c>
      <c r="I11" s="50" t="str">
        <f t="shared" si="2"/>
        <v xml:space="preserve">          Chủ nhật</v>
      </c>
      <c r="J11" s="50" t="str">
        <f t="shared" si="2"/>
        <v xml:space="preserve">          Thứ hai</v>
      </c>
      <c r="K11" s="50" t="str">
        <f t="shared" si="2"/>
        <v xml:space="preserve">          Thứ ba</v>
      </c>
      <c r="L11" s="50" t="str">
        <f t="shared" si="2"/>
        <v xml:space="preserve">          Thứ tư</v>
      </c>
      <c r="M11" s="50" t="str">
        <f t="shared" si="2"/>
        <v xml:space="preserve">          Thứ năm</v>
      </c>
      <c r="N11" s="50" t="str">
        <f t="shared" si="2"/>
        <v xml:space="preserve">          Thứ sáu</v>
      </c>
      <c r="O11" s="50" t="str">
        <f t="shared" si="2"/>
        <v xml:space="preserve">          Thứ bảy</v>
      </c>
      <c r="P11" s="50" t="str">
        <f t="shared" si="2"/>
        <v xml:space="preserve">          Chủ nhật</v>
      </c>
      <c r="Q11" s="50" t="str">
        <f t="shared" si="2"/>
        <v xml:space="preserve">          Thứ hai</v>
      </c>
      <c r="R11" s="50" t="str">
        <f t="shared" si="2"/>
        <v xml:space="preserve">          Thứ ba</v>
      </c>
      <c r="S11" s="50" t="str">
        <f t="shared" si="2"/>
        <v xml:space="preserve">          Thứ tư</v>
      </c>
      <c r="T11" s="50" t="str">
        <f t="shared" si="2"/>
        <v xml:space="preserve">          Thứ năm</v>
      </c>
      <c r="U11" s="50" t="str">
        <f t="shared" si="2"/>
        <v xml:space="preserve">          Thứ sáu</v>
      </c>
      <c r="V11" s="50" t="str">
        <f t="shared" si="2"/>
        <v xml:space="preserve">          Thứ bảy</v>
      </c>
      <c r="W11" s="50" t="str">
        <f t="shared" si="2"/>
        <v xml:space="preserve">          Chủ nhật</v>
      </c>
      <c r="X11" s="50" t="str">
        <f t="shared" si="2"/>
        <v xml:space="preserve">          Thứ hai</v>
      </c>
      <c r="Y11" s="50" t="str">
        <f t="shared" si="2"/>
        <v xml:space="preserve">          Thứ ba</v>
      </c>
      <c r="Z11" s="50" t="str">
        <f t="shared" si="2"/>
        <v xml:space="preserve">          Thứ tư</v>
      </c>
      <c r="AA11" s="50" t="str">
        <f t="shared" si="2"/>
        <v xml:space="preserve">          Thứ năm</v>
      </c>
      <c r="AB11" s="50" t="str">
        <f t="shared" si="2"/>
        <v xml:space="preserve">          Thứ sáu</v>
      </c>
      <c r="AC11" s="50" t="str">
        <f t="shared" si="2"/>
        <v xml:space="preserve">          Thứ bảy</v>
      </c>
      <c r="AD11" s="50" t="str">
        <f t="shared" si="2"/>
        <v xml:space="preserve">          Chủ nhật</v>
      </c>
      <c r="AE11" s="50" t="str">
        <f t="shared" si="2"/>
        <v xml:space="preserve">          Thứ hai</v>
      </c>
      <c r="AF11" s="50" t="str">
        <f t="shared" si="2"/>
        <v xml:space="preserve">          Thứ ba</v>
      </c>
      <c r="AG11" s="50" t="str">
        <f t="shared" si="2"/>
        <v xml:space="preserve">          Thứ tư</v>
      </c>
      <c r="AH11" s="50" t="str">
        <f t="shared" si="2"/>
        <v xml:space="preserve">          Thứ năm</v>
      </c>
      <c r="AI11" s="50" t="str">
        <f t="shared" si="2"/>
        <v/>
      </c>
      <c r="AJ11" s="276"/>
      <c r="AK11" s="269"/>
      <c r="AL11" s="269"/>
      <c r="AM11" s="269"/>
      <c r="AN11" s="270"/>
      <c r="AO11" s="44">
        <f t="shared" si="0"/>
        <v>11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IF(OR($A12="",E$10=""),"",IF(IFERROR(MATCH(BBC_11!E$10,Infor!$A$13:$A$30,0),0)&gt;0,"L",IF(WEEKDAY(E$10)=1,"","X")))</f>
        <v>X</v>
      </c>
      <c r="F12" s="56" t="str">
        <f>IF(OR($A12="",F$10=""),"",IF(IFERROR(MATCH(BBC_11!F$10,Infor!$A$13:$A$30,0),0)&gt;0,"L",IF(WEEKDAY(F$10)=1,"","X")))</f>
        <v>X</v>
      </c>
      <c r="G12" s="56" t="str">
        <f>IF(OR($A12="",G$10=""),"",IF(IFERROR(MATCH(BBC_11!G$10,Infor!$A$13:$A$30,0),0)&gt;0,"L",IF(WEEKDAY(G$10)=1,"","X")))</f>
        <v>X</v>
      </c>
      <c r="H12" s="56" t="str">
        <f>IF(OR($A12="",H$10=""),"",IF(IFERROR(MATCH(BBC_11!H$10,Infor!$A$13:$A$30,0),0)&gt;0,"L",IF(WEEKDAY(H$10)=1,"","X")))</f>
        <v>X</v>
      </c>
      <c r="I12" s="56" t="str">
        <f>IF(OR($A12="",I$10=""),"",IF(IFERROR(MATCH(BBC_11!I$10,Infor!$A$13:$A$30,0),0)&gt;0,"L",IF(WEEKDAY(I$10)=1,"","X")))</f>
        <v/>
      </c>
      <c r="J12" s="56" t="str">
        <f>IF(OR($A12="",J$10=""),"",IF(IFERROR(MATCH(BBC_11!J$10,Infor!$A$13:$A$30,0),0)&gt;0,"L",IF(WEEKDAY(J$10)=1,"","X")))</f>
        <v>X</v>
      </c>
      <c r="K12" s="56" t="str">
        <f>IF(OR($A12="",K$10=""),"",IF(IFERROR(MATCH(BBC_11!K$10,Infor!$A$13:$A$30,0),0)&gt;0,"L",IF(WEEKDAY(K$10)=1,"","X")))</f>
        <v>X</v>
      </c>
      <c r="L12" s="56" t="str">
        <f>IF(OR($A12="",L$10=""),"",IF(IFERROR(MATCH(BBC_11!L$10,Infor!$A$13:$A$30,0),0)&gt;0,"L",IF(WEEKDAY(L$10)=1,"","X")))</f>
        <v>X</v>
      </c>
      <c r="M12" s="56" t="str">
        <f>IF(OR($A12="",M$10=""),"",IF(IFERROR(MATCH(BBC_11!M$10,Infor!$A$13:$A$30,0),0)&gt;0,"L",IF(WEEKDAY(M$10)=1,"","X")))</f>
        <v>X</v>
      </c>
      <c r="N12" s="56" t="str">
        <f>IF(OR($A12="",N$10=""),"",IF(IFERROR(MATCH(BBC_11!N$10,Infor!$A$13:$A$30,0),0)&gt;0,"L",IF(WEEKDAY(N$10)=1,"","X")))</f>
        <v>X</v>
      </c>
      <c r="O12" s="56" t="str">
        <f>IF(OR($A12="",O$10=""),"",IF(IFERROR(MATCH(BBC_11!O$10,Infor!$A$13:$A$30,0),0)&gt;0,"L",IF(WEEKDAY(O$10)=1,"","X")))</f>
        <v>X</v>
      </c>
      <c r="P12" s="56" t="str">
        <f>IF(OR($A12="",P$10=""),"",IF(IFERROR(MATCH(BBC_11!P$10,Infor!$A$13:$A$30,0),0)&gt;0,"L",IF(WEEKDAY(P$10)=1,"","X")))</f>
        <v/>
      </c>
      <c r="Q12" s="56" t="str">
        <f>IF(OR($A12="",Q$10=""),"",IF(IFERROR(MATCH(BBC_11!Q$10,Infor!$A$13:$A$30,0),0)&gt;0,"L",IF(WEEKDAY(Q$10)=1,"","X")))</f>
        <v>X</v>
      </c>
      <c r="R12" s="56" t="str">
        <f>IF(OR($A12="",R$10=""),"",IF(IFERROR(MATCH(BBC_11!R$10,Infor!$A$13:$A$30,0),0)&gt;0,"L",IF(WEEKDAY(R$10)=1,"","X")))</f>
        <v>X</v>
      </c>
      <c r="S12" s="56" t="str">
        <f>IF(OR($A12="",S$10=""),"",IF(IFERROR(MATCH(BBC_11!S$10,Infor!$A$13:$A$30,0),0)&gt;0,"L",IF(WEEKDAY(S$10)=1,"","X")))</f>
        <v>X</v>
      </c>
      <c r="T12" s="56" t="str">
        <f>IF(OR($A12="",T$10=""),"",IF(IFERROR(MATCH(BBC_11!T$10,Infor!$A$13:$A$30,0),0)&gt;0,"L",IF(WEEKDAY(T$10)=1,"","X")))</f>
        <v>X</v>
      </c>
      <c r="U12" s="56" t="str">
        <f>IF(OR($A12="",U$10=""),"",IF(IFERROR(MATCH(BBC_11!U$10,Infor!$A$13:$A$30,0),0)&gt;0,"L",IF(WEEKDAY(U$10)=1,"","X")))</f>
        <v>X</v>
      </c>
      <c r="V12" s="56" t="str">
        <f>IF(OR($A12="",V$10=""),"",IF(IFERROR(MATCH(BBC_11!V$10,Infor!$A$13:$A$30,0),0)&gt;0,"L",IF(WEEKDAY(V$10)=1,"","X")))</f>
        <v>X</v>
      </c>
      <c r="W12" s="56" t="str">
        <f>IF(OR($A12="",W$10=""),"",IF(IFERROR(MATCH(BBC_11!W$10,Infor!$A$13:$A$30,0),0)&gt;0,"L",IF(WEEKDAY(W$10)=1,"","X")))</f>
        <v/>
      </c>
      <c r="X12" s="56" t="str">
        <f>IF(OR($A12="",X$10=""),"",IF(IFERROR(MATCH(BBC_11!X$10,Infor!$A$13:$A$30,0),0)&gt;0,"L",IF(WEEKDAY(X$10)=1,"","X")))</f>
        <v>X</v>
      </c>
      <c r="Y12" s="56" t="str">
        <f>IF(OR($A12="",Y$10=""),"",IF(IFERROR(MATCH(BBC_11!Y$10,Infor!$A$13:$A$30,0),0)&gt;0,"L",IF(WEEKDAY(Y$10)=1,"","X")))</f>
        <v>X</v>
      </c>
      <c r="Z12" s="56" t="str">
        <f>IF(OR($A12="",Z$10=""),"",IF(IFERROR(MATCH(BBC_11!Z$10,Infor!$A$13:$A$30,0),0)&gt;0,"L",IF(WEEKDAY(Z$10)=1,"","X")))</f>
        <v>X</v>
      </c>
      <c r="AA12" s="56" t="str">
        <f>IF(OR($A12="",AA$10=""),"",IF(IFERROR(MATCH(BBC_11!AA$10,Infor!$A$13:$A$30,0),0)&gt;0,"L",IF(WEEKDAY(AA$10)=1,"","X")))</f>
        <v>X</v>
      </c>
      <c r="AB12" s="56" t="str">
        <f>IF(OR($A12="",AB$10=""),"",IF(IFERROR(MATCH(BBC_11!AB$10,Infor!$A$13:$A$30,0),0)&gt;0,"L",IF(WEEKDAY(AB$10)=1,"","X")))</f>
        <v>X</v>
      </c>
      <c r="AC12" s="56" t="str">
        <f>IF(OR($A12="",AC$10=""),"",IF(IFERROR(MATCH(BBC_11!AC$10,Infor!$A$13:$A$30,0),0)&gt;0,"L",IF(WEEKDAY(AC$10)=1,"","X")))</f>
        <v>X</v>
      </c>
      <c r="AD12" s="56" t="str">
        <f>IF(OR($A12="",AD$10=""),"",IF(IFERROR(MATCH(BBC_11!AD$10,Infor!$A$13:$A$30,0),0)&gt;0,"L",IF(WEEKDAY(AD$10)=1,"","X")))</f>
        <v/>
      </c>
      <c r="AE12" s="56" t="str">
        <f>IF(OR($A12="",AE$10=""),"",IF(IFERROR(MATCH(BBC_11!AE$10,Infor!$A$13:$A$30,0),0)&gt;0,"L",IF(WEEKDAY(AE$10)=1,"","X")))</f>
        <v>X</v>
      </c>
      <c r="AF12" s="56" t="str">
        <f>IF(OR($A12="",AF$10=""),"",IF(IFERROR(MATCH(BBC_11!AF$10,Infor!$A$13:$A$30,0),0)&gt;0,"L",IF(WEEKDAY(AF$10)=1,"","X")))</f>
        <v>X</v>
      </c>
      <c r="AG12" s="56" t="str">
        <f>IF(OR($A12="",AG$10=""),"",IF(IFERROR(MATCH(BBC_11!AG$10,Infor!$A$13:$A$30,0),0)&gt;0,"L",IF(WEEKDAY(AG$10)=1,"","X")))</f>
        <v>X</v>
      </c>
      <c r="AH12" s="56" t="str">
        <f>IF(OR($A12="",AH$10=""),"",IF(IFERROR(MATCH(BBC_11!AH$10,Infor!$A$13:$A$30,0),0)&gt;0,"L",IF(WEEKDAY(AH$10)=1,"","X")))</f>
        <v>X</v>
      </c>
      <c r="AI12" s="56" t="str">
        <f>IF(OR($A12="",AI$10=""),"",IF(IFERROR(MATCH(BBC_11!AI$10,Infor!$A$13:$A$30,0),0)&gt;0,"L",IF(WEEKDAY(AI$10)=1,"","X")))</f>
        <v/>
      </c>
      <c r="AJ12" s="57"/>
      <c r="AK12" s="57">
        <f>COUNTIF(E12:AI12,"X")+COUNTIF(E12:AI12,"\")/2</f>
        <v>26</v>
      </c>
      <c r="AL12" s="57">
        <f>COUNTIF(E12:AI12,"L")</f>
        <v>0</v>
      </c>
      <c r="AM12" s="57"/>
      <c r="AN12" s="58"/>
      <c r="AO12" s="44">
        <f t="shared" si="0"/>
        <v>11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IF(OR($A13="",E$10=""),"",IF(IFERROR(MATCH(BBC_11!E$10,Infor!$A$13:$A$30,0),0)&gt;0,"L",IF(WEEKDAY(E$10)=1,"","X")))</f>
        <v>X</v>
      </c>
      <c r="F13" s="61" t="str">
        <f>IF(OR($A13="",F$10=""),"",IF(IFERROR(MATCH(BBC_11!F$10,Infor!$A$13:$A$30,0),0)&gt;0,"L",IF(WEEKDAY(F$10)=1,"","X")))</f>
        <v>X</v>
      </c>
      <c r="G13" s="61" t="str">
        <f>IF(OR($A13="",G$10=""),"",IF(IFERROR(MATCH(BBC_11!G$10,Infor!$A$13:$A$30,0),0)&gt;0,"L",IF(WEEKDAY(G$10)=1,"","X")))</f>
        <v>X</v>
      </c>
      <c r="H13" s="61" t="str">
        <f>IF(OR($A13="",H$10=""),"",IF(IFERROR(MATCH(BBC_11!H$10,Infor!$A$13:$A$30,0),0)&gt;0,"L",IF(WEEKDAY(H$10)=1,"","X")))</f>
        <v>X</v>
      </c>
      <c r="I13" s="61" t="str">
        <f>IF(OR($A13="",I$10=""),"",IF(IFERROR(MATCH(BBC_11!I$10,Infor!$A$13:$A$30,0),0)&gt;0,"L",IF(WEEKDAY(I$10)=1,"","X")))</f>
        <v/>
      </c>
      <c r="J13" s="61" t="str">
        <f>IF(OR($A13="",J$10=""),"",IF(IFERROR(MATCH(BBC_11!J$10,Infor!$A$13:$A$30,0),0)&gt;0,"L",IF(WEEKDAY(J$10)=1,"","X")))</f>
        <v>X</v>
      </c>
      <c r="K13" s="61" t="str">
        <f>IF(OR($A13="",K$10=""),"",IF(IFERROR(MATCH(BBC_11!K$10,Infor!$A$13:$A$30,0),0)&gt;0,"L",IF(WEEKDAY(K$10)=1,"","X")))</f>
        <v>X</v>
      </c>
      <c r="L13" s="61" t="str">
        <f>IF(OR($A13="",L$10=""),"",IF(IFERROR(MATCH(BBC_11!L$10,Infor!$A$13:$A$30,0),0)&gt;0,"L",IF(WEEKDAY(L$10)=1,"","X")))</f>
        <v>X</v>
      </c>
      <c r="M13" s="61" t="str">
        <f>IF(OR($A13="",M$10=""),"",IF(IFERROR(MATCH(BBC_11!M$10,Infor!$A$13:$A$30,0),0)&gt;0,"L",IF(WEEKDAY(M$10)=1,"","X")))</f>
        <v>X</v>
      </c>
      <c r="N13" s="61" t="str">
        <f>IF(OR($A13="",N$10=""),"",IF(IFERROR(MATCH(BBC_11!N$10,Infor!$A$13:$A$30,0),0)&gt;0,"L",IF(WEEKDAY(N$10)=1,"","X")))</f>
        <v>X</v>
      </c>
      <c r="O13" s="61" t="str">
        <f>IF(OR($A13="",O$10=""),"",IF(IFERROR(MATCH(BBC_11!O$10,Infor!$A$13:$A$30,0),0)&gt;0,"L",IF(WEEKDAY(O$10)=1,"","X")))</f>
        <v>X</v>
      </c>
      <c r="P13" s="61" t="str">
        <f>IF(OR($A13="",P$10=""),"",IF(IFERROR(MATCH(BBC_11!P$10,Infor!$A$13:$A$30,0),0)&gt;0,"L",IF(WEEKDAY(P$10)=1,"","X")))</f>
        <v/>
      </c>
      <c r="Q13" s="61" t="str">
        <f>IF(OR($A13="",Q$10=""),"",IF(IFERROR(MATCH(BBC_11!Q$10,Infor!$A$13:$A$30,0),0)&gt;0,"L",IF(WEEKDAY(Q$10)=1,"","X")))</f>
        <v>X</v>
      </c>
      <c r="R13" s="61" t="str">
        <f>IF(OR($A13="",R$10=""),"",IF(IFERROR(MATCH(BBC_11!R$10,Infor!$A$13:$A$30,0),0)&gt;0,"L",IF(WEEKDAY(R$10)=1,"","X")))</f>
        <v>X</v>
      </c>
      <c r="S13" s="61" t="str">
        <f>IF(OR($A13="",S$10=""),"",IF(IFERROR(MATCH(BBC_11!S$10,Infor!$A$13:$A$30,0),0)&gt;0,"L",IF(WEEKDAY(S$10)=1,"","X")))</f>
        <v>X</v>
      </c>
      <c r="T13" s="61" t="str">
        <f>IF(OR($A13="",T$10=""),"",IF(IFERROR(MATCH(BBC_11!T$10,Infor!$A$13:$A$30,0),0)&gt;0,"L",IF(WEEKDAY(T$10)=1,"","X")))</f>
        <v>X</v>
      </c>
      <c r="U13" s="61" t="str">
        <f>IF(OR($A13="",U$10=""),"",IF(IFERROR(MATCH(BBC_11!U$10,Infor!$A$13:$A$30,0),0)&gt;0,"L",IF(WEEKDAY(U$10)=1,"","X")))</f>
        <v>X</v>
      </c>
      <c r="V13" s="61" t="str">
        <f>IF(OR($A13="",V$10=""),"",IF(IFERROR(MATCH(BBC_11!V$10,Infor!$A$13:$A$30,0),0)&gt;0,"L",IF(WEEKDAY(V$10)=1,"","X")))</f>
        <v>X</v>
      </c>
      <c r="W13" s="61" t="str">
        <f>IF(OR($A13="",W$10=""),"",IF(IFERROR(MATCH(BBC_11!W$10,Infor!$A$13:$A$30,0),0)&gt;0,"L",IF(WEEKDAY(W$10)=1,"","X")))</f>
        <v/>
      </c>
      <c r="X13" s="61" t="str">
        <f>IF(OR($A13="",X$10=""),"",IF(IFERROR(MATCH(BBC_11!X$10,Infor!$A$13:$A$30,0),0)&gt;0,"L",IF(WEEKDAY(X$10)=1,"","X")))</f>
        <v>X</v>
      </c>
      <c r="Y13" s="61" t="str">
        <f>IF(OR($A13="",Y$10=""),"",IF(IFERROR(MATCH(BBC_11!Y$10,Infor!$A$13:$A$30,0),0)&gt;0,"L",IF(WEEKDAY(Y$10)=1,"","X")))</f>
        <v>X</v>
      </c>
      <c r="Z13" s="61" t="str">
        <f>IF(OR($A13="",Z$10=""),"",IF(IFERROR(MATCH(BBC_11!Z$10,Infor!$A$13:$A$30,0),0)&gt;0,"L",IF(WEEKDAY(Z$10)=1,"","X")))</f>
        <v>X</v>
      </c>
      <c r="AA13" s="61" t="str">
        <f>IF(OR($A13="",AA$10=""),"",IF(IFERROR(MATCH(BBC_11!AA$10,Infor!$A$13:$A$30,0),0)&gt;0,"L",IF(WEEKDAY(AA$10)=1,"","X")))</f>
        <v>X</v>
      </c>
      <c r="AB13" s="61" t="str">
        <f>IF(OR($A13="",AB$10=""),"",IF(IFERROR(MATCH(BBC_11!AB$10,Infor!$A$13:$A$30,0),0)&gt;0,"L",IF(WEEKDAY(AB$10)=1,"","X")))</f>
        <v>X</v>
      </c>
      <c r="AC13" s="61" t="str">
        <f>IF(OR($A13="",AC$10=""),"",IF(IFERROR(MATCH(BBC_11!AC$10,Infor!$A$13:$A$30,0),0)&gt;0,"L",IF(WEEKDAY(AC$10)=1,"","X")))</f>
        <v>X</v>
      </c>
      <c r="AD13" s="61" t="str">
        <f>IF(OR($A13="",AD$10=""),"",IF(IFERROR(MATCH(BBC_11!AD$10,Infor!$A$13:$A$30,0),0)&gt;0,"L",IF(WEEKDAY(AD$10)=1,"","X")))</f>
        <v/>
      </c>
      <c r="AE13" s="61" t="str">
        <f>IF(OR($A13="",AE$10=""),"",IF(IFERROR(MATCH(BBC_11!AE$10,Infor!$A$13:$A$30,0),0)&gt;0,"L",IF(WEEKDAY(AE$10)=1,"","X")))</f>
        <v>X</v>
      </c>
      <c r="AF13" s="61" t="str">
        <f>IF(OR($A13="",AF$10=""),"",IF(IFERROR(MATCH(BBC_11!AF$10,Infor!$A$13:$A$30,0),0)&gt;0,"L",IF(WEEKDAY(AF$10)=1,"","X")))</f>
        <v>X</v>
      </c>
      <c r="AG13" s="61" t="str">
        <f>IF(OR($A13="",AG$10=""),"",IF(IFERROR(MATCH(BBC_11!AG$10,Infor!$A$13:$A$30,0),0)&gt;0,"L",IF(WEEKDAY(AG$10)=1,"","X")))</f>
        <v>X</v>
      </c>
      <c r="AH13" s="61" t="str">
        <f>IF(OR($A13="",AH$10=""),"",IF(IFERROR(MATCH(BBC_11!AH$10,Infor!$A$13:$A$30,0),0)&gt;0,"L",IF(WEEKDAY(AH$10)=1,"","X")))</f>
        <v>X</v>
      </c>
      <c r="AI13" s="61" t="str">
        <f>IF(OR($A13="",AI$10=""),"",IF(IFERROR(MATCH(BBC_11!AI$10,Infor!$A$13:$A$30,0),0)&gt;0,"L",IF(WEEKDAY(AI$10)=1,"","X")))</f>
        <v/>
      </c>
      <c r="AJ13" s="62"/>
      <c r="AK13" s="62">
        <f t="shared" ref="AK13:AK61" si="6">COUNTIF(E13:AI13,"X")+COUNTIF(E13:AI13,"\")/2</f>
        <v>26</v>
      </c>
      <c r="AL13" s="62">
        <f t="shared" ref="AL13:AL61" si="7">COUNTIF(E13:AI13,"L")</f>
        <v>0</v>
      </c>
      <c r="AM13" s="62"/>
      <c r="AN13" s="63"/>
      <c r="AO13" s="44">
        <f t="shared" si="0"/>
        <v>11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IF(OR($A14="",E$10=""),"",IF(IFERROR(MATCH(BBC_11!E$10,Infor!$A$13:$A$30,0),0)&gt;0,"L",IF(WEEKDAY(E$10)=1,"","X")))</f>
        <v>X</v>
      </c>
      <c r="F14" s="61" t="str">
        <f>IF(OR($A14="",F$10=""),"",IF(IFERROR(MATCH(BBC_11!F$10,Infor!$A$13:$A$30,0),0)&gt;0,"L",IF(WEEKDAY(F$10)=1,"","X")))</f>
        <v>X</v>
      </c>
      <c r="G14" s="61" t="str">
        <f>IF(OR($A14="",G$10=""),"",IF(IFERROR(MATCH(BBC_11!G$10,Infor!$A$13:$A$30,0),0)&gt;0,"L",IF(WEEKDAY(G$10)=1,"","X")))</f>
        <v>X</v>
      </c>
      <c r="H14" s="61" t="str">
        <f>IF(OR($A14="",H$10=""),"",IF(IFERROR(MATCH(BBC_11!H$10,Infor!$A$13:$A$30,0),0)&gt;0,"L",IF(WEEKDAY(H$10)=1,"","X")))</f>
        <v>X</v>
      </c>
      <c r="I14" s="61" t="str">
        <f>IF(OR($A14="",I$10=""),"",IF(IFERROR(MATCH(BBC_11!I$10,Infor!$A$13:$A$30,0),0)&gt;0,"L",IF(WEEKDAY(I$10)=1,"","X")))</f>
        <v/>
      </c>
      <c r="J14" s="61" t="str">
        <f>IF(OR($A14="",J$10=""),"",IF(IFERROR(MATCH(BBC_11!J$10,Infor!$A$13:$A$30,0),0)&gt;0,"L",IF(WEEKDAY(J$10)=1,"","X")))</f>
        <v>X</v>
      </c>
      <c r="K14" s="61" t="str">
        <f>IF(OR($A14="",K$10=""),"",IF(IFERROR(MATCH(BBC_11!K$10,Infor!$A$13:$A$30,0),0)&gt;0,"L",IF(WEEKDAY(K$10)=1,"","X")))</f>
        <v>X</v>
      </c>
      <c r="L14" s="61" t="str">
        <f>IF(OR($A14="",L$10=""),"",IF(IFERROR(MATCH(BBC_11!L$10,Infor!$A$13:$A$30,0),0)&gt;0,"L",IF(WEEKDAY(L$10)=1,"","X")))</f>
        <v>X</v>
      </c>
      <c r="M14" s="61" t="str">
        <f>IF(OR($A14="",M$10=""),"",IF(IFERROR(MATCH(BBC_11!M$10,Infor!$A$13:$A$30,0),0)&gt;0,"L",IF(WEEKDAY(M$10)=1,"","X")))</f>
        <v>X</v>
      </c>
      <c r="N14" s="61" t="str">
        <f>IF(OR($A14="",N$10=""),"",IF(IFERROR(MATCH(BBC_11!N$10,Infor!$A$13:$A$30,0),0)&gt;0,"L",IF(WEEKDAY(N$10)=1,"","X")))</f>
        <v>X</v>
      </c>
      <c r="O14" s="61" t="str">
        <f>IF(OR($A14="",O$10=""),"",IF(IFERROR(MATCH(BBC_11!O$10,Infor!$A$13:$A$30,0),0)&gt;0,"L",IF(WEEKDAY(O$10)=1,"","X")))</f>
        <v>X</v>
      </c>
      <c r="P14" s="61" t="str">
        <f>IF(OR($A14="",P$10=""),"",IF(IFERROR(MATCH(BBC_11!P$10,Infor!$A$13:$A$30,0),0)&gt;0,"L",IF(WEEKDAY(P$10)=1,"","X")))</f>
        <v/>
      </c>
      <c r="Q14" s="61" t="str">
        <f>IF(OR($A14="",Q$10=""),"",IF(IFERROR(MATCH(BBC_11!Q$10,Infor!$A$13:$A$30,0),0)&gt;0,"L",IF(WEEKDAY(Q$10)=1,"","X")))</f>
        <v>X</v>
      </c>
      <c r="R14" s="61" t="str">
        <f>IF(OR($A14="",R$10=""),"",IF(IFERROR(MATCH(BBC_11!R$10,Infor!$A$13:$A$30,0),0)&gt;0,"L",IF(WEEKDAY(R$10)=1,"","X")))</f>
        <v>X</v>
      </c>
      <c r="S14" s="61" t="str">
        <f>IF(OR($A14="",S$10=""),"",IF(IFERROR(MATCH(BBC_11!S$10,Infor!$A$13:$A$30,0),0)&gt;0,"L",IF(WEEKDAY(S$10)=1,"","X")))</f>
        <v>X</v>
      </c>
      <c r="T14" s="61" t="str">
        <f>IF(OR($A14="",T$10=""),"",IF(IFERROR(MATCH(BBC_11!T$10,Infor!$A$13:$A$30,0),0)&gt;0,"L",IF(WEEKDAY(T$10)=1,"","X")))</f>
        <v>X</v>
      </c>
      <c r="U14" s="61" t="str">
        <f>IF(OR($A14="",U$10=""),"",IF(IFERROR(MATCH(BBC_11!U$10,Infor!$A$13:$A$30,0),0)&gt;0,"L",IF(WEEKDAY(U$10)=1,"","X")))</f>
        <v>X</v>
      </c>
      <c r="V14" s="61" t="str">
        <f>IF(OR($A14="",V$10=""),"",IF(IFERROR(MATCH(BBC_11!V$10,Infor!$A$13:$A$30,0),0)&gt;0,"L",IF(WEEKDAY(V$10)=1,"","X")))</f>
        <v>X</v>
      </c>
      <c r="W14" s="61" t="str">
        <f>IF(OR($A14="",W$10=""),"",IF(IFERROR(MATCH(BBC_11!W$10,Infor!$A$13:$A$30,0),0)&gt;0,"L",IF(WEEKDAY(W$10)=1,"","X")))</f>
        <v/>
      </c>
      <c r="X14" s="61" t="str">
        <f>IF(OR($A14="",X$10=""),"",IF(IFERROR(MATCH(BBC_11!X$10,Infor!$A$13:$A$30,0),0)&gt;0,"L",IF(WEEKDAY(X$10)=1,"","X")))</f>
        <v>X</v>
      </c>
      <c r="Y14" s="61" t="str">
        <f>IF(OR($A14="",Y$10=""),"",IF(IFERROR(MATCH(BBC_11!Y$10,Infor!$A$13:$A$30,0),0)&gt;0,"L",IF(WEEKDAY(Y$10)=1,"","X")))</f>
        <v>X</v>
      </c>
      <c r="Z14" s="61" t="str">
        <f>IF(OR($A14="",Z$10=""),"",IF(IFERROR(MATCH(BBC_11!Z$10,Infor!$A$13:$A$30,0),0)&gt;0,"L",IF(WEEKDAY(Z$10)=1,"","X")))</f>
        <v>X</v>
      </c>
      <c r="AA14" s="61" t="str">
        <f>IF(OR($A14="",AA$10=""),"",IF(IFERROR(MATCH(BBC_11!AA$10,Infor!$A$13:$A$30,0),0)&gt;0,"L",IF(WEEKDAY(AA$10)=1,"","X")))</f>
        <v>X</v>
      </c>
      <c r="AB14" s="61" t="str">
        <f>IF(OR($A14="",AB$10=""),"",IF(IFERROR(MATCH(BBC_11!AB$10,Infor!$A$13:$A$30,0),0)&gt;0,"L",IF(WEEKDAY(AB$10)=1,"","X")))</f>
        <v>X</v>
      </c>
      <c r="AC14" s="61" t="str">
        <f>IF(OR($A14="",AC$10=""),"",IF(IFERROR(MATCH(BBC_11!AC$10,Infor!$A$13:$A$30,0),0)&gt;0,"L",IF(WEEKDAY(AC$10)=1,"","X")))</f>
        <v>X</v>
      </c>
      <c r="AD14" s="61" t="str">
        <f>IF(OR($A14="",AD$10=""),"",IF(IFERROR(MATCH(BBC_11!AD$10,Infor!$A$13:$A$30,0),0)&gt;0,"L",IF(WEEKDAY(AD$10)=1,"","X")))</f>
        <v/>
      </c>
      <c r="AE14" s="61" t="str">
        <f>IF(OR($A14="",AE$10=""),"",IF(IFERROR(MATCH(BBC_11!AE$10,Infor!$A$13:$A$30,0),0)&gt;0,"L",IF(WEEKDAY(AE$10)=1,"","X")))</f>
        <v>X</v>
      </c>
      <c r="AF14" s="61" t="str">
        <f>IF(OR($A14="",AF$10=""),"",IF(IFERROR(MATCH(BBC_11!AF$10,Infor!$A$13:$A$30,0),0)&gt;0,"L",IF(WEEKDAY(AF$10)=1,"","X")))</f>
        <v>X</v>
      </c>
      <c r="AG14" s="61" t="str">
        <f>IF(OR($A14="",AG$10=""),"",IF(IFERROR(MATCH(BBC_11!AG$10,Infor!$A$13:$A$30,0),0)&gt;0,"L",IF(WEEKDAY(AG$10)=1,"","X")))</f>
        <v>X</v>
      </c>
      <c r="AH14" s="61" t="str">
        <f>IF(OR($A14="",AH$10=""),"",IF(IFERROR(MATCH(BBC_11!AH$10,Infor!$A$13:$A$30,0),0)&gt;0,"L",IF(WEEKDAY(AH$10)=1,"","X")))</f>
        <v>X</v>
      </c>
      <c r="AI14" s="61" t="str">
        <f>IF(OR($A14="",AI$10=""),"",IF(IFERROR(MATCH(BBC_11!AI$10,Infor!$A$13:$A$30,0),0)&gt;0,"L",IF(WEEKDAY(AI$10)=1,"","X")))</f>
        <v/>
      </c>
      <c r="AJ14" s="62"/>
      <c r="AK14" s="62">
        <f t="shared" si="6"/>
        <v>26</v>
      </c>
      <c r="AL14" s="62">
        <f t="shared" si="7"/>
        <v>0</v>
      </c>
      <c r="AM14" s="62"/>
      <c r="AN14" s="63"/>
      <c r="AO14" s="44">
        <f t="shared" si="0"/>
        <v>11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IF(OR($A15="",E$10=""),"",IF(IFERROR(MATCH(BBC_11!E$10,Infor!$A$13:$A$30,0),0)&gt;0,"L",IF(WEEKDAY(E$10)=1,"","X")))</f>
        <v>X</v>
      </c>
      <c r="F15" s="61" t="str">
        <f>IF(OR($A15="",F$10=""),"",IF(IFERROR(MATCH(BBC_11!F$10,Infor!$A$13:$A$30,0),0)&gt;0,"L",IF(WEEKDAY(F$10)=1,"","X")))</f>
        <v>X</v>
      </c>
      <c r="G15" s="61" t="str">
        <f>IF(OR($A15="",G$10=""),"",IF(IFERROR(MATCH(BBC_11!G$10,Infor!$A$13:$A$30,0),0)&gt;0,"L",IF(WEEKDAY(G$10)=1,"","X")))</f>
        <v>X</v>
      </c>
      <c r="H15" s="61" t="str">
        <f>IF(OR($A15="",H$10=""),"",IF(IFERROR(MATCH(BBC_11!H$10,Infor!$A$13:$A$30,0),0)&gt;0,"L",IF(WEEKDAY(H$10)=1,"","X")))</f>
        <v>X</v>
      </c>
      <c r="I15" s="61" t="str">
        <f>IF(OR($A15="",I$10=""),"",IF(IFERROR(MATCH(BBC_11!I$10,Infor!$A$13:$A$30,0),0)&gt;0,"L",IF(WEEKDAY(I$10)=1,"","X")))</f>
        <v/>
      </c>
      <c r="J15" s="61" t="str">
        <f>IF(OR($A15="",J$10=""),"",IF(IFERROR(MATCH(BBC_11!J$10,Infor!$A$13:$A$30,0),0)&gt;0,"L",IF(WEEKDAY(J$10)=1,"","X")))</f>
        <v>X</v>
      </c>
      <c r="K15" s="61" t="str">
        <f>IF(OR($A15="",K$10=""),"",IF(IFERROR(MATCH(BBC_11!K$10,Infor!$A$13:$A$30,0),0)&gt;0,"L",IF(WEEKDAY(K$10)=1,"","X")))</f>
        <v>X</v>
      </c>
      <c r="L15" s="61" t="str">
        <f>IF(OR($A15="",L$10=""),"",IF(IFERROR(MATCH(BBC_11!L$10,Infor!$A$13:$A$30,0),0)&gt;0,"L",IF(WEEKDAY(L$10)=1,"","X")))</f>
        <v>X</v>
      </c>
      <c r="M15" s="61" t="str">
        <f>IF(OR($A15="",M$10=""),"",IF(IFERROR(MATCH(BBC_11!M$10,Infor!$A$13:$A$30,0),0)&gt;0,"L",IF(WEEKDAY(M$10)=1,"","X")))</f>
        <v>X</v>
      </c>
      <c r="N15" s="61" t="str">
        <f>IF(OR($A15="",N$10=""),"",IF(IFERROR(MATCH(BBC_11!N$10,Infor!$A$13:$A$30,0),0)&gt;0,"L",IF(WEEKDAY(N$10)=1,"","X")))</f>
        <v>X</v>
      </c>
      <c r="O15" s="61" t="str">
        <f>IF(OR($A15="",O$10=""),"",IF(IFERROR(MATCH(BBC_11!O$10,Infor!$A$13:$A$30,0),0)&gt;0,"L",IF(WEEKDAY(O$10)=1,"","X")))</f>
        <v>X</v>
      </c>
      <c r="P15" s="61" t="str">
        <f>IF(OR($A15="",P$10=""),"",IF(IFERROR(MATCH(BBC_11!P$10,Infor!$A$13:$A$30,0),0)&gt;0,"L",IF(WEEKDAY(P$10)=1,"","X")))</f>
        <v/>
      </c>
      <c r="Q15" s="61" t="str">
        <f>IF(OR($A15="",Q$10=""),"",IF(IFERROR(MATCH(BBC_11!Q$10,Infor!$A$13:$A$30,0),0)&gt;0,"L",IF(WEEKDAY(Q$10)=1,"","X")))</f>
        <v>X</v>
      </c>
      <c r="R15" s="61" t="str">
        <f>IF(OR($A15="",R$10=""),"",IF(IFERROR(MATCH(BBC_11!R$10,Infor!$A$13:$A$30,0),0)&gt;0,"L",IF(WEEKDAY(R$10)=1,"","X")))</f>
        <v>X</v>
      </c>
      <c r="S15" s="61" t="str">
        <f>IF(OR($A15="",S$10=""),"",IF(IFERROR(MATCH(BBC_11!S$10,Infor!$A$13:$A$30,0),0)&gt;0,"L",IF(WEEKDAY(S$10)=1,"","X")))</f>
        <v>X</v>
      </c>
      <c r="T15" s="61" t="str">
        <f>IF(OR($A15="",T$10=""),"",IF(IFERROR(MATCH(BBC_11!T$10,Infor!$A$13:$A$30,0),0)&gt;0,"L",IF(WEEKDAY(T$10)=1,"","X")))</f>
        <v>X</v>
      </c>
      <c r="U15" s="61" t="str">
        <f>IF(OR($A15="",U$10=""),"",IF(IFERROR(MATCH(BBC_11!U$10,Infor!$A$13:$A$30,0),0)&gt;0,"L",IF(WEEKDAY(U$10)=1,"","X")))</f>
        <v>X</v>
      </c>
      <c r="V15" s="61" t="str">
        <f>IF(OR($A15="",V$10=""),"",IF(IFERROR(MATCH(BBC_11!V$10,Infor!$A$13:$A$30,0),0)&gt;0,"L",IF(WEEKDAY(V$10)=1,"","X")))</f>
        <v>X</v>
      </c>
      <c r="W15" s="61" t="str">
        <f>IF(OR($A15="",W$10=""),"",IF(IFERROR(MATCH(BBC_11!W$10,Infor!$A$13:$A$30,0),0)&gt;0,"L",IF(WEEKDAY(W$10)=1,"","X")))</f>
        <v/>
      </c>
      <c r="X15" s="61" t="str">
        <f>IF(OR($A15="",X$10=""),"",IF(IFERROR(MATCH(BBC_11!X$10,Infor!$A$13:$A$30,0),0)&gt;0,"L",IF(WEEKDAY(X$10)=1,"","X")))</f>
        <v>X</v>
      </c>
      <c r="Y15" s="61" t="str">
        <f>IF(OR($A15="",Y$10=""),"",IF(IFERROR(MATCH(BBC_11!Y$10,Infor!$A$13:$A$30,0),0)&gt;0,"L",IF(WEEKDAY(Y$10)=1,"","X")))</f>
        <v>X</v>
      </c>
      <c r="Z15" s="61" t="str">
        <f>IF(OR($A15="",Z$10=""),"",IF(IFERROR(MATCH(BBC_11!Z$10,Infor!$A$13:$A$30,0),0)&gt;0,"L",IF(WEEKDAY(Z$10)=1,"","X")))</f>
        <v>X</v>
      </c>
      <c r="AA15" s="61" t="str">
        <f>IF(OR($A15="",AA$10=""),"",IF(IFERROR(MATCH(BBC_11!AA$10,Infor!$A$13:$A$30,0),0)&gt;0,"L",IF(WEEKDAY(AA$10)=1,"","X")))</f>
        <v>X</v>
      </c>
      <c r="AB15" s="61" t="str">
        <f>IF(OR($A15="",AB$10=""),"",IF(IFERROR(MATCH(BBC_11!AB$10,Infor!$A$13:$A$30,0),0)&gt;0,"L",IF(WEEKDAY(AB$10)=1,"","X")))</f>
        <v>X</v>
      </c>
      <c r="AC15" s="61" t="str">
        <f>IF(OR($A15="",AC$10=""),"",IF(IFERROR(MATCH(BBC_11!AC$10,Infor!$A$13:$A$30,0),0)&gt;0,"L",IF(WEEKDAY(AC$10)=1,"","X")))</f>
        <v>X</v>
      </c>
      <c r="AD15" s="61" t="str">
        <f>IF(OR($A15="",AD$10=""),"",IF(IFERROR(MATCH(BBC_11!AD$10,Infor!$A$13:$A$30,0),0)&gt;0,"L",IF(WEEKDAY(AD$10)=1,"","X")))</f>
        <v/>
      </c>
      <c r="AE15" s="61" t="str">
        <f>IF(OR($A15="",AE$10=""),"",IF(IFERROR(MATCH(BBC_11!AE$10,Infor!$A$13:$A$30,0),0)&gt;0,"L",IF(WEEKDAY(AE$10)=1,"","X")))</f>
        <v>X</v>
      </c>
      <c r="AF15" s="61" t="str">
        <f>IF(OR($A15="",AF$10=""),"",IF(IFERROR(MATCH(BBC_11!AF$10,Infor!$A$13:$A$30,0),0)&gt;0,"L",IF(WEEKDAY(AF$10)=1,"","X")))</f>
        <v>X</v>
      </c>
      <c r="AG15" s="61" t="str">
        <f>IF(OR($A15="",AG$10=""),"",IF(IFERROR(MATCH(BBC_11!AG$10,Infor!$A$13:$A$30,0),0)&gt;0,"L",IF(WEEKDAY(AG$10)=1,"","X")))</f>
        <v>X</v>
      </c>
      <c r="AH15" s="61" t="str">
        <f>IF(OR($A15="",AH$10=""),"",IF(IFERROR(MATCH(BBC_11!AH$10,Infor!$A$13:$A$30,0),0)&gt;0,"L",IF(WEEKDAY(AH$10)=1,"","X")))</f>
        <v>X</v>
      </c>
      <c r="AI15" s="61" t="str">
        <f>IF(OR($A15="",AI$10=""),"",IF(IFERROR(MATCH(BBC_11!AI$10,Infor!$A$13:$A$30,0),0)&gt;0,"L",IF(WEEKDAY(AI$10)=1,"","X")))</f>
        <v/>
      </c>
      <c r="AJ15" s="62"/>
      <c r="AK15" s="62">
        <f t="shared" si="6"/>
        <v>26</v>
      </c>
      <c r="AL15" s="62">
        <f t="shared" si="7"/>
        <v>0</v>
      </c>
      <c r="AM15" s="62"/>
      <c r="AN15" s="63"/>
      <c r="AO15" s="44">
        <f t="shared" si="0"/>
        <v>11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IF(OR($A16="",E$10=""),"",IF(IFERROR(MATCH(BBC_11!E$10,Infor!$A$13:$A$30,0),0)&gt;0,"L",IF(WEEKDAY(E$10)=1,"","X")))</f>
        <v>X</v>
      </c>
      <c r="F16" s="61" t="str">
        <f>IF(OR($A16="",F$10=""),"",IF(IFERROR(MATCH(BBC_11!F$10,Infor!$A$13:$A$30,0),0)&gt;0,"L",IF(WEEKDAY(F$10)=1,"","X")))</f>
        <v>X</v>
      </c>
      <c r="G16" s="61" t="str">
        <f>IF(OR($A16="",G$10=""),"",IF(IFERROR(MATCH(BBC_11!G$10,Infor!$A$13:$A$30,0),0)&gt;0,"L",IF(WEEKDAY(G$10)=1,"","X")))</f>
        <v>X</v>
      </c>
      <c r="H16" s="61" t="str">
        <f>IF(OR($A16="",H$10=""),"",IF(IFERROR(MATCH(BBC_11!H$10,Infor!$A$13:$A$30,0),0)&gt;0,"L",IF(WEEKDAY(H$10)=1,"","X")))</f>
        <v>X</v>
      </c>
      <c r="I16" s="61" t="str">
        <f>IF(OR($A16="",I$10=""),"",IF(IFERROR(MATCH(BBC_11!I$10,Infor!$A$13:$A$30,0),0)&gt;0,"L",IF(WEEKDAY(I$10)=1,"","X")))</f>
        <v/>
      </c>
      <c r="J16" s="61" t="str">
        <f>IF(OR($A16="",J$10=""),"",IF(IFERROR(MATCH(BBC_11!J$10,Infor!$A$13:$A$30,0),0)&gt;0,"L",IF(WEEKDAY(J$10)=1,"","X")))</f>
        <v>X</v>
      </c>
      <c r="K16" s="61" t="str">
        <f>IF(OR($A16="",K$10=""),"",IF(IFERROR(MATCH(BBC_11!K$10,Infor!$A$13:$A$30,0),0)&gt;0,"L",IF(WEEKDAY(K$10)=1,"","X")))</f>
        <v>X</v>
      </c>
      <c r="L16" s="61" t="str">
        <f>IF(OR($A16="",L$10=""),"",IF(IFERROR(MATCH(BBC_11!L$10,Infor!$A$13:$A$30,0),0)&gt;0,"L",IF(WEEKDAY(L$10)=1,"","X")))</f>
        <v>X</v>
      </c>
      <c r="M16" s="61" t="str">
        <f>IF(OR($A16="",M$10=""),"",IF(IFERROR(MATCH(BBC_11!M$10,Infor!$A$13:$A$30,0),0)&gt;0,"L",IF(WEEKDAY(M$10)=1,"","X")))</f>
        <v>X</v>
      </c>
      <c r="N16" s="61" t="str">
        <f>IF(OR($A16="",N$10=""),"",IF(IFERROR(MATCH(BBC_11!N$10,Infor!$A$13:$A$30,0),0)&gt;0,"L",IF(WEEKDAY(N$10)=1,"","X")))</f>
        <v>X</v>
      </c>
      <c r="O16" s="61" t="str">
        <f>IF(OR($A16="",O$10=""),"",IF(IFERROR(MATCH(BBC_11!O$10,Infor!$A$13:$A$30,0),0)&gt;0,"L",IF(WEEKDAY(O$10)=1,"","X")))</f>
        <v>X</v>
      </c>
      <c r="P16" s="61" t="str">
        <f>IF(OR($A16="",P$10=""),"",IF(IFERROR(MATCH(BBC_11!P$10,Infor!$A$13:$A$30,0),0)&gt;0,"L",IF(WEEKDAY(P$10)=1,"","X")))</f>
        <v/>
      </c>
      <c r="Q16" s="61" t="str">
        <f>IF(OR($A16="",Q$10=""),"",IF(IFERROR(MATCH(BBC_11!Q$10,Infor!$A$13:$A$30,0),0)&gt;0,"L",IF(WEEKDAY(Q$10)=1,"","X")))</f>
        <v>X</v>
      </c>
      <c r="R16" s="61" t="str">
        <f>IF(OR($A16="",R$10=""),"",IF(IFERROR(MATCH(BBC_11!R$10,Infor!$A$13:$A$30,0),0)&gt;0,"L",IF(WEEKDAY(R$10)=1,"","X")))</f>
        <v>X</v>
      </c>
      <c r="S16" s="61" t="str">
        <f>IF(OR($A16="",S$10=""),"",IF(IFERROR(MATCH(BBC_11!S$10,Infor!$A$13:$A$30,0),0)&gt;0,"L",IF(WEEKDAY(S$10)=1,"","X")))</f>
        <v>X</v>
      </c>
      <c r="T16" s="61" t="str">
        <f>IF(OR($A16="",T$10=""),"",IF(IFERROR(MATCH(BBC_11!T$10,Infor!$A$13:$A$30,0),0)&gt;0,"L",IF(WEEKDAY(T$10)=1,"","X")))</f>
        <v>X</v>
      </c>
      <c r="U16" s="61" t="str">
        <f>IF(OR($A16="",U$10=""),"",IF(IFERROR(MATCH(BBC_11!U$10,Infor!$A$13:$A$30,0),0)&gt;0,"L",IF(WEEKDAY(U$10)=1,"","X")))</f>
        <v>X</v>
      </c>
      <c r="V16" s="61" t="str">
        <f>IF(OR($A16="",V$10=""),"",IF(IFERROR(MATCH(BBC_11!V$10,Infor!$A$13:$A$30,0),0)&gt;0,"L",IF(WEEKDAY(V$10)=1,"","X")))</f>
        <v>X</v>
      </c>
      <c r="W16" s="61" t="str">
        <f>IF(OR($A16="",W$10=""),"",IF(IFERROR(MATCH(BBC_11!W$10,Infor!$A$13:$A$30,0),0)&gt;0,"L",IF(WEEKDAY(W$10)=1,"","X")))</f>
        <v/>
      </c>
      <c r="X16" s="61" t="str">
        <f>IF(OR($A16="",X$10=""),"",IF(IFERROR(MATCH(BBC_11!X$10,Infor!$A$13:$A$30,0),0)&gt;0,"L",IF(WEEKDAY(X$10)=1,"","X")))</f>
        <v>X</v>
      </c>
      <c r="Y16" s="61" t="str">
        <f>IF(OR($A16="",Y$10=""),"",IF(IFERROR(MATCH(BBC_11!Y$10,Infor!$A$13:$A$30,0),0)&gt;0,"L",IF(WEEKDAY(Y$10)=1,"","X")))</f>
        <v>X</v>
      </c>
      <c r="Z16" s="61" t="str">
        <f>IF(OR($A16="",Z$10=""),"",IF(IFERROR(MATCH(BBC_11!Z$10,Infor!$A$13:$A$30,0),0)&gt;0,"L",IF(WEEKDAY(Z$10)=1,"","X")))</f>
        <v>X</v>
      </c>
      <c r="AA16" s="61" t="str">
        <f>IF(OR($A16="",AA$10=""),"",IF(IFERROR(MATCH(BBC_11!AA$10,Infor!$A$13:$A$30,0),0)&gt;0,"L",IF(WEEKDAY(AA$10)=1,"","X")))</f>
        <v>X</v>
      </c>
      <c r="AB16" s="61" t="str">
        <f>IF(OR($A16="",AB$10=""),"",IF(IFERROR(MATCH(BBC_11!AB$10,Infor!$A$13:$A$30,0),0)&gt;0,"L",IF(WEEKDAY(AB$10)=1,"","X")))</f>
        <v>X</v>
      </c>
      <c r="AC16" s="61" t="str">
        <f>IF(OR($A16="",AC$10=""),"",IF(IFERROR(MATCH(BBC_11!AC$10,Infor!$A$13:$A$30,0),0)&gt;0,"L",IF(WEEKDAY(AC$10)=1,"","X")))</f>
        <v>X</v>
      </c>
      <c r="AD16" s="61" t="str">
        <f>IF(OR($A16="",AD$10=""),"",IF(IFERROR(MATCH(BBC_11!AD$10,Infor!$A$13:$A$30,0),0)&gt;0,"L",IF(WEEKDAY(AD$10)=1,"","X")))</f>
        <v/>
      </c>
      <c r="AE16" s="61" t="str">
        <f>IF(OR($A16="",AE$10=""),"",IF(IFERROR(MATCH(BBC_11!AE$10,Infor!$A$13:$A$30,0),0)&gt;0,"L",IF(WEEKDAY(AE$10)=1,"","X")))</f>
        <v>X</v>
      </c>
      <c r="AF16" s="61" t="str">
        <f>IF(OR($A16="",AF$10=""),"",IF(IFERROR(MATCH(BBC_11!AF$10,Infor!$A$13:$A$30,0),0)&gt;0,"L",IF(WEEKDAY(AF$10)=1,"","X")))</f>
        <v>X</v>
      </c>
      <c r="AG16" s="61" t="str">
        <f>IF(OR($A16="",AG$10=""),"",IF(IFERROR(MATCH(BBC_11!AG$10,Infor!$A$13:$A$30,0),0)&gt;0,"L",IF(WEEKDAY(AG$10)=1,"","X")))</f>
        <v>X</v>
      </c>
      <c r="AH16" s="61" t="str">
        <f>IF(OR($A16="",AH$10=""),"",IF(IFERROR(MATCH(BBC_11!AH$10,Infor!$A$13:$A$30,0),0)&gt;0,"L",IF(WEEKDAY(AH$10)=1,"","X")))</f>
        <v>X</v>
      </c>
      <c r="AI16" s="61" t="str">
        <f>IF(OR($A16="",AI$10=""),"",IF(IFERROR(MATCH(BBC_11!AI$10,Infor!$A$13:$A$30,0),0)&gt;0,"L",IF(WEEKDAY(AI$10)=1,"","X")))</f>
        <v/>
      </c>
      <c r="AJ16" s="62"/>
      <c r="AK16" s="62">
        <f t="shared" si="6"/>
        <v>26</v>
      </c>
      <c r="AL16" s="62">
        <f t="shared" si="7"/>
        <v>0</v>
      </c>
      <c r="AM16" s="62"/>
      <c r="AN16" s="63"/>
      <c r="AO16" s="44">
        <f t="shared" si="0"/>
        <v>11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IF(OR($A17="",E$10=""),"",IF(IFERROR(MATCH(BBC_11!E$10,Infor!$A$13:$A$30,0),0)&gt;0,"L",IF(WEEKDAY(E$10)=1,"","X")))</f>
        <v>X</v>
      </c>
      <c r="F17" s="61" t="str">
        <f>IF(OR($A17="",F$10=""),"",IF(IFERROR(MATCH(BBC_11!F$10,Infor!$A$13:$A$30,0),0)&gt;0,"L",IF(WEEKDAY(F$10)=1,"","X")))</f>
        <v>X</v>
      </c>
      <c r="G17" s="61" t="str">
        <f>IF(OR($A17="",G$10=""),"",IF(IFERROR(MATCH(BBC_11!G$10,Infor!$A$13:$A$30,0),0)&gt;0,"L",IF(WEEKDAY(G$10)=1,"","X")))</f>
        <v>X</v>
      </c>
      <c r="H17" s="61" t="str">
        <f>IF(OR($A17="",H$10=""),"",IF(IFERROR(MATCH(BBC_11!H$10,Infor!$A$13:$A$30,0),0)&gt;0,"L",IF(WEEKDAY(H$10)=1,"","X")))</f>
        <v>X</v>
      </c>
      <c r="I17" s="61" t="str">
        <f>IF(OR($A17="",I$10=""),"",IF(IFERROR(MATCH(BBC_11!I$10,Infor!$A$13:$A$30,0),0)&gt;0,"L",IF(WEEKDAY(I$10)=1,"","X")))</f>
        <v/>
      </c>
      <c r="J17" s="61" t="str">
        <f>IF(OR($A17="",J$10=""),"",IF(IFERROR(MATCH(BBC_11!J$10,Infor!$A$13:$A$30,0),0)&gt;0,"L",IF(WEEKDAY(J$10)=1,"","X")))</f>
        <v>X</v>
      </c>
      <c r="K17" s="61" t="str">
        <f>IF(OR($A17="",K$10=""),"",IF(IFERROR(MATCH(BBC_11!K$10,Infor!$A$13:$A$30,0),0)&gt;0,"L",IF(WEEKDAY(K$10)=1,"","X")))</f>
        <v>X</v>
      </c>
      <c r="L17" s="61" t="str">
        <f>IF(OR($A17="",L$10=""),"",IF(IFERROR(MATCH(BBC_11!L$10,Infor!$A$13:$A$30,0),0)&gt;0,"L",IF(WEEKDAY(L$10)=1,"","X")))</f>
        <v>X</v>
      </c>
      <c r="M17" s="61" t="str">
        <f>IF(OR($A17="",M$10=""),"",IF(IFERROR(MATCH(BBC_11!M$10,Infor!$A$13:$A$30,0),0)&gt;0,"L",IF(WEEKDAY(M$10)=1,"","X")))</f>
        <v>X</v>
      </c>
      <c r="N17" s="61" t="str">
        <f>IF(OR($A17="",N$10=""),"",IF(IFERROR(MATCH(BBC_11!N$10,Infor!$A$13:$A$30,0),0)&gt;0,"L",IF(WEEKDAY(N$10)=1,"","X")))</f>
        <v>X</v>
      </c>
      <c r="O17" s="61" t="str">
        <f>IF(OR($A17="",O$10=""),"",IF(IFERROR(MATCH(BBC_11!O$10,Infor!$A$13:$A$30,0),0)&gt;0,"L",IF(WEEKDAY(O$10)=1,"","X")))</f>
        <v>X</v>
      </c>
      <c r="P17" s="61" t="str">
        <f>IF(OR($A17="",P$10=""),"",IF(IFERROR(MATCH(BBC_11!P$10,Infor!$A$13:$A$30,0),0)&gt;0,"L",IF(WEEKDAY(P$10)=1,"","X")))</f>
        <v/>
      </c>
      <c r="Q17" s="61" t="str">
        <f>IF(OR($A17="",Q$10=""),"",IF(IFERROR(MATCH(BBC_11!Q$10,Infor!$A$13:$A$30,0),0)&gt;0,"L",IF(WEEKDAY(Q$10)=1,"","X")))</f>
        <v>X</v>
      </c>
      <c r="R17" s="61" t="str">
        <f>IF(OR($A17="",R$10=""),"",IF(IFERROR(MATCH(BBC_11!R$10,Infor!$A$13:$A$30,0),0)&gt;0,"L",IF(WEEKDAY(R$10)=1,"","X")))</f>
        <v>X</v>
      </c>
      <c r="S17" s="61" t="str">
        <f>IF(OR($A17="",S$10=""),"",IF(IFERROR(MATCH(BBC_11!S$10,Infor!$A$13:$A$30,0),0)&gt;0,"L",IF(WEEKDAY(S$10)=1,"","X")))</f>
        <v>X</v>
      </c>
      <c r="T17" s="61" t="str">
        <f>IF(OR($A17="",T$10=""),"",IF(IFERROR(MATCH(BBC_11!T$10,Infor!$A$13:$A$30,0),0)&gt;0,"L",IF(WEEKDAY(T$10)=1,"","X")))</f>
        <v>X</v>
      </c>
      <c r="U17" s="61" t="str">
        <f>IF(OR($A17="",U$10=""),"",IF(IFERROR(MATCH(BBC_11!U$10,Infor!$A$13:$A$30,0),0)&gt;0,"L",IF(WEEKDAY(U$10)=1,"","X")))</f>
        <v>X</v>
      </c>
      <c r="V17" s="61" t="str">
        <f>IF(OR($A17="",V$10=""),"",IF(IFERROR(MATCH(BBC_11!V$10,Infor!$A$13:$A$30,0),0)&gt;0,"L",IF(WEEKDAY(V$10)=1,"","X")))</f>
        <v>X</v>
      </c>
      <c r="W17" s="61" t="str">
        <f>IF(OR($A17="",W$10=""),"",IF(IFERROR(MATCH(BBC_11!W$10,Infor!$A$13:$A$30,0),0)&gt;0,"L",IF(WEEKDAY(W$10)=1,"","X")))</f>
        <v/>
      </c>
      <c r="X17" s="61" t="str">
        <f>IF(OR($A17="",X$10=""),"",IF(IFERROR(MATCH(BBC_11!X$10,Infor!$A$13:$A$30,0),0)&gt;0,"L",IF(WEEKDAY(X$10)=1,"","X")))</f>
        <v>X</v>
      </c>
      <c r="Y17" s="61" t="str">
        <f>IF(OR($A17="",Y$10=""),"",IF(IFERROR(MATCH(BBC_11!Y$10,Infor!$A$13:$A$30,0),0)&gt;0,"L",IF(WEEKDAY(Y$10)=1,"","X")))</f>
        <v>X</v>
      </c>
      <c r="Z17" s="61" t="str">
        <f>IF(OR($A17="",Z$10=""),"",IF(IFERROR(MATCH(BBC_11!Z$10,Infor!$A$13:$A$30,0),0)&gt;0,"L",IF(WEEKDAY(Z$10)=1,"","X")))</f>
        <v>X</v>
      </c>
      <c r="AA17" s="61" t="str">
        <f>IF(OR($A17="",AA$10=""),"",IF(IFERROR(MATCH(BBC_11!AA$10,Infor!$A$13:$A$30,0),0)&gt;0,"L",IF(WEEKDAY(AA$10)=1,"","X")))</f>
        <v>X</v>
      </c>
      <c r="AB17" s="61" t="str">
        <f>IF(OR($A17="",AB$10=""),"",IF(IFERROR(MATCH(BBC_11!AB$10,Infor!$A$13:$A$30,0),0)&gt;0,"L",IF(WEEKDAY(AB$10)=1,"","X")))</f>
        <v>X</v>
      </c>
      <c r="AC17" s="61" t="str">
        <f>IF(OR($A17="",AC$10=""),"",IF(IFERROR(MATCH(BBC_11!AC$10,Infor!$A$13:$A$30,0),0)&gt;0,"L",IF(WEEKDAY(AC$10)=1,"","X")))</f>
        <v>X</v>
      </c>
      <c r="AD17" s="61" t="str">
        <f>IF(OR($A17="",AD$10=""),"",IF(IFERROR(MATCH(BBC_11!AD$10,Infor!$A$13:$A$30,0),0)&gt;0,"L",IF(WEEKDAY(AD$10)=1,"","X")))</f>
        <v/>
      </c>
      <c r="AE17" s="61" t="str">
        <f>IF(OR($A17="",AE$10=""),"",IF(IFERROR(MATCH(BBC_11!AE$10,Infor!$A$13:$A$30,0),0)&gt;0,"L",IF(WEEKDAY(AE$10)=1,"","X")))</f>
        <v>X</v>
      </c>
      <c r="AF17" s="61" t="str">
        <f>IF(OR($A17="",AF$10=""),"",IF(IFERROR(MATCH(BBC_11!AF$10,Infor!$A$13:$A$30,0),0)&gt;0,"L",IF(WEEKDAY(AF$10)=1,"","X")))</f>
        <v>X</v>
      </c>
      <c r="AG17" s="61" t="str">
        <f>IF(OR($A17="",AG$10=""),"",IF(IFERROR(MATCH(BBC_11!AG$10,Infor!$A$13:$A$30,0),0)&gt;0,"L",IF(WEEKDAY(AG$10)=1,"","X")))</f>
        <v>X</v>
      </c>
      <c r="AH17" s="61" t="str">
        <f>IF(OR($A17="",AH$10=""),"",IF(IFERROR(MATCH(BBC_11!AH$10,Infor!$A$13:$A$30,0),0)&gt;0,"L",IF(WEEKDAY(AH$10)=1,"","X")))</f>
        <v>X</v>
      </c>
      <c r="AI17" s="61" t="str">
        <f>IF(OR($A17="",AI$10=""),"",IF(IFERROR(MATCH(BBC_11!AI$10,Infor!$A$13:$A$30,0),0)&gt;0,"L",IF(WEEKDAY(AI$10)=1,"","X")))</f>
        <v/>
      </c>
      <c r="AJ17" s="62"/>
      <c r="AK17" s="62">
        <f t="shared" si="6"/>
        <v>26</v>
      </c>
      <c r="AL17" s="62">
        <f t="shared" si="7"/>
        <v>0</v>
      </c>
      <c r="AM17" s="62"/>
      <c r="AN17" s="63"/>
      <c r="AO17" s="44">
        <f t="shared" si="0"/>
        <v>11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IF(OR($A18="",E$10=""),"",IF(IFERROR(MATCH(BBC_11!E$10,Infor!$A$13:$A$30,0),0)&gt;0,"L",IF(WEEKDAY(E$10)=1,"","X")))</f>
        <v>X</v>
      </c>
      <c r="F18" s="61" t="str">
        <f>IF(OR($A18="",F$10=""),"",IF(IFERROR(MATCH(BBC_11!F$10,Infor!$A$13:$A$30,0),0)&gt;0,"L",IF(WEEKDAY(F$10)=1,"","X")))</f>
        <v>X</v>
      </c>
      <c r="G18" s="61" t="str">
        <f>IF(OR($A18="",G$10=""),"",IF(IFERROR(MATCH(BBC_11!G$10,Infor!$A$13:$A$30,0),0)&gt;0,"L",IF(WEEKDAY(G$10)=1,"","X")))</f>
        <v>X</v>
      </c>
      <c r="H18" s="61" t="str">
        <f>IF(OR($A18="",H$10=""),"",IF(IFERROR(MATCH(BBC_11!H$10,Infor!$A$13:$A$30,0),0)&gt;0,"L",IF(WEEKDAY(H$10)=1,"","X")))</f>
        <v>X</v>
      </c>
      <c r="I18" s="61" t="str">
        <f>IF(OR($A18="",I$10=""),"",IF(IFERROR(MATCH(BBC_11!I$10,Infor!$A$13:$A$30,0),0)&gt;0,"L",IF(WEEKDAY(I$10)=1,"","X")))</f>
        <v/>
      </c>
      <c r="J18" s="61" t="str">
        <f>IF(OR($A18="",J$10=""),"",IF(IFERROR(MATCH(BBC_11!J$10,Infor!$A$13:$A$30,0),0)&gt;0,"L",IF(WEEKDAY(J$10)=1,"","X")))</f>
        <v>X</v>
      </c>
      <c r="K18" s="61" t="str">
        <f>IF(OR($A18="",K$10=""),"",IF(IFERROR(MATCH(BBC_11!K$10,Infor!$A$13:$A$30,0),0)&gt;0,"L",IF(WEEKDAY(K$10)=1,"","X")))</f>
        <v>X</v>
      </c>
      <c r="L18" s="61" t="str">
        <f>IF(OR($A18="",L$10=""),"",IF(IFERROR(MATCH(BBC_11!L$10,Infor!$A$13:$A$30,0),0)&gt;0,"L",IF(WEEKDAY(L$10)=1,"","X")))</f>
        <v>X</v>
      </c>
      <c r="M18" s="61" t="str">
        <f>IF(OR($A18="",M$10=""),"",IF(IFERROR(MATCH(BBC_11!M$10,Infor!$A$13:$A$30,0),0)&gt;0,"L",IF(WEEKDAY(M$10)=1,"","X")))</f>
        <v>X</v>
      </c>
      <c r="N18" s="61" t="str">
        <f>IF(OR($A18="",N$10=""),"",IF(IFERROR(MATCH(BBC_11!N$10,Infor!$A$13:$A$30,0),0)&gt;0,"L",IF(WEEKDAY(N$10)=1,"","X")))</f>
        <v>X</v>
      </c>
      <c r="O18" s="61" t="str">
        <f>IF(OR($A18="",O$10=""),"",IF(IFERROR(MATCH(BBC_11!O$10,Infor!$A$13:$A$30,0),0)&gt;0,"L",IF(WEEKDAY(O$10)=1,"","X")))</f>
        <v>X</v>
      </c>
      <c r="P18" s="61" t="str">
        <f>IF(OR($A18="",P$10=""),"",IF(IFERROR(MATCH(BBC_11!P$10,Infor!$A$13:$A$30,0),0)&gt;0,"L",IF(WEEKDAY(P$10)=1,"","X")))</f>
        <v/>
      </c>
      <c r="Q18" s="61" t="str">
        <f>IF(OR($A18="",Q$10=""),"",IF(IFERROR(MATCH(BBC_11!Q$10,Infor!$A$13:$A$30,0),0)&gt;0,"L",IF(WEEKDAY(Q$10)=1,"","X")))</f>
        <v>X</v>
      </c>
      <c r="R18" s="61" t="str">
        <f>IF(OR($A18="",R$10=""),"",IF(IFERROR(MATCH(BBC_11!R$10,Infor!$A$13:$A$30,0),0)&gt;0,"L",IF(WEEKDAY(R$10)=1,"","X")))</f>
        <v>X</v>
      </c>
      <c r="S18" s="61" t="str">
        <f>IF(OR($A18="",S$10=""),"",IF(IFERROR(MATCH(BBC_11!S$10,Infor!$A$13:$A$30,0),0)&gt;0,"L",IF(WEEKDAY(S$10)=1,"","X")))</f>
        <v>X</v>
      </c>
      <c r="T18" s="61" t="str">
        <f>IF(OR($A18="",T$10=""),"",IF(IFERROR(MATCH(BBC_11!T$10,Infor!$A$13:$A$30,0),0)&gt;0,"L",IF(WEEKDAY(T$10)=1,"","X")))</f>
        <v>X</v>
      </c>
      <c r="U18" s="61" t="str">
        <f>IF(OR($A18="",U$10=""),"",IF(IFERROR(MATCH(BBC_11!U$10,Infor!$A$13:$A$30,0),0)&gt;0,"L",IF(WEEKDAY(U$10)=1,"","X")))</f>
        <v>X</v>
      </c>
      <c r="V18" s="61" t="str">
        <f>IF(OR($A18="",V$10=""),"",IF(IFERROR(MATCH(BBC_11!V$10,Infor!$A$13:$A$30,0),0)&gt;0,"L",IF(WEEKDAY(V$10)=1,"","X")))</f>
        <v>X</v>
      </c>
      <c r="W18" s="61" t="str">
        <f>IF(OR($A18="",W$10=""),"",IF(IFERROR(MATCH(BBC_11!W$10,Infor!$A$13:$A$30,0),0)&gt;0,"L",IF(WEEKDAY(W$10)=1,"","X")))</f>
        <v/>
      </c>
      <c r="X18" s="61" t="str">
        <f>IF(OR($A18="",X$10=""),"",IF(IFERROR(MATCH(BBC_11!X$10,Infor!$A$13:$A$30,0),0)&gt;0,"L",IF(WEEKDAY(X$10)=1,"","X")))</f>
        <v>X</v>
      </c>
      <c r="Y18" s="61" t="str">
        <f>IF(OR($A18="",Y$10=""),"",IF(IFERROR(MATCH(BBC_11!Y$10,Infor!$A$13:$A$30,0),0)&gt;0,"L",IF(WEEKDAY(Y$10)=1,"","X")))</f>
        <v>X</v>
      </c>
      <c r="Z18" s="61" t="str">
        <f>IF(OR($A18="",Z$10=""),"",IF(IFERROR(MATCH(BBC_11!Z$10,Infor!$A$13:$A$30,0),0)&gt;0,"L",IF(WEEKDAY(Z$10)=1,"","X")))</f>
        <v>X</v>
      </c>
      <c r="AA18" s="61" t="str">
        <f>IF(OR($A18="",AA$10=""),"",IF(IFERROR(MATCH(BBC_11!AA$10,Infor!$A$13:$A$30,0),0)&gt;0,"L",IF(WEEKDAY(AA$10)=1,"","X")))</f>
        <v>X</v>
      </c>
      <c r="AB18" s="61" t="str">
        <f>IF(OR($A18="",AB$10=""),"",IF(IFERROR(MATCH(BBC_11!AB$10,Infor!$A$13:$A$30,0),0)&gt;0,"L",IF(WEEKDAY(AB$10)=1,"","X")))</f>
        <v>X</v>
      </c>
      <c r="AC18" s="61" t="str">
        <f>IF(OR($A18="",AC$10=""),"",IF(IFERROR(MATCH(BBC_11!AC$10,Infor!$A$13:$A$30,0),0)&gt;0,"L",IF(WEEKDAY(AC$10)=1,"","X")))</f>
        <v>X</v>
      </c>
      <c r="AD18" s="61" t="str">
        <f>IF(OR($A18="",AD$10=""),"",IF(IFERROR(MATCH(BBC_11!AD$10,Infor!$A$13:$A$30,0),0)&gt;0,"L",IF(WEEKDAY(AD$10)=1,"","X")))</f>
        <v/>
      </c>
      <c r="AE18" s="61" t="str">
        <f>IF(OR($A18="",AE$10=""),"",IF(IFERROR(MATCH(BBC_11!AE$10,Infor!$A$13:$A$30,0),0)&gt;0,"L",IF(WEEKDAY(AE$10)=1,"","X")))</f>
        <v>X</v>
      </c>
      <c r="AF18" s="61" t="str">
        <f>IF(OR($A18="",AF$10=""),"",IF(IFERROR(MATCH(BBC_11!AF$10,Infor!$A$13:$A$30,0),0)&gt;0,"L",IF(WEEKDAY(AF$10)=1,"","X")))</f>
        <v>X</v>
      </c>
      <c r="AG18" s="61" t="str">
        <f>IF(OR($A18="",AG$10=""),"",IF(IFERROR(MATCH(BBC_11!AG$10,Infor!$A$13:$A$30,0),0)&gt;0,"L",IF(WEEKDAY(AG$10)=1,"","X")))</f>
        <v>X</v>
      </c>
      <c r="AH18" s="61" t="str">
        <f>IF(OR($A18="",AH$10=""),"",IF(IFERROR(MATCH(BBC_11!AH$10,Infor!$A$13:$A$30,0),0)&gt;0,"L",IF(WEEKDAY(AH$10)=1,"","X")))</f>
        <v>X</v>
      </c>
      <c r="AI18" s="61" t="str">
        <f>IF(OR($A18="",AI$10=""),"",IF(IFERROR(MATCH(BBC_11!AI$10,Infor!$A$13:$A$30,0),0)&gt;0,"L",IF(WEEKDAY(AI$10)=1,"","X")))</f>
        <v/>
      </c>
      <c r="AJ18" s="62"/>
      <c r="AK18" s="62">
        <f t="shared" si="6"/>
        <v>26</v>
      </c>
      <c r="AL18" s="62">
        <f t="shared" si="7"/>
        <v>0</v>
      </c>
      <c r="AM18" s="62"/>
      <c r="AN18" s="63"/>
      <c r="AO18" s="44">
        <f t="shared" si="0"/>
        <v>11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IF(OR($A19="",E$10=""),"",IF(IFERROR(MATCH(BBC_11!E$10,Infor!$A$13:$A$30,0),0)&gt;0,"L",IF(WEEKDAY(E$10)=1,"","X")))</f>
        <v>X</v>
      </c>
      <c r="F19" s="61" t="str">
        <f>IF(OR($A19="",F$10=""),"",IF(IFERROR(MATCH(BBC_11!F$10,Infor!$A$13:$A$30,0),0)&gt;0,"L",IF(WEEKDAY(F$10)=1,"","X")))</f>
        <v>X</v>
      </c>
      <c r="G19" s="61" t="str">
        <f>IF(OR($A19="",G$10=""),"",IF(IFERROR(MATCH(BBC_11!G$10,Infor!$A$13:$A$30,0),0)&gt;0,"L",IF(WEEKDAY(G$10)=1,"","X")))</f>
        <v>X</v>
      </c>
      <c r="H19" s="61" t="str">
        <f>IF(OR($A19="",H$10=""),"",IF(IFERROR(MATCH(BBC_11!H$10,Infor!$A$13:$A$30,0),0)&gt;0,"L",IF(WEEKDAY(H$10)=1,"","X")))</f>
        <v>X</v>
      </c>
      <c r="I19" s="61" t="str">
        <f>IF(OR($A19="",I$10=""),"",IF(IFERROR(MATCH(BBC_11!I$10,Infor!$A$13:$A$30,0),0)&gt;0,"L",IF(WEEKDAY(I$10)=1,"","X")))</f>
        <v/>
      </c>
      <c r="J19" s="61" t="str">
        <f>IF(OR($A19="",J$10=""),"",IF(IFERROR(MATCH(BBC_11!J$10,Infor!$A$13:$A$30,0),0)&gt;0,"L",IF(WEEKDAY(J$10)=1,"","X")))</f>
        <v>X</v>
      </c>
      <c r="K19" s="61" t="str">
        <f>IF(OR($A19="",K$10=""),"",IF(IFERROR(MATCH(BBC_11!K$10,Infor!$A$13:$A$30,0),0)&gt;0,"L",IF(WEEKDAY(K$10)=1,"","X")))</f>
        <v>X</v>
      </c>
      <c r="L19" s="61" t="str">
        <f>IF(OR($A19="",L$10=""),"",IF(IFERROR(MATCH(BBC_11!L$10,Infor!$A$13:$A$30,0),0)&gt;0,"L",IF(WEEKDAY(L$10)=1,"","X")))</f>
        <v>X</v>
      </c>
      <c r="M19" s="61" t="str">
        <f>IF(OR($A19="",M$10=""),"",IF(IFERROR(MATCH(BBC_11!M$10,Infor!$A$13:$A$30,0),0)&gt;0,"L",IF(WEEKDAY(M$10)=1,"","X")))</f>
        <v>X</v>
      </c>
      <c r="N19" s="61" t="str">
        <f>IF(OR($A19="",N$10=""),"",IF(IFERROR(MATCH(BBC_11!N$10,Infor!$A$13:$A$30,0),0)&gt;0,"L",IF(WEEKDAY(N$10)=1,"","X")))</f>
        <v>X</v>
      </c>
      <c r="O19" s="61" t="str">
        <f>IF(OR($A19="",O$10=""),"",IF(IFERROR(MATCH(BBC_11!O$10,Infor!$A$13:$A$30,0),0)&gt;0,"L",IF(WEEKDAY(O$10)=1,"","X")))</f>
        <v>X</v>
      </c>
      <c r="P19" s="61" t="str">
        <f>IF(OR($A19="",P$10=""),"",IF(IFERROR(MATCH(BBC_11!P$10,Infor!$A$13:$A$30,0),0)&gt;0,"L",IF(WEEKDAY(P$10)=1,"","X")))</f>
        <v/>
      </c>
      <c r="Q19" s="61" t="str">
        <f>IF(OR($A19="",Q$10=""),"",IF(IFERROR(MATCH(BBC_11!Q$10,Infor!$A$13:$A$30,0),0)&gt;0,"L",IF(WEEKDAY(Q$10)=1,"","X")))</f>
        <v>X</v>
      </c>
      <c r="R19" s="61" t="str">
        <f>IF(OR($A19="",R$10=""),"",IF(IFERROR(MATCH(BBC_11!R$10,Infor!$A$13:$A$30,0),0)&gt;0,"L",IF(WEEKDAY(R$10)=1,"","X")))</f>
        <v>X</v>
      </c>
      <c r="S19" s="61" t="str">
        <f>IF(OR($A19="",S$10=""),"",IF(IFERROR(MATCH(BBC_11!S$10,Infor!$A$13:$A$30,0),0)&gt;0,"L",IF(WEEKDAY(S$10)=1,"","X")))</f>
        <v>X</v>
      </c>
      <c r="T19" s="61" t="str">
        <f>IF(OR($A19="",T$10=""),"",IF(IFERROR(MATCH(BBC_11!T$10,Infor!$A$13:$A$30,0),0)&gt;0,"L",IF(WEEKDAY(T$10)=1,"","X")))</f>
        <v>X</v>
      </c>
      <c r="U19" s="61" t="str">
        <f>IF(OR($A19="",U$10=""),"",IF(IFERROR(MATCH(BBC_11!U$10,Infor!$A$13:$A$30,0),0)&gt;0,"L",IF(WEEKDAY(U$10)=1,"","X")))</f>
        <v>X</v>
      </c>
      <c r="V19" s="61" t="str">
        <f>IF(OR($A19="",V$10=""),"",IF(IFERROR(MATCH(BBC_11!V$10,Infor!$A$13:$A$30,0),0)&gt;0,"L",IF(WEEKDAY(V$10)=1,"","X")))</f>
        <v>X</v>
      </c>
      <c r="W19" s="61" t="str">
        <f>IF(OR($A19="",W$10=""),"",IF(IFERROR(MATCH(BBC_11!W$10,Infor!$A$13:$A$30,0),0)&gt;0,"L",IF(WEEKDAY(W$10)=1,"","X")))</f>
        <v/>
      </c>
      <c r="X19" s="61" t="str">
        <f>IF(OR($A19="",X$10=""),"",IF(IFERROR(MATCH(BBC_11!X$10,Infor!$A$13:$A$30,0),0)&gt;0,"L",IF(WEEKDAY(X$10)=1,"","X")))</f>
        <v>X</v>
      </c>
      <c r="Y19" s="61" t="str">
        <f>IF(OR($A19="",Y$10=""),"",IF(IFERROR(MATCH(BBC_11!Y$10,Infor!$A$13:$A$30,0),0)&gt;0,"L",IF(WEEKDAY(Y$10)=1,"","X")))</f>
        <v>X</v>
      </c>
      <c r="Z19" s="61" t="str">
        <f>IF(OR($A19="",Z$10=""),"",IF(IFERROR(MATCH(BBC_11!Z$10,Infor!$A$13:$A$30,0),0)&gt;0,"L",IF(WEEKDAY(Z$10)=1,"","X")))</f>
        <v>X</v>
      </c>
      <c r="AA19" s="61" t="str">
        <f>IF(OR($A19="",AA$10=""),"",IF(IFERROR(MATCH(BBC_11!AA$10,Infor!$A$13:$A$30,0),0)&gt;0,"L",IF(WEEKDAY(AA$10)=1,"","X")))</f>
        <v>X</v>
      </c>
      <c r="AB19" s="61" t="str">
        <f>IF(OR($A19="",AB$10=""),"",IF(IFERROR(MATCH(BBC_11!AB$10,Infor!$A$13:$A$30,0),0)&gt;0,"L",IF(WEEKDAY(AB$10)=1,"","X")))</f>
        <v>X</v>
      </c>
      <c r="AC19" s="61" t="str">
        <f>IF(OR($A19="",AC$10=""),"",IF(IFERROR(MATCH(BBC_11!AC$10,Infor!$A$13:$A$30,0),0)&gt;0,"L",IF(WEEKDAY(AC$10)=1,"","X")))</f>
        <v>X</v>
      </c>
      <c r="AD19" s="61" t="str">
        <f>IF(OR($A19="",AD$10=""),"",IF(IFERROR(MATCH(BBC_11!AD$10,Infor!$A$13:$A$30,0),0)&gt;0,"L",IF(WEEKDAY(AD$10)=1,"","X")))</f>
        <v/>
      </c>
      <c r="AE19" s="61" t="str">
        <f>IF(OR($A19="",AE$10=""),"",IF(IFERROR(MATCH(BBC_11!AE$10,Infor!$A$13:$A$30,0),0)&gt;0,"L",IF(WEEKDAY(AE$10)=1,"","X")))</f>
        <v>X</v>
      </c>
      <c r="AF19" s="61" t="str">
        <f>IF(OR($A19="",AF$10=""),"",IF(IFERROR(MATCH(BBC_11!AF$10,Infor!$A$13:$A$30,0),0)&gt;0,"L",IF(WEEKDAY(AF$10)=1,"","X")))</f>
        <v>X</v>
      </c>
      <c r="AG19" s="61" t="str">
        <f>IF(OR($A19="",AG$10=""),"",IF(IFERROR(MATCH(BBC_11!AG$10,Infor!$A$13:$A$30,0),0)&gt;0,"L",IF(WEEKDAY(AG$10)=1,"","X")))</f>
        <v>X</v>
      </c>
      <c r="AH19" s="61" t="str">
        <f>IF(OR($A19="",AH$10=""),"",IF(IFERROR(MATCH(BBC_11!AH$10,Infor!$A$13:$A$30,0),0)&gt;0,"L",IF(WEEKDAY(AH$10)=1,"","X")))</f>
        <v>X</v>
      </c>
      <c r="AI19" s="61" t="str">
        <f>IF(OR($A19="",AI$10=""),"",IF(IFERROR(MATCH(BBC_11!AI$10,Infor!$A$13:$A$30,0),0)&gt;0,"L",IF(WEEKDAY(AI$10)=1,"","X")))</f>
        <v/>
      </c>
      <c r="AJ19" s="62"/>
      <c r="AK19" s="62">
        <f t="shared" si="6"/>
        <v>26</v>
      </c>
      <c r="AL19" s="62">
        <f t="shared" si="7"/>
        <v>0</v>
      </c>
      <c r="AM19" s="62"/>
      <c r="AN19" s="63"/>
      <c r="AO19" s="44">
        <f t="shared" si="0"/>
        <v>11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IF(OR($A20="",E$10=""),"",IF(IFERROR(MATCH(BBC_11!E$10,Infor!$A$13:$A$30,0),0)&gt;0,"L",IF(WEEKDAY(E$10)=1,"","X")))</f>
        <v>X</v>
      </c>
      <c r="F20" s="61" t="str">
        <f>IF(OR($A20="",F$10=""),"",IF(IFERROR(MATCH(BBC_11!F$10,Infor!$A$13:$A$30,0),0)&gt;0,"L",IF(WEEKDAY(F$10)=1,"","X")))</f>
        <v>X</v>
      </c>
      <c r="G20" s="61" t="str">
        <f>IF(OR($A20="",G$10=""),"",IF(IFERROR(MATCH(BBC_11!G$10,Infor!$A$13:$A$30,0),0)&gt;0,"L",IF(WEEKDAY(G$10)=1,"","X")))</f>
        <v>X</v>
      </c>
      <c r="H20" s="61" t="str">
        <f>IF(OR($A20="",H$10=""),"",IF(IFERROR(MATCH(BBC_11!H$10,Infor!$A$13:$A$30,0),0)&gt;0,"L",IF(WEEKDAY(H$10)=1,"","X")))</f>
        <v>X</v>
      </c>
      <c r="I20" s="61" t="str">
        <f>IF(OR($A20="",I$10=""),"",IF(IFERROR(MATCH(BBC_11!I$10,Infor!$A$13:$A$30,0),0)&gt;0,"L",IF(WEEKDAY(I$10)=1,"","X")))</f>
        <v/>
      </c>
      <c r="J20" s="61" t="str">
        <f>IF(OR($A20="",J$10=""),"",IF(IFERROR(MATCH(BBC_11!J$10,Infor!$A$13:$A$30,0),0)&gt;0,"L",IF(WEEKDAY(J$10)=1,"","X")))</f>
        <v>X</v>
      </c>
      <c r="K20" s="61" t="str">
        <f>IF(OR($A20="",K$10=""),"",IF(IFERROR(MATCH(BBC_11!K$10,Infor!$A$13:$A$30,0),0)&gt;0,"L",IF(WEEKDAY(K$10)=1,"","X")))</f>
        <v>X</v>
      </c>
      <c r="L20" s="61" t="str">
        <f>IF(OR($A20="",L$10=""),"",IF(IFERROR(MATCH(BBC_11!L$10,Infor!$A$13:$A$30,0),0)&gt;0,"L",IF(WEEKDAY(L$10)=1,"","X")))</f>
        <v>X</v>
      </c>
      <c r="M20" s="61" t="str">
        <f>IF(OR($A20="",M$10=""),"",IF(IFERROR(MATCH(BBC_11!M$10,Infor!$A$13:$A$30,0),0)&gt;0,"L",IF(WEEKDAY(M$10)=1,"","X")))</f>
        <v>X</v>
      </c>
      <c r="N20" s="61" t="str">
        <f>IF(OR($A20="",N$10=""),"",IF(IFERROR(MATCH(BBC_11!N$10,Infor!$A$13:$A$30,0),0)&gt;0,"L",IF(WEEKDAY(N$10)=1,"","X")))</f>
        <v>X</v>
      </c>
      <c r="O20" s="61" t="str">
        <f>IF(OR($A20="",O$10=""),"",IF(IFERROR(MATCH(BBC_11!O$10,Infor!$A$13:$A$30,0),0)&gt;0,"L",IF(WEEKDAY(O$10)=1,"","X")))</f>
        <v>X</v>
      </c>
      <c r="P20" s="61" t="str">
        <f>IF(OR($A20="",P$10=""),"",IF(IFERROR(MATCH(BBC_11!P$10,Infor!$A$13:$A$30,0),0)&gt;0,"L",IF(WEEKDAY(P$10)=1,"","X")))</f>
        <v/>
      </c>
      <c r="Q20" s="61" t="str">
        <f>IF(OR($A20="",Q$10=""),"",IF(IFERROR(MATCH(BBC_11!Q$10,Infor!$A$13:$A$30,0),0)&gt;0,"L",IF(WEEKDAY(Q$10)=1,"","X")))</f>
        <v>X</v>
      </c>
      <c r="R20" s="61" t="str">
        <f>IF(OR($A20="",R$10=""),"",IF(IFERROR(MATCH(BBC_11!R$10,Infor!$A$13:$A$30,0),0)&gt;0,"L",IF(WEEKDAY(R$10)=1,"","X")))</f>
        <v>X</v>
      </c>
      <c r="S20" s="61" t="str">
        <f>IF(OR($A20="",S$10=""),"",IF(IFERROR(MATCH(BBC_11!S$10,Infor!$A$13:$A$30,0),0)&gt;0,"L",IF(WEEKDAY(S$10)=1,"","X")))</f>
        <v>X</v>
      </c>
      <c r="T20" s="61" t="str">
        <f>IF(OR($A20="",T$10=""),"",IF(IFERROR(MATCH(BBC_11!T$10,Infor!$A$13:$A$30,0),0)&gt;0,"L",IF(WEEKDAY(T$10)=1,"","X")))</f>
        <v>X</v>
      </c>
      <c r="U20" s="61" t="str">
        <f>IF(OR($A20="",U$10=""),"",IF(IFERROR(MATCH(BBC_11!U$10,Infor!$A$13:$A$30,0),0)&gt;0,"L",IF(WEEKDAY(U$10)=1,"","X")))</f>
        <v>X</v>
      </c>
      <c r="V20" s="61" t="str">
        <f>IF(OR($A20="",V$10=""),"",IF(IFERROR(MATCH(BBC_11!V$10,Infor!$A$13:$A$30,0),0)&gt;0,"L",IF(WEEKDAY(V$10)=1,"","X")))</f>
        <v>X</v>
      </c>
      <c r="W20" s="61" t="str">
        <f>IF(OR($A20="",W$10=""),"",IF(IFERROR(MATCH(BBC_11!W$10,Infor!$A$13:$A$30,0),0)&gt;0,"L",IF(WEEKDAY(W$10)=1,"","X")))</f>
        <v/>
      </c>
      <c r="X20" s="61" t="str">
        <f>IF(OR($A20="",X$10=""),"",IF(IFERROR(MATCH(BBC_11!X$10,Infor!$A$13:$A$30,0),0)&gt;0,"L",IF(WEEKDAY(X$10)=1,"","X")))</f>
        <v>X</v>
      </c>
      <c r="Y20" s="61" t="str">
        <f>IF(OR($A20="",Y$10=""),"",IF(IFERROR(MATCH(BBC_11!Y$10,Infor!$A$13:$A$30,0),0)&gt;0,"L",IF(WEEKDAY(Y$10)=1,"","X")))</f>
        <v>X</v>
      </c>
      <c r="Z20" s="61" t="str">
        <f>IF(OR($A20="",Z$10=""),"",IF(IFERROR(MATCH(BBC_11!Z$10,Infor!$A$13:$A$30,0),0)&gt;0,"L",IF(WEEKDAY(Z$10)=1,"","X")))</f>
        <v>X</v>
      </c>
      <c r="AA20" s="61" t="str">
        <f>IF(OR($A20="",AA$10=""),"",IF(IFERROR(MATCH(BBC_11!AA$10,Infor!$A$13:$A$30,0),0)&gt;0,"L",IF(WEEKDAY(AA$10)=1,"","X")))</f>
        <v>X</v>
      </c>
      <c r="AB20" s="61" t="str">
        <f>IF(OR($A20="",AB$10=""),"",IF(IFERROR(MATCH(BBC_11!AB$10,Infor!$A$13:$A$30,0),0)&gt;0,"L",IF(WEEKDAY(AB$10)=1,"","X")))</f>
        <v>X</v>
      </c>
      <c r="AC20" s="61" t="str">
        <f>IF(OR($A20="",AC$10=""),"",IF(IFERROR(MATCH(BBC_11!AC$10,Infor!$A$13:$A$30,0),0)&gt;0,"L",IF(WEEKDAY(AC$10)=1,"","X")))</f>
        <v>X</v>
      </c>
      <c r="AD20" s="61" t="str">
        <f>IF(OR($A20="",AD$10=""),"",IF(IFERROR(MATCH(BBC_11!AD$10,Infor!$A$13:$A$30,0),0)&gt;0,"L",IF(WEEKDAY(AD$10)=1,"","X")))</f>
        <v/>
      </c>
      <c r="AE20" s="61" t="str">
        <f>IF(OR($A20="",AE$10=""),"",IF(IFERROR(MATCH(BBC_11!AE$10,Infor!$A$13:$A$30,0),0)&gt;0,"L",IF(WEEKDAY(AE$10)=1,"","X")))</f>
        <v>X</v>
      </c>
      <c r="AF20" s="61" t="str">
        <f>IF(OR($A20="",AF$10=""),"",IF(IFERROR(MATCH(BBC_11!AF$10,Infor!$A$13:$A$30,0),0)&gt;0,"L",IF(WEEKDAY(AF$10)=1,"","X")))</f>
        <v>X</v>
      </c>
      <c r="AG20" s="61" t="str">
        <f>IF(OR($A20="",AG$10=""),"",IF(IFERROR(MATCH(BBC_11!AG$10,Infor!$A$13:$A$30,0),0)&gt;0,"L",IF(WEEKDAY(AG$10)=1,"","X")))</f>
        <v>X</v>
      </c>
      <c r="AH20" s="61" t="str">
        <f>IF(OR($A20="",AH$10=""),"",IF(IFERROR(MATCH(BBC_11!AH$10,Infor!$A$13:$A$30,0),0)&gt;0,"L",IF(WEEKDAY(AH$10)=1,"","X")))</f>
        <v>X</v>
      </c>
      <c r="AI20" s="61" t="str">
        <f>IF(OR($A20="",AI$10=""),"",IF(IFERROR(MATCH(BBC_11!AI$10,Infor!$A$13:$A$30,0),0)&gt;0,"L",IF(WEEKDAY(AI$10)=1,"","X")))</f>
        <v/>
      </c>
      <c r="AJ20" s="62"/>
      <c r="AK20" s="62">
        <f t="shared" si="6"/>
        <v>26</v>
      </c>
      <c r="AL20" s="62">
        <f t="shared" si="7"/>
        <v>0</v>
      </c>
      <c r="AM20" s="62"/>
      <c r="AN20" s="63"/>
      <c r="AO20" s="44">
        <f t="shared" si="0"/>
        <v>11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IF(OR($A21="",E$10=""),"",IF(IFERROR(MATCH(BBC_11!E$10,Infor!$A$13:$A$30,0),0)&gt;0,"L",IF(WEEKDAY(E$10)=1,"","X")))</f>
        <v>X</v>
      </c>
      <c r="F21" s="61" t="str">
        <f>IF(OR($A21="",F$10=""),"",IF(IFERROR(MATCH(BBC_11!F$10,Infor!$A$13:$A$30,0),0)&gt;0,"L",IF(WEEKDAY(F$10)=1,"","X")))</f>
        <v>X</v>
      </c>
      <c r="G21" s="61" t="str">
        <f>IF(OR($A21="",G$10=""),"",IF(IFERROR(MATCH(BBC_11!G$10,Infor!$A$13:$A$30,0),0)&gt;0,"L",IF(WEEKDAY(G$10)=1,"","X")))</f>
        <v>X</v>
      </c>
      <c r="H21" s="61" t="str">
        <f>IF(OR($A21="",H$10=""),"",IF(IFERROR(MATCH(BBC_11!H$10,Infor!$A$13:$A$30,0),0)&gt;0,"L",IF(WEEKDAY(H$10)=1,"","X")))</f>
        <v>X</v>
      </c>
      <c r="I21" s="61" t="str">
        <f>IF(OR($A21="",I$10=""),"",IF(IFERROR(MATCH(BBC_11!I$10,Infor!$A$13:$A$30,0),0)&gt;0,"L",IF(WEEKDAY(I$10)=1,"","X")))</f>
        <v/>
      </c>
      <c r="J21" s="61" t="str">
        <f>IF(OR($A21="",J$10=""),"",IF(IFERROR(MATCH(BBC_11!J$10,Infor!$A$13:$A$30,0),0)&gt;0,"L",IF(WEEKDAY(J$10)=1,"","X")))</f>
        <v>X</v>
      </c>
      <c r="K21" s="61" t="str">
        <f>IF(OR($A21="",K$10=""),"",IF(IFERROR(MATCH(BBC_11!K$10,Infor!$A$13:$A$30,0),0)&gt;0,"L",IF(WEEKDAY(K$10)=1,"","X")))</f>
        <v>X</v>
      </c>
      <c r="L21" s="61" t="str">
        <f>IF(OR($A21="",L$10=""),"",IF(IFERROR(MATCH(BBC_11!L$10,Infor!$A$13:$A$30,0),0)&gt;0,"L",IF(WEEKDAY(L$10)=1,"","X")))</f>
        <v>X</v>
      </c>
      <c r="M21" s="61" t="str">
        <f>IF(OR($A21="",M$10=""),"",IF(IFERROR(MATCH(BBC_11!M$10,Infor!$A$13:$A$30,0),0)&gt;0,"L",IF(WEEKDAY(M$10)=1,"","X")))</f>
        <v>X</v>
      </c>
      <c r="N21" s="61" t="str">
        <f>IF(OR($A21="",N$10=""),"",IF(IFERROR(MATCH(BBC_11!N$10,Infor!$A$13:$A$30,0),0)&gt;0,"L",IF(WEEKDAY(N$10)=1,"","X")))</f>
        <v>X</v>
      </c>
      <c r="O21" s="61" t="str">
        <f>IF(OR($A21="",O$10=""),"",IF(IFERROR(MATCH(BBC_11!O$10,Infor!$A$13:$A$30,0),0)&gt;0,"L",IF(WEEKDAY(O$10)=1,"","X")))</f>
        <v>X</v>
      </c>
      <c r="P21" s="61" t="str">
        <f>IF(OR($A21="",P$10=""),"",IF(IFERROR(MATCH(BBC_11!P$10,Infor!$A$13:$A$30,0),0)&gt;0,"L",IF(WEEKDAY(P$10)=1,"","X")))</f>
        <v/>
      </c>
      <c r="Q21" s="61" t="str">
        <f>IF(OR($A21="",Q$10=""),"",IF(IFERROR(MATCH(BBC_11!Q$10,Infor!$A$13:$A$30,0),0)&gt;0,"L",IF(WEEKDAY(Q$10)=1,"","X")))</f>
        <v>X</v>
      </c>
      <c r="R21" s="61" t="str">
        <f>IF(OR($A21="",R$10=""),"",IF(IFERROR(MATCH(BBC_11!R$10,Infor!$A$13:$A$30,0),0)&gt;0,"L",IF(WEEKDAY(R$10)=1,"","X")))</f>
        <v>X</v>
      </c>
      <c r="S21" s="61" t="str">
        <f>IF(OR($A21="",S$10=""),"",IF(IFERROR(MATCH(BBC_11!S$10,Infor!$A$13:$A$30,0),0)&gt;0,"L",IF(WEEKDAY(S$10)=1,"","X")))</f>
        <v>X</v>
      </c>
      <c r="T21" s="61" t="str">
        <f>IF(OR($A21="",T$10=""),"",IF(IFERROR(MATCH(BBC_11!T$10,Infor!$A$13:$A$30,0),0)&gt;0,"L",IF(WEEKDAY(T$10)=1,"","X")))</f>
        <v>X</v>
      </c>
      <c r="U21" s="61" t="str">
        <f>IF(OR($A21="",U$10=""),"",IF(IFERROR(MATCH(BBC_11!U$10,Infor!$A$13:$A$30,0),0)&gt;0,"L",IF(WEEKDAY(U$10)=1,"","X")))</f>
        <v>X</v>
      </c>
      <c r="V21" s="61" t="str">
        <f>IF(OR($A21="",V$10=""),"",IF(IFERROR(MATCH(BBC_11!V$10,Infor!$A$13:$A$30,0),0)&gt;0,"L",IF(WEEKDAY(V$10)=1,"","X")))</f>
        <v>X</v>
      </c>
      <c r="W21" s="61" t="str">
        <f>IF(OR($A21="",W$10=""),"",IF(IFERROR(MATCH(BBC_11!W$10,Infor!$A$13:$A$30,0),0)&gt;0,"L",IF(WEEKDAY(W$10)=1,"","X")))</f>
        <v/>
      </c>
      <c r="X21" s="61" t="str">
        <f>IF(OR($A21="",X$10=""),"",IF(IFERROR(MATCH(BBC_11!X$10,Infor!$A$13:$A$30,0),0)&gt;0,"L",IF(WEEKDAY(X$10)=1,"","X")))</f>
        <v>X</v>
      </c>
      <c r="Y21" s="61" t="str">
        <f>IF(OR($A21="",Y$10=""),"",IF(IFERROR(MATCH(BBC_11!Y$10,Infor!$A$13:$A$30,0),0)&gt;0,"L",IF(WEEKDAY(Y$10)=1,"","X")))</f>
        <v>X</v>
      </c>
      <c r="Z21" s="61" t="str">
        <f>IF(OR($A21="",Z$10=""),"",IF(IFERROR(MATCH(BBC_11!Z$10,Infor!$A$13:$A$30,0),0)&gt;0,"L",IF(WEEKDAY(Z$10)=1,"","X")))</f>
        <v>X</v>
      </c>
      <c r="AA21" s="61" t="str">
        <f>IF(OR($A21="",AA$10=""),"",IF(IFERROR(MATCH(BBC_11!AA$10,Infor!$A$13:$A$30,0),0)&gt;0,"L",IF(WEEKDAY(AA$10)=1,"","X")))</f>
        <v>X</v>
      </c>
      <c r="AB21" s="61" t="str">
        <f>IF(OR($A21="",AB$10=""),"",IF(IFERROR(MATCH(BBC_11!AB$10,Infor!$A$13:$A$30,0),0)&gt;0,"L",IF(WEEKDAY(AB$10)=1,"","X")))</f>
        <v>X</v>
      </c>
      <c r="AC21" s="61" t="str">
        <f>IF(OR($A21="",AC$10=""),"",IF(IFERROR(MATCH(BBC_11!AC$10,Infor!$A$13:$A$30,0),0)&gt;0,"L",IF(WEEKDAY(AC$10)=1,"","X")))</f>
        <v>X</v>
      </c>
      <c r="AD21" s="61" t="str">
        <f>IF(OR($A21="",AD$10=""),"",IF(IFERROR(MATCH(BBC_11!AD$10,Infor!$A$13:$A$30,0),0)&gt;0,"L",IF(WEEKDAY(AD$10)=1,"","X")))</f>
        <v/>
      </c>
      <c r="AE21" s="61" t="str">
        <f>IF(OR($A21="",AE$10=""),"",IF(IFERROR(MATCH(BBC_11!AE$10,Infor!$A$13:$A$30,0),0)&gt;0,"L",IF(WEEKDAY(AE$10)=1,"","X")))</f>
        <v>X</v>
      </c>
      <c r="AF21" s="61" t="str">
        <f>IF(OR($A21="",AF$10=""),"",IF(IFERROR(MATCH(BBC_11!AF$10,Infor!$A$13:$A$30,0),0)&gt;0,"L",IF(WEEKDAY(AF$10)=1,"","X")))</f>
        <v>X</v>
      </c>
      <c r="AG21" s="61" t="str">
        <f>IF(OR($A21="",AG$10=""),"",IF(IFERROR(MATCH(BBC_11!AG$10,Infor!$A$13:$A$30,0),0)&gt;0,"L",IF(WEEKDAY(AG$10)=1,"","X")))</f>
        <v>X</v>
      </c>
      <c r="AH21" s="61" t="str">
        <f>IF(OR($A21="",AH$10=""),"",IF(IFERROR(MATCH(BBC_11!AH$10,Infor!$A$13:$A$30,0),0)&gt;0,"L",IF(WEEKDAY(AH$10)=1,"","X")))</f>
        <v>X</v>
      </c>
      <c r="AI21" s="61" t="str">
        <f>IF(OR($A21="",AI$10=""),"",IF(IFERROR(MATCH(BBC_11!AI$10,Infor!$A$13:$A$30,0),0)&gt;0,"L",IF(WEEKDAY(AI$10)=1,"","X")))</f>
        <v/>
      </c>
      <c r="AJ21" s="62"/>
      <c r="AK21" s="62">
        <f t="shared" si="6"/>
        <v>26</v>
      </c>
      <c r="AL21" s="62">
        <f t="shared" si="7"/>
        <v>0</v>
      </c>
      <c r="AM21" s="62"/>
      <c r="AN21" s="63"/>
      <c r="AO21" s="44">
        <f t="shared" si="0"/>
        <v>11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IF(OR($A22="",E$10=""),"",IF(IFERROR(MATCH(BBC_11!E$10,Infor!$A$13:$A$30,0),0)&gt;0,"L",IF(WEEKDAY(E$10)=1,"","X")))</f>
        <v>X</v>
      </c>
      <c r="F22" s="61" t="str">
        <f>IF(OR($A22="",F$10=""),"",IF(IFERROR(MATCH(BBC_11!F$10,Infor!$A$13:$A$30,0),0)&gt;0,"L",IF(WEEKDAY(F$10)=1,"","X")))</f>
        <v>X</v>
      </c>
      <c r="G22" s="61" t="str">
        <f>IF(OR($A22="",G$10=""),"",IF(IFERROR(MATCH(BBC_11!G$10,Infor!$A$13:$A$30,0),0)&gt;0,"L",IF(WEEKDAY(G$10)=1,"","X")))</f>
        <v>X</v>
      </c>
      <c r="H22" s="61" t="str">
        <f>IF(OR($A22="",H$10=""),"",IF(IFERROR(MATCH(BBC_11!H$10,Infor!$A$13:$A$30,0),0)&gt;0,"L",IF(WEEKDAY(H$10)=1,"","X")))</f>
        <v>X</v>
      </c>
      <c r="I22" s="61" t="str">
        <f>IF(OR($A22="",I$10=""),"",IF(IFERROR(MATCH(BBC_11!I$10,Infor!$A$13:$A$30,0),0)&gt;0,"L",IF(WEEKDAY(I$10)=1,"","X")))</f>
        <v/>
      </c>
      <c r="J22" s="61" t="str">
        <f>IF(OR($A22="",J$10=""),"",IF(IFERROR(MATCH(BBC_11!J$10,Infor!$A$13:$A$30,0),0)&gt;0,"L",IF(WEEKDAY(J$10)=1,"","X")))</f>
        <v>X</v>
      </c>
      <c r="K22" s="61" t="str">
        <f>IF(OR($A22="",K$10=""),"",IF(IFERROR(MATCH(BBC_11!K$10,Infor!$A$13:$A$30,0),0)&gt;0,"L",IF(WEEKDAY(K$10)=1,"","X")))</f>
        <v>X</v>
      </c>
      <c r="L22" s="61" t="str">
        <f>IF(OR($A22="",L$10=""),"",IF(IFERROR(MATCH(BBC_11!L$10,Infor!$A$13:$A$30,0),0)&gt;0,"L",IF(WEEKDAY(L$10)=1,"","X")))</f>
        <v>X</v>
      </c>
      <c r="M22" s="61" t="str">
        <f>IF(OR($A22="",M$10=""),"",IF(IFERROR(MATCH(BBC_11!M$10,Infor!$A$13:$A$30,0),0)&gt;0,"L",IF(WEEKDAY(M$10)=1,"","X")))</f>
        <v>X</v>
      </c>
      <c r="N22" s="61" t="str">
        <f>IF(OR($A22="",N$10=""),"",IF(IFERROR(MATCH(BBC_11!N$10,Infor!$A$13:$A$30,0),0)&gt;0,"L",IF(WEEKDAY(N$10)=1,"","X")))</f>
        <v>X</v>
      </c>
      <c r="O22" s="61" t="str">
        <f>IF(OR($A22="",O$10=""),"",IF(IFERROR(MATCH(BBC_11!O$10,Infor!$A$13:$A$30,0),0)&gt;0,"L",IF(WEEKDAY(O$10)=1,"","X")))</f>
        <v>X</v>
      </c>
      <c r="P22" s="61" t="str">
        <f>IF(OR($A22="",P$10=""),"",IF(IFERROR(MATCH(BBC_11!P$10,Infor!$A$13:$A$30,0),0)&gt;0,"L",IF(WEEKDAY(P$10)=1,"","X")))</f>
        <v/>
      </c>
      <c r="Q22" s="61" t="str">
        <f>IF(OR($A22="",Q$10=""),"",IF(IFERROR(MATCH(BBC_11!Q$10,Infor!$A$13:$A$30,0),0)&gt;0,"L",IF(WEEKDAY(Q$10)=1,"","X")))</f>
        <v>X</v>
      </c>
      <c r="R22" s="61" t="str">
        <f>IF(OR($A22="",R$10=""),"",IF(IFERROR(MATCH(BBC_11!R$10,Infor!$A$13:$A$30,0),0)&gt;0,"L",IF(WEEKDAY(R$10)=1,"","X")))</f>
        <v>X</v>
      </c>
      <c r="S22" s="61" t="str">
        <f>IF(OR($A22="",S$10=""),"",IF(IFERROR(MATCH(BBC_11!S$10,Infor!$A$13:$A$30,0),0)&gt;0,"L",IF(WEEKDAY(S$10)=1,"","X")))</f>
        <v>X</v>
      </c>
      <c r="T22" s="61" t="str">
        <f>IF(OR($A22="",T$10=""),"",IF(IFERROR(MATCH(BBC_11!T$10,Infor!$A$13:$A$30,0),0)&gt;0,"L",IF(WEEKDAY(T$10)=1,"","X")))</f>
        <v>X</v>
      </c>
      <c r="U22" s="61" t="str">
        <f>IF(OR($A22="",U$10=""),"",IF(IFERROR(MATCH(BBC_11!U$10,Infor!$A$13:$A$30,0),0)&gt;0,"L",IF(WEEKDAY(U$10)=1,"","X")))</f>
        <v>X</v>
      </c>
      <c r="V22" s="61" t="str">
        <f>IF(OR($A22="",V$10=""),"",IF(IFERROR(MATCH(BBC_11!V$10,Infor!$A$13:$A$30,0),0)&gt;0,"L",IF(WEEKDAY(V$10)=1,"","X")))</f>
        <v>X</v>
      </c>
      <c r="W22" s="61" t="str">
        <f>IF(OR($A22="",W$10=""),"",IF(IFERROR(MATCH(BBC_11!W$10,Infor!$A$13:$A$30,0),0)&gt;0,"L",IF(WEEKDAY(W$10)=1,"","X")))</f>
        <v/>
      </c>
      <c r="X22" s="61" t="str">
        <f>IF(OR($A22="",X$10=""),"",IF(IFERROR(MATCH(BBC_11!X$10,Infor!$A$13:$A$30,0),0)&gt;0,"L",IF(WEEKDAY(X$10)=1,"","X")))</f>
        <v>X</v>
      </c>
      <c r="Y22" s="61" t="str">
        <f>IF(OR($A22="",Y$10=""),"",IF(IFERROR(MATCH(BBC_11!Y$10,Infor!$A$13:$A$30,0),0)&gt;0,"L",IF(WEEKDAY(Y$10)=1,"","X")))</f>
        <v>X</v>
      </c>
      <c r="Z22" s="61" t="str">
        <f>IF(OR($A22="",Z$10=""),"",IF(IFERROR(MATCH(BBC_11!Z$10,Infor!$A$13:$A$30,0),0)&gt;0,"L",IF(WEEKDAY(Z$10)=1,"","X")))</f>
        <v>X</v>
      </c>
      <c r="AA22" s="61" t="str">
        <f>IF(OR($A22="",AA$10=""),"",IF(IFERROR(MATCH(BBC_11!AA$10,Infor!$A$13:$A$30,0),0)&gt;0,"L",IF(WEEKDAY(AA$10)=1,"","X")))</f>
        <v>X</v>
      </c>
      <c r="AB22" s="61" t="str">
        <f>IF(OR($A22="",AB$10=""),"",IF(IFERROR(MATCH(BBC_11!AB$10,Infor!$A$13:$A$30,0),0)&gt;0,"L",IF(WEEKDAY(AB$10)=1,"","X")))</f>
        <v>X</v>
      </c>
      <c r="AC22" s="61" t="str">
        <f>IF(OR($A22="",AC$10=""),"",IF(IFERROR(MATCH(BBC_11!AC$10,Infor!$A$13:$A$30,0),0)&gt;0,"L",IF(WEEKDAY(AC$10)=1,"","X")))</f>
        <v>X</v>
      </c>
      <c r="AD22" s="61" t="str">
        <f>IF(OR($A22="",AD$10=""),"",IF(IFERROR(MATCH(BBC_11!AD$10,Infor!$A$13:$A$30,0),0)&gt;0,"L",IF(WEEKDAY(AD$10)=1,"","X")))</f>
        <v/>
      </c>
      <c r="AE22" s="61" t="str">
        <f>IF(OR($A22="",AE$10=""),"",IF(IFERROR(MATCH(BBC_11!AE$10,Infor!$A$13:$A$30,0),0)&gt;0,"L",IF(WEEKDAY(AE$10)=1,"","X")))</f>
        <v>X</v>
      </c>
      <c r="AF22" s="61" t="str">
        <f>IF(OR($A22="",AF$10=""),"",IF(IFERROR(MATCH(BBC_11!AF$10,Infor!$A$13:$A$30,0),0)&gt;0,"L",IF(WEEKDAY(AF$10)=1,"","X")))</f>
        <v>X</v>
      </c>
      <c r="AG22" s="61" t="str">
        <f>IF(OR($A22="",AG$10=""),"",IF(IFERROR(MATCH(BBC_11!AG$10,Infor!$A$13:$A$30,0),0)&gt;0,"L",IF(WEEKDAY(AG$10)=1,"","X")))</f>
        <v>X</v>
      </c>
      <c r="AH22" s="61" t="str">
        <f>IF(OR($A22="",AH$10=""),"",IF(IFERROR(MATCH(BBC_11!AH$10,Infor!$A$13:$A$30,0),0)&gt;0,"L",IF(WEEKDAY(AH$10)=1,"","X")))</f>
        <v>X</v>
      </c>
      <c r="AI22" s="61" t="str">
        <f>IF(OR($A22="",AI$10=""),"",IF(IFERROR(MATCH(BBC_11!AI$10,Infor!$A$13:$A$30,0),0)&gt;0,"L",IF(WEEKDAY(AI$10)=1,"","X")))</f>
        <v/>
      </c>
      <c r="AJ22" s="62"/>
      <c r="AK22" s="62">
        <f t="shared" si="6"/>
        <v>26</v>
      </c>
      <c r="AL22" s="62">
        <f t="shared" si="7"/>
        <v>0</v>
      </c>
      <c r="AM22" s="62"/>
      <c r="AN22" s="63"/>
      <c r="AO22" s="44">
        <f t="shared" si="0"/>
        <v>11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IF(OR($A23="",E$10=""),"",IF(IFERROR(MATCH(BBC_11!E$10,Infor!$A$13:$A$30,0),0)&gt;0,"L",IF(WEEKDAY(E$10)=1,"","X")))</f>
        <v>X</v>
      </c>
      <c r="F23" s="61" t="str">
        <f>IF(OR($A23="",F$10=""),"",IF(IFERROR(MATCH(BBC_11!F$10,Infor!$A$13:$A$30,0),0)&gt;0,"L",IF(WEEKDAY(F$10)=1,"","X")))</f>
        <v>X</v>
      </c>
      <c r="G23" s="61" t="str">
        <f>IF(OR($A23="",G$10=""),"",IF(IFERROR(MATCH(BBC_11!G$10,Infor!$A$13:$A$30,0),0)&gt;0,"L",IF(WEEKDAY(G$10)=1,"","X")))</f>
        <v>X</v>
      </c>
      <c r="H23" s="61" t="str">
        <f>IF(OR($A23="",H$10=""),"",IF(IFERROR(MATCH(BBC_11!H$10,Infor!$A$13:$A$30,0),0)&gt;0,"L",IF(WEEKDAY(H$10)=1,"","X")))</f>
        <v>X</v>
      </c>
      <c r="I23" s="61" t="str">
        <f>IF(OR($A23="",I$10=""),"",IF(IFERROR(MATCH(BBC_11!I$10,Infor!$A$13:$A$30,0),0)&gt;0,"L",IF(WEEKDAY(I$10)=1,"","X")))</f>
        <v/>
      </c>
      <c r="J23" s="61" t="str">
        <f>IF(OR($A23="",J$10=""),"",IF(IFERROR(MATCH(BBC_11!J$10,Infor!$A$13:$A$30,0),0)&gt;0,"L",IF(WEEKDAY(J$10)=1,"","X")))</f>
        <v>X</v>
      </c>
      <c r="K23" s="61" t="str">
        <f>IF(OR($A23="",K$10=""),"",IF(IFERROR(MATCH(BBC_11!K$10,Infor!$A$13:$A$30,0),0)&gt;0,"L",IF(WEEKDAY(K$10)=1,"","X")))</f>
        <v>X</v>
      </c>
      <c r="L23" s="61" t="str">
        <f>IF(OR($A23="",L$10=""),"",IF(IFERROR(MATCH(BBC_11!L$10,Infor!$A$13:$A$30,0),0)&gt;0,"L",IF(WEEKDAY(L$10)=1,"","X")))</f>
        <v>X</v>
      </c>
      <c r="M23" s="61" t="str">
        <f>IF(OR($A23="",M$10=""),"",IF(IFERROR(MATCH(BBC_11!M$10,Infor!$A$13:$A$30,0),0)&gt;0,"L",IF(WEEKDAY(M$10)=1,"","X")))</f>
        <v>X</v>
      </c>
      <c r="N23" s="61" t="str">
        <f>IF(OR($A23="",N$10=""),"",IF(IFERROR(MATCH(BBC_11!N$10,Infor!$A$13:$A$30,0),0)&gt;0,"L",IF(WEEKDAY(N$10)=1,"","X")))</f>
        <v>X</v>
      </c>
      <c r="O23" s="61" t="str">
        <f>IF(OR($A23="",O$10=""),"",IF(IFERROR(MATCH(BBC_11!O$10,Infor!$A$13:$A$30,0),0)&gt;0,"L",IF(WEEKDAY(O$10)=1,"","X")))</f>
        <v>X</v>
      </c>
      <c r="P23" s="61" t="str">
        <f>IF(OR($A23="",P$10=""),"",IF(IFERROR(MATCH(BBC_11!P$10,Infor!$A$13:$A$30,0),0)&gt;0,"L",IF(WEEKDAY(P$10)=1,"","X")))</f>
        <v/>
      </c>
      <c r="Q23" s="61" t="str">
        <f>IF(OR($A23="",Q$10=""),"",IF(IFERROR(MATCH(BBC_11!Q$10,Infor!$A$13:$A$30,0),0)&gt;0,"L",IF(WEEKDAY(Q$10)=1,"","X")))</f>
        <v>X</v>
      </c>
      <c r="R23" s="61" t="str">
        <f>IF(OR($A23="",R$10=""),"",IF(IFERROR(MATCH(BBC_11!R$10,Infor!$A$13:$A$30,0),0)&gt;0,"L",IF(WEEKDAY(R$10)=1,"","X")))</f>
        <v>X</v>
      </c>
      <c r="S23" s="61" t="str">
        <f>IF(OR($A23="",S$10=""),"",IF(IFERROR(MATCH(BBC_11!S$10,Infor!$A$13:$A$30,0),0)&gt;0,"L",IF(WEEKDAY(S$10)=1,"","X")))</f>
        <v>X</v>
      </c>
      <c r="T23" s="61" t="str">
        <f>IF(OR($A23="",T$10=""),"",IF(IFERROR(MATCH(BBC_11!T$10,Infor!$A$13:$A$30,0),0)&gt;0,"L",IF(WEEKDAY(T$10)=1,"","X")))</f>
        <v>X</v>
      </c>
      <c r="U23" s="61" t="str">
        <f>IF(OR($A23="",U$10=""),"",IF(IFERROR(MATCH(BBC_11!U$10,Infor!$A$13:$A$30,0),0)&gt;0,"L",IF(WEEKDAY(U$10)=1,"","X")))</f>
        <v>X</v>
      </c>
      <c r="V23" s="61" t="str">
        <f>IF(OR($A23="",V$10=""),"",IF(IFERROR(MATCH(BBC_11!V$10,Infor!$A$13:$A$30,0),0)&gt;0,"L",IF(WEEKDAY(V$10)=1,"","X")))</f>
        <v>X</v>
      </c>
      <c r="W23" s="61" t="str">
        <f>IF(OR($A23="",W$10=""),"",IF(IFERROR(MATCH(BBC_11!W$10,Infor!$A$13:$A$30,0),0)&gt;0,"L",IF(WEEKDAY(W$10)=1,"","X")))</f>
        <v/>
      </c>
      <c r="X23" s="61" t="str">
        <f>IF(OR($A23="",X$10=""),"",IF(IFERROR(MATCH(BBC_11!X$10,Infor!$A$13:$A$30,0),0)&gt;0,"L",IF(WEEKDAY(X$10)=1,"","X")))</f>
        <v>X</v>
      </c>
      <c r="Y23" s="61" t="str">
        <f>IF(OR($A23="",Y$10=""),"",IF(IFERROR(MATCH(BBC_11!Y$10,Infor!$A$13:$A$30,0),0)&gt;0,"L",IF(WEEKDAY(Y$10)=1,"","X")))</f>
        <v>X</v>
      </c>
      <c r="Z23" s="61" t="str">
        <f>IF(OR($A23="",Z$10=""),"",IF(IFERROR(MATCH(BBC_11!Z$10,Infor!$A$13:$A$30,0),0)&gt;0,"L",IF(WEEKDAY(Z$10)=1,"","X")))</f>
        <v>X</v>
      </c>
      <c r="AA23" s="61" t="str">
        <f>IF(OR($A23="",AA$10=""),"",IF(IFERROR(MATCH(BBC_11!AA$10,Infor!$A$13:$A$30,0),0)&gt;0,"L",IF(WEEKDAY(AA$10)=1,"","X")))</f>
        <v>X</v>
      </c>
      <c r="AB23" s="61" t="str">
        <f>IF(OR($A23="",AB$10=""),"",IF(IFERROR(MATCH(BBC_11!AB$10,Infor!$A$13:$A$30,0),0)&gt;0,"L",IF(WEEKDAY(AB$10)=1,"","X")))</f>
        <v>X</v>
      </c>
      <c r="AC23" s="61" t="str">
        <f>IF(OR($A23="",AC$10=""),"",IF(IFERROR(MATCH(BBC_11!AC$10,Infor!$A$13:$A$30,0),0)&gt;0,"L",IF(WEEKDAY(AC$10)=1,"","X")))</f>
        <v>X</v>
      </c>
      <c r="AD23" s="61" t="str">
        <f>IF(OR($A23="",AD$10=""),"",IF(IFERROR(MATCH(BBC_11!AD$10,Infor!$A$13:$A$30,0),0)&gt;0,"L",IF(WEEKDAY(AD$10)=1,"","X")))</f>
        <v/>
      </c>
      <c r="AE23" s="61" t="str">
        <f>IF(OR($A23="",AE$10=""),"",IF(IFERROR(MATCH(BBC_11!AE$10,Infor!$A$13:$A$30,0),0)&gt;0,"L",IF(WEEKDAY(AE$10)=1,"","X")))</f>
        <v>X</v>
      </c>
      <c r="AF23" s="61" t="str">
        <f>IF(OR($A23="",AF$10=""),"",IF(IFERROR(MATCH(BBC_11!AF$10,Infor!$A$13:$A$30,0),0)&gt;0,"L",IF(WEEKDAY(AF$10)=1,"","X")))</f>
        <v>X</v>
      </c>
      <c r="AG23" s="61" t="str">
        <f>IF(OR($A23="",AG$10=""),"",IF(IFERROR(MATCH(BBC_11!AG$10,Infor!$A$13:$A$30,0),0)&gt;0,"L",IF(WEEKDAY(AG$10)=1,"","X")))</f>
        <v>X</v>
      </c>
      <c r="AH23" s="61" t="str">
        <f>IF(OR($A23="",AH$10=""),"",IF(IFERROR(MATCH(BBC_11!AH$10,Infor!$A$13:$A$30,0),0)&gt;0,"L",IF(WEEKDAY(AH$10)=1,"","X")))</f>
        <v>X</v>
      </c>
      <c r="AI23" s="61" t="str">
        <f>IF(OR($A23="",AI$10=""),"",IF(IFERROR(MATCH(BBC_11!AI$10,Infor!$A$13:$A$30,0),0)&gt;0,"L",IF(WEEKDAY(AI$10)=1,"","X")))</f>
        <v/>
      </c>
      <c r="AJ23" s="62"/>
      <c r="AK23" s="62">
        <f t="shared" si="6"/>
        <v>26</v>
      </c>
      <c r="AL23" s="62">
        <f t="shared" si="7"/>
        <v>0</v>
      </c>
      <c r="AM23" s="62"/>
      <c r="AN23" s="63"/>
      <c r="AO23" s="44">
        <f t="shared" si="0"/>
        <v>11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IF(OR($A24="",E$10=""),"",IF(IFERROR(MATCH(BBC_11!E$10,Infor!$A$13:$A$30,0),0)&gt;0,"L",IF(WEEKDAY(E$10)=1,"","X")))</f>
        <v>X</v>
      </c>
      <c r="F24" s="61" t="str">
        <f>IF(OR($A24="",F$10=""),"",IF(IFERROR(MATCH(BBC_11!F$10,Infor!$A$13:$A$30,0),0)&gt;0,"L",IF(WEEKDAY(F$10)=1,"","X")))</f>
        <v>X</v>
      </c>
      <c r="G24" s="61" t="str">
        <f>IF(OR($A24="",G$10=""),"",IF(IFERROR(MATCH(BBC_11!G$10,Infor!$A$13:$A$30,0),0)&gt;0,"L",IF(WEEKDAY(G$10)=1,"","X")))</f>
        <v>X</v>
      </c>
      <c r="H24" s="61" t="str">
        <f>IF(OR($A24="",H$10=""),"",IF(IFERROR(MATCH(BBC_11!H$10,Infor!$A$13:$A$30,0),0)&gt;0,"L",IF(WEEKDAY(H$10)=1,"","X")))</f>
        <v>X</v>
      </c>
      <c r="I24" s="61" t="str">
        <f>IF(OR($A24="",I$10=""),"",IF(IFERROR(MATCH(BBC_11!I$10,Infor!$A$13:$A$30,0),0)&gt;0,"L",IF(WEEKDAY(I$10)=1,"","X")))</f>
        <v/>
      </c>
      <c r="J24" s="61" t="str">
        <f>IF(OR($A24="",J$10=""),"",IF(IFERROR(MATCH(BBC_11!J$10,Infor!$A$13:$A$30,0),0)&gt;0,"L",IF(WEEKDAY(J$10)=1,"","X")))</f>
        <v>X</v>
      </c>
      <c r="K24" s="61" t="str">
        <f>IF(OR($A24="",K$10=""),"",IF(IFERROR(MATCH(BBC_11!K$10,Infor!$A$13:$A$30,0),0)&gt;0,"L",IF(WEEKDAY(K$10)=1,"","X")))</f>
        <v>X</v>
      </c>
      <c r="L24" s="61" t="str">
        <f>IF(OR($A24="",L$10=""),"",IF(IFERROR(MATCH(BBC_11!L$10,Infor!$A$13:$A$30,0),0)&gt;0,"L",IF(WEEKDAY(L$10)=1,"","X")))</f>
        <v>X</v>
      </c>
      <c r="M24" s="61" t="str">
        <f>IF(OR($A24="",M$10=""),"",IF(IFERROR(MATCH(BBC_11!M$10,Infor!$A$13:$A$30,0),0)&gt;0,"L",IF(WEEKDAY(M$10)=1,"","X")))</f>
        <v>X</v>
      </c>
      <c r="N24" s="61" t="str">
        <f>IF(OR($A24="",N$10=""),"",IF(IFERROR(MATCH(BBC_11!N$10,Infor!$A$13:$A$30,0),0)&gt;0,"L",IF(WEEKDAY(N$10)=1,"","X")))</f>
        <v>X</v>
      </c>
      <c r="O24" s="61" t="str">
        <f>IF(OR($A24="",O$10=""),"",IF(IFERROR(MATCH(BBC_11!O$10,Infor!$A$13:$A$30,0),0)&gt;0,"L",IF(WEEKDAY(O$10)=1,"","X")))</f>
        <v>X</v>
      </c>
      <c r="P24" s="61" t="str">
        <f>IF(OR($A24="",P$10=""),"",IF(IFERROR(MATCH(BBC_11!P$10,Infor!$A$13:$A$30,0),0)&gt;0,"L",IF(WEEKDAY(P$10)=1,"","X")))</f>
        <v/>
      </c>
      <c r="Q24" s="61" t="str">
        <f>IF(OR($A24="",Q$10=""),"",IF(IFERROR(MATCH(BBC_11!Q$10,Infor!$A$13:$A$30,0),0)&gt;0,"L",IF(WEEKDAY(Q$10)=1,"","X")))</f>
        <v>X</v>
      </c>
      <c r="R24" s="61" t="str">
        <f>IF(OR($A24="",R$10=""),"",IF(IFERROR(MATCH(BBC_11!R$10,Infor!$A$13:$A$30,0),0)&gt;0,"L",IF(WEEKDAY(R$10)=1,"","X")))</f>
        <v>X</v>
      </c>
      <c r="S24" s="61" t="str">
        <f>IF(OR($A24="",S$10=""),"",IF(IFERROR(MATCH(BBC_11!S$10,Infor!$A$13:$A$30,0),0)&gt;0,"L",IF(WEEKDAY(S$10)=1,"","X")))</f>
        <v>X</v>
      </c>
      <c r="T24" s="61" t="str">
        <f>IF(OR($A24="",T$10=""),"",IF(IFERROR(MATCH(BBC_11!T$10,Infor!$A$13:$A$30,0),0)&gt;0,"L",IF(WEEKDAY(T$10)=1,"","X")))</f>
        <v>X</v>
      </c>
      <c r="U24" s="61" t="str">
        <f>IF(OR($A24="",U$10=""),"",IF(IFERROR(MATCH(BBC_11!U$10,Infor!$A$13:$A$30,0),0)&gt;0,"L",IF(WEEKDAY(U$10)=1,"","X")))</f>
        <v>X</v>
      </c>
      <c r="V24" s="61" t="str">
        <f>IF(OR($A24="",V$10=""),"",IF(IFERROR(MATCH(BBC_11!V$10,Infor!$A$13:$A$30,0),0)&gt;0,"L",IF(WEEKDAY(V$10)=1,"","X")))</f>
        <v>X</v>
      </c>
      <c r="W24" s="61" t="str">
        <f>IF(OR($A24="",W$10=""),"",IF(IFERROR(MATCH(BBC_11!W$10,Infor!$A$13:$A$30,0),0)&gt;0,"L",IF(WEEKDAY(W$10)=1,"","X")))</f>
        <v/>
      </c>
      <c r="X24" s="61" t="str">
        <f>IF(OR($A24="",X$10=""),"",IF(IFERROR(MATCH(BBC_11!X$10,Infor!$A$13:$A$30,0),0)&gt;0,"L",IF(WEEKDAY(X$10)=1,"","X")))</f>
        <v>X</v>
      </c>
      <c r="Y24" s="61" t="str">
        <f>IF(OR($A24="",Y$10=""),"",IF(IFERROR(MATCH(BBC_11!Y$10,Infor!$A$13:$A$30,0),0)&gt;0,"L",IF(WEEKDAY(Y$10)=1,"","X")))</f>
        <v>X</v>
      </c>
      <c r="Z24" s="61" t="str">
        <f>IF(OR($A24="",Z$10=""),"",IF(IFERROR(MATCH(BBC_11!Z$10,Infor!$A$13:$A$30,0),0)&gt;0,"L",IF(WEEKDAY(Z$10)=1,"","X")))</f>
        <v>X</v>
      </c>
      <c r="AA24" s="61" t="str">
        <f>IF(OR($A24="",AA$10=""),"",IF(IFERROR(MATCH(BBC_11!AA$10,Infor!$A$13:$A$30,0),0)&gt;0,"L",IF(WEEKDAY(AA$10)=1,"","X")))</f>
        <v>X</v>
      </c>
      <c r="AB24" s="61" t="str">
        <f>IF(OR($A24="",AB$10=""),"",IF(IFERROR(MATCH(BBC_11!AB$10,Infor!$A$13:$A$30,0),0)&gt;0,"L",IF(WEEKDAY(AB$10)=1,"","X")))</f>
        <v>X</v>
      </c>
      <c r="AC24" s="61" t="str">
        <f>IF(OR($A24="",AC$10=""),"",IF(IFERROR(MATCH(BBC_11!AC$10,Infor!$A$13:$A$30,0),0)&gt;0,"L",IF(WEEKDAY(AC$10)=1,"","X")))</f>
        <v>X</v>
      </c>
      <c r="AD24" s="61" t="str">
        <f>IF(OR($A24="",AD$10=""),"",IF(IFERROR(MATCH(BBC_11!AD$10,Infor!$A$13:$A$30,0),0)&gt;0,"L",IF(WEEKDAY(AD$10)=1,"","X")))</f>
        <v/>
      </c>
      <c r="AE24" s="61" t="str">
        <f>IF(OR($A24="",AE$10=""),"",IF(IFERROR(MATCH(BBC_11!AE$10,Infor!$A$13:$A$30,0),0)&gt;0,"L",IF(WEEKDAY(AE$10)=1,"","X")))</f>
        <v>X</v>
      </c>
      <c r="AF24" s="61" t="str">
        <f>IF(OR($A24="",AF$10=""),"",IF(IFERROR(MATCH(BBC_11!AF$10,Infor!$A$13:$A$30,0),0)&gt;0,"L",IF(WEEKDAY(AF$10)=1,"","X")))</f>
        <v>X</v>
      </c>
      <c r="AG24" s="61" t="str">
        <f>IF(OR($A24="",AG$10=""),"",IF(IFERROR(MATCH(BBC_11!AG$10,Infor!$A$13:$A$30,0),0)&gt;0,"L",IF(WEEKDAY(AG$10)=1,"","X")))</f>
        <v>X</v>
      </c>
      <c r="AH24" s="61" t="str">
        <f>IF(OR($A24="",AH$10=""),"",IF(IFERROR(MATCH(BBC_11!AH$10,Infor!$A$13:$A$30,0),0)&gt;0,"L",IF(WEEKDAY(AH$10)=1,"","X")))</f>
        <v>X</v>
      </c>
      <c r="AI24" s="61" t="str">
        <f>IF(OR($A24="",AI$10=""),"",IF(IFERROR(MATCH(BBC_11!AI$10,Infor!$A$13:$A$30,0),0)&gt;0,"L",IF(WEEKDAY(AI$10)=1,"","X")))</f>
        <v/>
      </c>
      <c r="AJ24" s="62"/>
      <c r="AK24" s="62">
        <f t="shared" si="6"/>
        <v>26</v>
      </c>
      <c r="AL24" s="62">
        <f t="shared" si="7"/>
        <v>0</v>
      </c>
      <c r="AM24" s="62"/>
      <c r="AN24" s="63"/>
      <c r="AO24" s="44">
        <f t="shared" si="0"/>
        <v>11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IF(OR($A25="",E$10=""),"",IF(IFERROR(MATCH(BBC_11!E$10,Infor!$A$13:$A$30,0),0)&gt;0,"L",IF(WEEKDAY(E$10)=1,"","X")))</f>
        <v>X</v>
      </c>
      <c r="F25" s="61" t="str">
        <f>IF(OR($A25="",F$10=""),"",IF(IFERROR(MATCH(BBC_11!F$10,Infor!$A$13:$A$30,0),0)&gt;0,"L",IF(WEEKDAY(F$10)=1,"","X")))</f>
        <v>X</v>
      </c>
      <c r="G25" s="61" t="str">
        <f>IF(OR($A25="",G$10=""),"",IF(IFERROR(MATCH(BBC_11!G$10,Infor!$A$13:$A$30,0),0)&gt;0,"L",IF(WEEKDAY(G$10)=1,"","X")))</f>
        <v>X</v>
      </c>
      <c r="H25" s="61" t="str">
        <f>IF(OR($A25="",H$10=""),"",IF(IFERROR(MATCH(BBC_11!H$10,Infor!$A$13:$A$30,0),0)&gt;0,"L",IF(WEEKDAY(H$10)=1,"","X")))</f>
        <v>X</v>
      </c>
      <c r="I25" s="61" t="str">
        <f>IF(OR($A25="",I$10=""),"",IF(IFERROR(MATCH(BBC_11!I$10,Infor!$A$13:$A$30,0),0)&gt;0,"L",IF(WEEKDAY(I$10)=1,"","X")))</f>
        <v/>
      </c>
      <c r="J25" s="61" t="str">
        <f>IF(OR($A25="",J$10=""),"",IF(IFERROR(MATCH(BBC_11!J$10,Infor!$A$13:$A$30,0),0)&gt;0,"L",IF(WEEKDAY(J$10)=1,"","X")))</f>
        <v>X</v>
      </c>
      <c r="K25" s="61" t="str">
        <f>IF(OR($A25="",K$10=""),"",IF(IFERROR(MATCH(BBC_11!K$10,Infor!$A$13:$A$30,0),0)&gt;0,"L",IF(WEEKDAY(K$10)=1,"","X")))</f>
        <v>X</v>
      </c>
      <c r="L25" s="61" t="str">
        <f>IF(OR($A25="",L$10=""),"",IF(IFERROR(MATCH(BBC_11!L$10,Infor!$A$13:$A$30,0),0)&gt;0,"L",IF(WEEKDAY(L$10)=1,"","X")))</f>
        <v>X</v>
      </c>
      <c r="M25" s="61" t="str">
        <f>IF(OR($A25="",M$10=""),"",IF(IFERROR(MATCH(BBC_11!M$10,Infor!$A$13:$A$30,0),0)&gt;0,"L",IF(WEEKDAY(M$10)=1,"","X")))</f>
        <v>X</v>
      </c>
      <c r="N25" s="61" t="str">
        <f>IF(OR($A25="",N$10=""),"",IF(IFERROR(MATCH(BBC_11!N$10,Infor!$A$13:$A$30,0),0)&gt;0,"L",IF(WEEKDAY(N$10)=1,"","X")))</f>
        <v>X</v>
      </c>
      <c r="O25" s="61" t="str">
        <f>IF(OR($A25="",O$10=""),"",IF(IFERROR(MATCH(BBC_11!O$10,Infor!$A$13:$A$30,0),0)&gt;0,"L",IF(WEEKDAY(O$10)=1,"","X")))</f>
        <v>X</v>
      </c>
      <c r="P25" s="61" t="str">
        <f>IF(OR($A25="",P$10=""),"",IF(IFERROR(MATCH(BBC_11!P$10,Infor!$A$13:$A$30,0),0)&gt;0,"L",IF(WEEKDAY(P$10)=1,"","X")))</f>
        <v/>
      </c>
      <c r="Q25" s="61" t="str">
        <f>IF(OR($A25="",Q$10=""),"",IF(IFERROR(MATCH(BBC_11!Q$10,Infor!$A$13:$A$30,0),0)&gt;0,"L",IF(WEEKDAY(Q$10)=1,"","X")))</f>
        <v>X</v>
      </c>
      <c r="R25" s="61" t="str">
        <f>IF(OR($A25="",R$10=""),"",IF(IFERROR(MATCH(BBC_11!R$10,Infor!$A$13:$A$30,0),0)&gt;0,"L",IF(WEEKDAY(R$10)=1,"","X")))</f>
        <v>X</v>
      </c>
      <c r="S25" s="61" t="str">
        <f>IF(OR($A25="",S$10=""),"",IF(IFERROR(MATCH(BBC_11!S$10,Infor!$A$13:$A$30,0),0)&gt;0,"L",IF(WEEKDAY(S$10)=1,"","X")))</f>
        <v>X</v>
      </c>
      <c r="T25" s="61" t="str">
        <f>IF(OR($A25="",T$10=""),"",IF(IFERROR(MATCH(BBC_11!T$10,Infor!$A$13:$A$30,0),0)&gt;0,"L",IF(WEEKDAY(T$10)=1,"","X")))</f>
        <v>X</v>
      </c>
      <c r="U25" s="61" t="str">
        <f>IF(OR($A25="",U$10=""),"",IF(IFERROR(MATCH(BBC_11!U$10,Infor!$A$13:$A$30,0),0)&gt;0,"L",IF(WEEKDAY(U$10)=1,"","X")))</f>
        <v>X</v>
      </c>
      <c r="V25" s="61" t="str">
        <f>IF(OR($A25="",V$10=""),"",IF(IFERROR(MATCH(BBC_11!V$10,Infor!$A$13:$A$30,0),0)&gt;0,"L",IF(WEEKDAY(V$10)=1,"","X")))</f>
        <v>X</v>
      </c>
      <c r="W25" s="61" t="str">
        <f>IF(OR($A25="",W$10=""),"",IF(IFERROR(MATCH(BBC_11!W$10,Infor!$A$13:$A$30,0),0)&gt;0,"L",IF(WEEKDAY(W$10)=1,"","X")))</f>
        <v/>
      </c>
      <c r="X25" s="61" t="str">
        <f>IF(OR($A25="",X$10=""),"",IF(IFERROR(MATCH(BBC_11!X$10,Infor!$A$13:$A$30,0),0)&gt;0,"L",IF(WEEKDAY(X$10)=1,"","X")))</f>
        <v>X</v>
      </c>
      <c r="Y25" s="61" t="str">
        <f>IF(OR($A25="",Y$10=""),"",IF(IFERROR(MATCH(BBC_11!Y$10,Infor!$A$13:$A$30,0),0)&gt;0,"L",IF(WEEKDAY(Y$10)=1,"","X")))</f>
        <v>X</v>
      </c>
      <c r="Z25" s="61" t="str">
        <f>IF(OR($A25="",Z$10=""),"",IF(IFERROR(MATCH(BBC_11!Z$10,Infor!$A$13:$A$30,0),0)&gt;0,"L",IF(WEEKDAY(Z$10)=1,"","X")))</f>
        <v>X</v>
      </c>
      <c r="AA25" s="61" t="str">
        <f>IF(OR($A25="",AA$10=""),"",IF(IFERROR(MATCH(BBC_11!AA$10,Infor!$A$13:$A$30,0),0)&gt;0,"L",IF(WEEKDAY(AA$10)=1,"","X")))</f>
        <v>X</v>
      </c>
      <c r="AB25" s="61" t="str">
        <f>IF(OR($A25="",AB$10=""),"",IF(IFERROR(MATCH(BBC_11!AB$10,Infor!$A$13:$A$30,0),0)&gt;0,"L",IF(WEEKDAY(AB$10)=1,"","X")))</f>
        <v>X</v>
      </c>
      <c r="AC25" s="61" t="str">
        <f>IF(OR($A25="",AC$10=""),"",IF(IFERROR(MATCH(BBC_11!AC$10,Infor!$A$13:$A$30,0),0)&gt;0,"L",IF(WEEKDAY(AC$10)=1,"","X")))</f>
        <v>X</v>
      </c>
      <c r="AD25" s="61" t="str">
        <f>IF(OR($A25="",AD$10=""),"",IF(IFERROR(MATCH(BBC_11!AD$10,Infor!$A$13:$A$30,0),0)&gt;0,"L",IF(WEEKDAY(AD$10)=1,"","X")))</f>
        <v/>
      </c>
      <c r="AE25" s="61" t="str">
        <f>IF(OR($A25="",AE$10=""),"",IF(IFERROR(MATCH(BBC_11!AE$10,Infor!$A$13:$A$30,0),0)&gt;0,"L",IF(WEEKDAY(AE$10)=1,"","X")))</f>
        <v>X</v>
      </c>
      <c r="AF25" s="61" t="str">
        <f>IF(OR($A25="",AF$10=""),"",IF(IFERROR(MATCH(BBC_11!AF$10,Infor!$A$13:$A$30,0),0)&gt;0,"L",IF(WEEKDAY(AF$10)=1,"","X")))</f>
        <v>X</v>
      </c>
      <c r="AG25" s="61" t="str">
        <f>IF(OR($A25="",AG$10=""),"",IF(IFERROR(MATCH(BBC_11!AG$10,Infor!$A$13:$A$30,0),0)&gt;0,"L",IF(WEEKDAY(AG$10)=1,"","X")))</f>
        <v>X</v>
      </c>
      <c r="AH25" s="61" t="str">
        <f>IF(OR($A25="",AH$10=""),"",IF(IFERROR(MATCH(BBC_11!AH$10,Infor!$A$13:$A$30,0),0)&gt;0,"L",IF(WEEKDAY(AH$10)=1,"","X")))</f>
        <v>X</v>
      </c>
      <c r="AI25" s="61" t="str">
        <f>IF(OR($A25="",AI$10=""),"",IF(IFERROR(MATCH(BBC_11!AI$10,Infor!$A$13:$A$30,0),0)&gt;0,"L",IF(WEEKDAY(AI$10)=1,"","X")))</f>
        <v/>
      </c>
      <c r="AJ25" s="62"/>
      <c r="AK25" s="62">
        <f t="shared" si="6"/>
        <v>26</v>
      </c>
      <c r="AL25" s="62">
        <f t="shared" si="7"/>
        <v>0</v>
      </c>
      <c r="AM25" s="62"/>
      <c r="AN25" s="63"/>
      <c r="AO25" s="44">
        <f t="shared" si="0"/>
        <v>11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IF(OR($A26="",E$10=""),"",IF(IFERROR(MATCH(BBC_11!E$10,Infor!$A$13:$A$30,0),0)&gt;0,"L",IF(WEEKDAY(E$10)=1,"","X")))</f>
        <v>X</v>
      </c>
      <c r="F26" s="61" t="str">
        <f>IF(OR($A26="",F$10=""),"",IF(IFERROR(MATCH(BBC_11!F$10,Infor!$A$13:$A$30,0),0)&gt;0,"L",IF(WEEKDAY(F$10)=1,"","X")))</f>
        <v>X</v>
      </c>
      <c r="G26" s="61" t="str">
        <f>IF(OR($A26="",G$10=""),"",IF(IFERROR(MATCH(BBC_11!G$10,Infor!$A$13:$A$30,0),0)&gt;0,"L",IF(WEEKDAY(G$10)=1,"","X")))</f>
        <v>X</v>
      </c>
      <c r="H26" s="61" t="str">
        <f>IF(OR($A26="",H$10=""),"",IF(IFERROR(MATCH(BBC_11!H$10,Infor!$A$13:$A$30,0),0)&gt;0,"L",IF(WEEKDAY(H$10)=1,"","X")))</f>
        <v>X</v>
      </c>
      <c r="I26" s="61" t="str">
        <f>IF(OR($A26="",I$10=""),"",IF(IFERROR(MATCH(BBC_11!I$10,Infor!$A$13:$A$30,0),0)&gt;0,"L",IF(WEEKDAY(I$10)=1,"","X")))</f>
        <v/>
      </c>
      <c r="J26" s="61" t="str">
        <f>IF(OR($A26="",J$10=""),"",IF(IFERROR(MATCH(BBC_11!J$10,Infor!$A$13:$A$30,0),0)&gt;0,"L",IF(WEEKDAY(J$10)=1,"","X")))</f>
        <v>X</v>
      </c>
      <c r="K26" s="61" t="str">
        <f>IF(OR($A26="",K$10=""),"",IF(IFERROR(MATCH(BBC_11!K$10,Infor!$A$13:$A$30,0),0)&gt;0,"L",IF(WEEKDAY(K$10)=1,"","X")))</f>
        <v>X</v>
      </c>
      <c r="L26" s="61" t="str">
        <f>IF(OR($A26="",L$10=""),"",IF(IFERROR(MATCH(BBC_11!L$10,Infor!$A$13:$A$30,0),0)&gt;0,"L",IF(WEEKDAY(L$10)=1,"","X")))</f>
        <v>X</v>
      </c>
      <c r="M26" s="61" t="str">
        <f>IF(OR($A26="",M$10=""),"",IF(IFERROR(MATCH(BBC_11!M$10,Infor!$A$13:$A$30,0),0)&gt;0,"L",IF(WEEKDAY(M$10)=1,"","X")))</f>
        <v>X</v>
      </c>
      <c r="N26" s="61" t="str">
        <f>IF(OR($A26="",N$10=""),"",IF(IFERROR(MATCH(BBC_11!N$10,Infor!$A$13:$A$30,0),0)&gt;0,"L",IF(WEEKDAY(N$10)=1,"","X")))</f>
        <v>X</v>
      </c>
      <c r="O26" s="61" t="str">
        <f>IF(OR($A26="",O$10=""),"",IF(IFERROR(MATCH(BBC_11!O$10,Infor!$A$13:$A$30,0),0)&gt;0,"L",IF(WEEKDAY(O$10)=1,"","X")))</f>
        <v>X</v>
      </c>
      <c r="P26" s="61" t="str">
        <f>IF(OR($A26="",P$10=""),"",IF(IFERROR(MATCH(BBC_11!P$10,Infor!$A$13:$A$30,0),0)&gt;0,"L",IF(WEEKDAY(P$10)=1,"","X")))</f>
        <v/>
      </c>
      <c r="Q26" s="61" t="str">
        <f>IF(OR($A26="",Q$10=""),"",IF(IFERROR(MATCH(BBC_11!Q$10,Infor!$A$13:$A$30,0),0)&gt;0,"L",IF(WEEKDAY(Q$10)=1,"","X")))</f>
        <v>X</v>
      </c>
      <c r="R26" s="61" t="str">
        <f>IF(OR($A26="",R$10=""),"",IF(IFERROR(MATCH(BBC_11!R$10,Infor!$A$13:$A$30,0),0)&gt;0,"L",IF(WEEKDAY(R$10)=1,"","X")))</f>
        <v>X</v>
      </c>
      <c r="S26" s="61" t="str">
        <f>IF(OR($A26="",S$10=""),"",IF(IFERROR(MATCH(BBC_11!S$10,Infor!$A$13:$A$30,0),0)&gt;0,"L",IF(WEEKDAY(S$10)=1,"","X")))</f>
        <v>X</v>
      </c>
      <c r="T26" s="61" t="str">
        <f>IF(OR($A26="",T$10=""),"",IF(IFERROR(MATCH(BBC_11!T$10,Infor!$A$13:$A$30,0),0)&gt;0,"L",IF(WEEKDAY(T$10)=1,"","X")))</f>
        <v>X</v>
      </c>
      <c r="U26" s="61" t="str">
        <f>IF(OR($A26="",U$10=""),"",IF(IFERROR(MATCH(BBC_11!U$10,Infor!$A$13:$A$30,0),0)&gt;0,"L",IF(WEEKDAY(U$10)=1,"","X")))</f>
        <v>X</v>
      </c>
      <c r="V26" s="61" t="str">
        <f>IF(OR($A26="",V$10=""),"",IF(IFERROR(MATCH(BBC_11!V$10,Infor!$A$13:$A$30,0),0)&gt;0,"L",IF(WEEKDAY(V$10)=1,"","X")))</f>
        <v>X</v>
      </c>
      <c r="W26" s="61" t="str">
        <f>IF(OR($A26="",W$10=""),"",IF(IFERROR(MATCH(BBC_11!W$10,Infor!$A$13:$A$30,0),0)&gt;0,"L",IF(WEEKDAY(W$10)=1,"","X")))</f>
        <v/>
      </c>
      <c r="X26" s="61" t="str">
        <f>IF(OR($A26="",X$10=""),"",IF(IFERROR(MATCH(BBC_11!X$10,Infor!$A$13:$A$30,0),0)&gt;0,"L",IF(WEEKDAY(X$10)=1,"","X")))</f>
        <v>X</v>
      </c>
      <c r="Y26" s="61" t="str">
        <f>IF(OR($A26="",Y$10=""),"",IF(IFERROR(MATCH(BBC_11!Y$10,Infor!$A$13:$A$30,0),0)&gt;0,"L",IF(WEEKDAY(Y$10)=1,"","X")))</f>
        <v>X</v>
      </c>
      <c r="Z26" s="61" t="str">
        <f>IF(OR($A26="",Z$10=""),"",IF(IFERROR(MATCH(BBC_11!Z$10,Infor!$A$13:$A$30,0),0)&gt;0,"L",IF(WEEKDAY(Z$10)=1,"","X")))</f>
        <v>X</v>
      </c>
      <c r="AA26" s="61" t="str">
        <f>IF(OR($A26="",AA$10=""),"",IF(IFERROR(MATCH(BBC_11!AA$10,Infor!$A$13:$A$30,0),0)&gt;0,"L",IF(WEEKDAY(AA$10)=1,"","X")))</f>
        <v>X</v>
      </c>
      <c r="AB26" s="61" t="str">
        <f>IF(OR($A26="",AB$10=""),"",IF(IFERROR(MATCH(BBC_11!AB$10,Infor!$A$13:$A$30,0),0)&gt;0,"L",IF(WEEKDAY(AB$10)=1,"","X")))</f>
        <v>X</v>
      </c>
      <c r="AC26" s="61" t="str">
        <f>IF(OR($A26="",AC$10=""),"",IF(IFERROR(MATCH(BBC_11!AC$10,Infor!$A$13:$A$30,0),0)&gt;0,"L",IF(WEEKDAY(AC$10)=1,"","X")))</f>
        <v>X</v>
      </c>
      <c r="AD26" s="61" t="str">
        <f>IF(OR($A26="",AD$10=""),"",IF(IFERROR(MATCH(BBC_11!AD$10,Infor!$A$13:$A$30,0),0)&gt;0,"L",IF(WEEKDAY(AD$10)=1,"","X")))</f>
        <v/>
      </c>
      <c r="AE26" s="61" t="str">
        <f>IF(OR($A26="",AE$10=""),"",IF(IFERROR(MATCH(BBC_11!AE$10,Infor!$A$13:$A$30,0),0)&gt;0,"L",IF(WEEKDAY(AE$10)=1,"","X")))</f>
        <v>X</v>
      </c>
      <c r="AF26" s="61" t="str">
        <f>IF(OR($A26="",AF$10=""),"",IF(IFERROR(MATCH(BBC_11!AF$10,Infor!$A$13:$A$30,0),0)&gt;0,"L",IF(WEEKDAY(AF$10)=1,"","X")))</f>
        <v>X</v>
      </c>
      <c r="AG26" s="61" t="str">
        <f>IF(OR($A26="",AG$10=""),"",IF(IFERROR(MATCH(BBC_11!AG$10,Infor!$A$13:$A$30,0),0)&gt;0,"L",IF(WEEKDAY(AG$10)=1,"","X")))</f>
        <v>X</v>
      </c>
      <c r="AH26" s="61" t="str">
        <f>IF(OR($A26="",AH$10=""),"",IF(IFERROR(MATCH(BBC_11!AH$10,Infor!$A$13:$A$30,0),0)&gt;0,"L",IF(WEEKDAY(AH$10)=1,"","X")))</f>
        <v>X</v>
      </c>
      <c r="AI26" s="61" t="str">
        <f>IF(OR($A26="",AI$10=""),"",IF(IFERROR(MATCH(BBC_11!AI$10,Infor!$A$13:$A$30,0),0)&gt;0,"L",IF(WEEKDAY(AI$10)=1,"","X")))</f>
        <v/>
      </c>
      <c r="AJ26" s="62"/>
      <c r="AK26" s="62">
        <f t="shared" si="6"/>
        <v>26</v>
      </c>
      <c r="AL26" s="62">
        <f t="shared" si="7"/>
        <v>0</v>
      </c>
      <c r="AM26" s="62"/>
      <c r="AN26" s="63"/>
      <c r="AO26" s="44">
        <f t="shared" si="0"/>
        <v>11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IF(OR($A27="",E$10=""),"",IF(IFERROR(MATCH(BBC_11!E$10,Infor!$A$13:$A$30,0),0)&gt;0,"L",IF(WEEKDAY(E$10)=1,"","X")))</f>
        <v>X</v>
      </c>
      <c r="F27" s="61" t="str">
        <f>IF(OR($A27="",F$10=""),"",IF(IFERROR(MATCH(BBC_11!F$10,Infor!$A$13:$A$30,0),0)&gt;0,"L",IF(WEEKDAY(F$10)=1,"","X")))</f>
        <v>X</v>
      </c>
      <c r="G27" s="61" t="str">
        <f>IF(OR($A27="",G$10=""),"",IF(IFERROR(MATCH(BBC_11!G$10,Infor!$A$13:$A$30,0),0)&gt;0,"L",IF(WEEKDAY(G$10)=1,"","X")))</f>
        <v>X</v>
      </c>
      <c r="H27" s="61" t="str">
        <f>IF(OR($A27="",H$10=""),"",IF(IFERROR(MATCH(BBC_11!H$10,Infor!$A$13:$A$30,0),0)&gt;0,"L",IF(WEEKDAY(H$10)=1,"","X")))</f>
        <v>X</v>
      </c>
      <c r="I27" s="61" t="str">
        <f>IF(OR($A27="",I$10=""),"",IF(IFERROR(MATCH(BBC_11!I$10,Infor!$A$13:$A$30,0),0)&gt;0,"L",IF(WEEKDAY(I$10)=1,"","X")))</f>
        <v/>
      </c>
      <c r="J27" s="61" t="str">
        <f>IF(OR($A27="",J$10=""),"",IF(IFERROR(MATCH(BBC_11!J$10,Infor!$A$13:$A$30,0),0)&gt;0,"L",IF(WEEKDAY(J$10)=1,"","X")))</f>
        <v>X</v>
      </c>
      <c r="K27" s="61" t="str">
        <f>IF(OR($A27="",K$10=""),"",IF(IFERROR(MATCH(BBC_11!K$10,Infor!$A$13:$A$30,0),0)&gt;0,"L",IF(WEEKDAY(K$10)=1,"","X")))</f>
        <v>X</v>
      </c>
      <c r="L27" s="61" t="str">
        <f>IF(OR($A27="",L$10=""),"",IF(IFERROR(MATCH(BBC_11!L$10,Infor!$A$13:$A$30,0),0)&gt;0,"L",IF(WEEKDAY(L$10)=1,"","X")))</f>
        <v>X</v>
      </c>
      <c r="M27" s="61" t="str">
        <f>IF(OR($A27="",M$10=""),"",IF(IFERROR(MATCH(BBC_11!M$10,Infor!$A$13:$A$30,0),0)&gt;0,"L",IF(WEEKDAY(M$10)=1,"","X")))</f>
        <v>X</v>
      </c>
      <c r="N27" s="61" t="str">
        <f>IF(OR($A27="",N$10=""),"",IF(IFERROR(MATCH(BBC_11!N$10,Infor!$A$13:$A$30,0),0)&gt;0,"L",IF(WEEKDAY(N$10)=1,"","X")))</f>
        <v>X</v>
      </c>
      <c r="O27" s="61" t="str">
        <f>IF(OR($A27="",O$10=""),"",IF(IFERROR(MATCH(BBC_11!O$10,Infor!$A$13:$A$30,0),0)&gt;0,"L",IF(WEEKDAY(O$10)=1,"","X")))</f>
        <v>X</v>
      </c>
      <c r="P27" s="61" t="str">
        <f>IF(OR($A27="",P$10=""),"",IF(IFERROR(MATCH(BBC_11!P$10,Infor!$A$13:$A$30,0),0)&gt;0,"L",IF(WEEKDAY(P$10)=1,"","X")))</f>
        <v/>
      </c>
      <c r="Q27" s="61" t="str">
        <f>IF(OR($A27="",Q$10=""),"",IF(IFERROR(MATCH(BBC_11!Q$10,Infor!$A$13:$A$30,0),0)&gt;0,"L",IF(WEEKDAY(Q$10)=1,"","X")))</f>
        <v>X</v>
      </c>
      <c r="R27" s="61" t="str">
        <f>IF(OR($A27="",R$10=""),"",IF(IFERROR(MATCH(BBC_11!R$10,Infor!$A$13:$A$30,0),0)&gt;0,"L",IF(WEEKDAY(R$10)=1,"","X")))</f>
        <v>X</v>
      </c>
      <c r="S27" s="61" t="str">
        <f>IF(OR($A27="",S$10=""),"",IF(IFERROR(MATCH(BBC_11!S$10,Infor!$A$13:$A$30,0),0)&gt;0,"L",IF(WEEKDAY(S$10)=1,"","X")))</f>
        <v>X</v>
      </c>
      <c r="T27" s="61" t="str">
        <f>IF(OR($A27="",T$10=""),"",IF(IFERROR(MATCH(BBC_11!T$10,Infor!$A$13:$A$30,0),0)&gt;0,"L",IF(WEEKDAY(T$10)=1,"","X")))</f>
        <v>X</v>
      </c>
      <c r="U27" s="61" t="str">
        <f>IF(OR($A27="",U$10=""),"",IF(IFERROR(MATCH(BBC_11!U$10,Infor!$A$13:$A$30,0),0)&gt;0,"L",IF(WEEKDAY(U$10)=1,"","X")))</f>
        <v>X</v>
      </c>
      <c r="V27" s="61" t="str">
        <f>IF(OR($A27="",V$10=""),"",IF(IFERROR(MATCH(BBC_11!V$10,Infor!$A$13:$A$30,0),0)&gt;0,"L",IF(WEEKDAY(V$10)=1,"","X")))</f>
        <v>X</v>
      </c>
      <c r="W27" s="61" t="str">
        <f>IF(OR($A27="",W$10=""),"",IF(IFERROR(MATCH(BBC_11!W$10,Infor!$A$13:$A$30,0),0)&gt;0,"L",IF(WEEKDAY(W$10)=1,"","X")))</f>
        <v/>
      </c>
      <c r="X27" s="61" t="str">
        <f>IF(OR($A27="",X$10=""),"",IF(IFERROR(MATCH(BBC_11!X$10,Infor!$A$13:$A$30,0),0)&gt;0,"L",IF(WEEKDAY(X$10)=1,"","X")))</f>
        <v>X</v>
      </c>
      <c r="Y27" s="61" t="str">
        <f>IF(OR($A27="",Y$10=""),"",IF(IFERROR(MATCH(BBC_11!Y$10,Infor!$A$13:$A$30,0),0)&gt;0,"L",IF(WEEKDAY(Y$10)=1,"","X")))</f>
        <v>X</v>
      </c>
      <c r="Z27" s="61" t="str">
        <f>IF(OR($A27="",Z$10=""),"",IF(IFERROR(MATCH(BBC_11!Z$10,Infor!$A$13:$A$30,0),0)&gt;0,"L",IF(WEEKDAY(Z$10)=1,"","X")))</f>
        <v>X</v>
      </c>
      <c r="AA27" s="61" t="str">
        <f>IF(OR($A27="",AA$10=""),"",IF(IFERROR(MATCH(BBC_11!AA$10,Infor!$A$13:$A$30,0),0)&gt;0,"L",IF(WEEKDAY(AA$10)=1,"","X")))</f>
        <v>X</v>
      </c>
      <c r="AB27" s="61" t="str">
        <f>IF(OR($A27="",AB$10=""),"",IF(IFERROR(MATCH(BBC_11!AB$10,Infor!$A$13:$A$30,0),0)&gt;0,"L",IF(WEEKDAY(AB$10)=1,"","X")))</f>
        <v>X</v>
      </c>
      <c r="AC27" s="61" t="str">
        <f>IF(OR($A27="",AC$10=""),"",IF(IFERROR(MATCH(BBC_11!AC$10,Infor!$A$13:$A$30,0),0)&gt;0,"L",IF(WEEKDAY(AC$10)=1,"","X")))</f>
        <v>X</v>
      </c>
      <c r="AD27" s="61" t="str">
        <f>IF(OR($A27="",AD$10=""),"",IF(IFERROR(MATCH(BBC_11!AD$10,Infor!$A$13:$A$30,0),0)&gt;0,"L",IF(WEEKDAY(AD$10)=1,"","X")))</f>
        <v/>
      </c>
      <c r="AE27" s="61" t="str">
        <f>IF(OR($A27="",AE$10=""),"",IF(IFERROR(MATCH(BBC_11!AE$10,Infor!$A$13:$A$30,0),0)&gt;0,"L",IF(WEEKDAY(AE$10)=1,"","X")))</f>
        <v>X</v>
      </c>
      <c r="AF27" s="61" t="str">
        <f>IF(OR($A27="",AF$10=""),"",IF(IFERROR(MATCH(BBC_11!AF$10,Infor!$A$13:$A$30,0),0)&gt;0,"L",IF(WEEKDAY(AF$10)=1,"","X")))</f>
        <v>X</v>
      </c>
      <c r="AG27" s="61" t="str">
        <f>IF(OR($A27="",AG$10=""),"",IF(IFERROR(MATCH(BBC_11!AG$10,Infor!$A$13:$A$30,0),0)&gt;0,"L",IF(WEEKDAY(AG$10)=1,"","X")))</f>
        <v>X</v>
      </c>
      <c r="AH27" s="61" t="str">
        <f>IF(OR($A27="",AH$10=""),"",IF(IFERROR(MATCH(BBC_11!AH$10,Infor!$A$13:$A$30,0),0)&gt;0,"L",IF(WEEKDAY(AH$10)=1,"","X")))</f>
        <v>X</v>
      </c>
      <c r="AI27" s="61" t="str">
        <f>IF(OR($A27="",AI$10=""),"",IF(IFERROR(MATCH(BBC_11!AI$10,Infor!$A$13:$A$30,0),0)&gt;0,"L",IF(WEEKDAY(AI$10)=1,"","X")))</f>
        <v/>
      </c>
      <c r="AJ27" s="62"/>
      <c r="AK27" s="62">
        <f t="shared" si="6"/>
        <v>26</v>
      </c>
      <c r="AL27" s="62">
        <f t="shared" si="7"/>
        <v>0</v>
      </c>
      <c r="AM27" s="62"/>
      <c r="AN27" s="63"/>
      <c r="AO27" s="44">
        <f t="shared" si="0"/>
        <v>11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IF(OR($A28="",E$10=""),"",IF(IFERROR(MATCH(BBC_11!E$10,Infor!$A$13:$A$30,0),0)&gt;0,"L",IF(WEEKDAY(E$10)=1,"","X")))</f>
        <v>X</v>
      </c>
      <c r="F28" s="61" t="str">
        <f>IF(OR($A28="",F$10=""),"",IF(IFERROR(MATCH(BBC_11!F$10,Infor!$A$13:$A$30,0),0)&gt;0,"L",IF(WEEKDAY(F$10)=1,"","X")))</f>
        <v>X</v>
      </c>
      <c r="G28" s="61" t="str">
        <f>IF(OR($A28="",G$10=""),"",IF(IFERROR(MATCH(BBC_11!G$10,Infor!$A$13:$A$30,0),0)&gt;0,"L",IF(WEEKDAY(G$10)=1,"","X")))</f>
        <v>X</v>
      </c>
      <c r="H28" s="61" t="str">
        <f>IF(OR($A28="",H$10=""),"",IF(IFERROR(MATCH(BBC_11!H$10,Infor!$A$13:$A$30,0),0)&gt;0,"L",IF(WEEKDAY(H$10)=1,"","X")))</f>
        <v>X</v>
      </c>
      <c r="I28" s="61" t="str">
        <f>IF(OR($A28="",I$10=""),"",IF(IFERROR(MATCH(BBC_11!I$10,Infor!$A$13:$A$30,0),0)&gt;0,"L",IF(WEEKDAY(I$10)=1,"","X")))</f>
        <v/>
      </c>
      <c r="J28" s="61" t="str">
        <f>IF(OR($A28="",J$10=""),"",IF(IFERROR(MATCH(BBC_11!J$10,Infor!$A$13:$A$30,0),0)&gt;0,"L",IF(WEEKDAY(J$10)=1,"","X")))</f>
        <v>X</v>
      </c>
      <c r="K28" s="61" t="str">
        <f>IF(OR($A28="",K$10=""),"",IF(IFERROR(MATCH(BBC_11!K$10,Infor!$A$13:$A$30,0),0)&gt;0,"L",IF(WEEKDAY(K$10)=1,"","X")))</f>
        <v>X</v>
      </c>
      <c r="L28" s="61" t="str">
        <f>IF(OR($A28="",L$10=""),"",IF(IFERROR(MATCH(BBC_11!L$10,Infor!$A$13:$A$30,0),0)&gt;0,"L",IF(WEEKDAY(L$10)=1,"","X")))</f>
        <v>X</v>
      </c>
      <c r="M28" s="61" t="str">
        <f>IF(OR($A28="",M$10=""),"",IF(IFERROR(MATCH(BBC_11!M$10,Infor!$A$13:$A$30,0),0)&gt;0,"L",IF(WEEKDAY(M$10)=1,"","X")))</f>
        <v>X</v>
      </c>
      <c r="N28" s="61" t="str">
        <f>IF(OR($A28="",N$10=""),"",IF(IFERROR(MATCH(BBC_11!N$10,Infor!$A$13:$A$30,0),0)&gt;0,"L",IF(WEEKDAY(N$10)=1,"","X")))</f>
        <v>X</v>
      </c>
      <c r="O28" s="61" t="str">
        <f>IF(OR($A28="",O$10=""),"",IF(IFERROR(MATCH(BBC_11!O$10,Infor!$A$13:$A$30,0),0)&gt;0,"L",IF(WEEKDAY(O$10)=1,"","X")))</f>
        <v>X</v>
      </c>
      <c r="P28" s="61" t="str">
        <f>IF(OR($A28="",P$10=""),"",IF(IFERROR(MATCH(BBC_11!P$10,Infor!$A$13:$A$30,0),0)&gt;0,"L",IF(WEEKDAY(P$10)=1,"","X")))</f>
        <v/>
      </c>
      <c r="Q28" s="61" t="str">
        <f>IF(OR($A28="",Q$10=""),"",IF(IFERROR(MATCH(BBC_11!Q$10,Infor!$A$13:$A$30,0),0)&gt;0,"L",IF(WEEKDAY(Q$10)=1,"","X")))</f>
        <v>X</v>
      </c>
      <c r="R28" s="61" t="str">
        <f>IF(OR($A28="",R$10=""),"",IF(IFERROR(MATCH(BBC_11!R$10,Infor!$A$13:$A$30,0),0)&gt;0,"L",IF(WEEKDAY(R$10)=1,"","X")))</f>
        <v>X</v>
      </c>
      <c r="S28" s="61" t="str">
        <f>IF(OR($A28="",S$10=""),"",IF(IFERROR(MATCH(BBC_11!S$10,Infor!$A$13:$A$30,0),0)&gt;0,"L",IF(WEEKDAY(S$10)=1,"","X")))</f>
        <v>X</v>
      </c>
      <c r="T28" s="61" t="str">
        <f>IF(OR($A28="",T$10=""),"",IF(IFERROR(MATCH(BBC_11!T$10,Infor!$A$13:$A$30,0),0)&gt;0,"L",IF(WEEKDAY(T$10)=1,"","X")))</f>
        <v>X</v>
      </c>
      <c r="U28" s="61" t="str">
        <f>IF(OR($A28="",U$10=""),"",IF(IFERROR(MATCH(BBC_11!U$10,Infor!$A$13:$A$30,0),0)&gt;0,"L",IF(WEEKDAY(U$10)=1,"","X")))</f>
        <v>X</v>
      </c>
      <c r="V28" s="61" t="str">
        <f>IF(OR($A28="",V$10=""),"",IF(IFERROR(MATCH(BBC_11!V$10,Infor!$A$13:$A$30,0),0)&gt;0,"L",IF(WEEKDAY(V$10)=1,"","X")))</f>
        <v>X</v>
      </c>
      <c r="W28" s="61" t="str">
        <f>IF(OR($A28="",W$10=""),"",IF(IFERROR(MATCH(BBC_11!W$10,Infor!$A$13:$A$30,0),0)&gt;0,"L",IF(WEEKDAY(W$10)=1,"","X")))</f>
        <v/>
      </c>
      <c r="X28" s="61" t="str">
        <f>IF(OR($A28="",X$10=""),"",IF(IFERROR(MATCH(BBC_11!X$10,Infor!$A$13:$A$30,0),0)&gt;0,"L",IF(WEEKDAY(X$10)=1,"","X")))</f>
        <v>X</v>
      </c>
      <c r="Y28" s="61" t="str">
        <f>IF(OR($A28="",Y$10=""),"",IF(IFERROR(MATCH(BBC_11!Y$10,Infor!$A$13:$A$30,0),0)&gt;0,"L",IF(WEEKDAY(Y$10)=1,"","X")))</f>
        <v>X</v>
      </c>
      <c r="Z28" s="61" t="str">
        <f>IF(OR($A28="",Z$10=""),"",IF(IFERROR(MATCH(BBC_11!Z$10,Infor!$A$13:$A$30,0),0)&gt;0,"L",IF(WEEKDAY(Z$10)=1,"","X")))</f>
        <v>X</v>
      </c>
      <c r="AA28" s="61" t="str">
        <f>IF(OR($A28="",AA$10=""),"",IF(IFERROR(MATCH(BBC_11!AA$10,Infor!$A$13:$A$30,0),0)&gt;0,"L",IF(WEEKDAY(AA$10)=1,"","X")))</f>
        <v>X</v>
      </c>
      <c r="AB28" s="61" t="str">
        <f>IF(OR($A28="",AB$10=""),"",IF(IFERROR(MATCH(BBC_11!AB$10,Infor!$A$13:$A$30,0),0)&gt;0,"L",IF(WEEKDAY(AB$10)=1,"","X")))</f>
        <v>X</v>
      </c>
      <c r="AC28" s="61" t="str">
        <f>IF(OR($A28="",AC$10=""),"",IF(IFERROR(MATCH(BBC_11!AC$10,Infor!$A$13:$A$30,0),0)&gt;0,"L",IF(WEEKDAY(AC$10)=1,"","X")))</f>
        <v>X</v>
      </c>
      <c r="AD28" s="61" t="str">
        <f>IF(OR($A28="",AD$10=""),"",IF(IFERROR(MATCH(BBC_11!AD$10,Infor!$A$13:$A$30,0),0)&gt;0,"L",IF(WEEKDAY(AD$10)=1,"","X")))</f>
        <v/>
      </c>
      <c r="AE28" s="61" t="str">
        <f>IF(OR($A28="",AE$10=""),"",IF(IFERROR(MATCH(BBC_11!AE$10,Infor!$A$13:$A$30,0),0)&gt;0,"L",IF(WEEKDAY(AE$10)=1,"","X")))</f>
        <v>X</v>
      </c>
      <c r="AF28" s="61" t="str">
        <f>IF(OR($A28="",AF$10=""),"",IF(IFERROR(MATCH(BBC_11!AF$10,Infor!$A$13:$A$30,0),0)&gt;0,"L",IF(WEEKDAY(AF$10)=1,"","X")))</f>
        <v>X</v>
      </c>
      <c r="AG28" s="61" t="str">
        <f>IF(OR($A28="",AG$10=""),"",IF(IFERROR(MATCH(BBC_11!AG$10,Infor!$A$13:$A$30,0),0)&gt;0,"L",IF(WEEKDAY(AG$10)=1,"","X")))</f>
        <v>X</v>
      </c>
      <c r="AH28" s="61" t="str">
        <f>IF(OR($A28="",AH$10=""),"",IF(IFERROR(MATCH(BBC_11!AH$10,Infor!$A$13:$A$30,0),0)&gt;0,"L",IF(WEEKDAY(AH$10)=1,"","X")))</f>
        <v>X</v>
      </c>
      <c r="AI28" s="61" t="str">
        <f>IF(OR($A28="",AI$10=""),"",IF(IFERROR(MATCH(BBC_11!AI$10,Infor!$A$13:$A$30,0),0)&gt;0,"L",IF(WEEKDAY(AI$10)=1,"","X")))</f>
        <v/>
      </c>
      <c r="AJ28" s="62"/>
      <c r="AK28" s="62">
        <f t="shared" si="6"/>
        <v>26</v>
      </c>
      <c r="AL28" s="62">
        <f t="shared" si="7"/>
        <v>0</v>
      </c>
      <c r="AM28" s="62"/>
      <c r="AN28" s="63"/>
      <c r="AO28" s="44">
        <f t="shared" si="0"/>
        <v>11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IF(OR($A29="",E$10=""),"",IF(IFERROR(MATCH(BBC_11!E$10,Infor!$A$13:$A$30,0),0)&gt;0,"L",IF(WEEKDAY(E$10)=1,"","X")))</f>
        <v>X</v>
      </c>
      <c r="F29" s="61" t="str">
        <f>IF(OR($A29="",F$10=""),"",IF(IFERROR(MATCH(BBC_11!F$10,Infor!$A$13:$A$30,0),0)&gt;0,"L",IF(WEEKDAY(F$10)=1,"","X")))</f>
        <v>X</v>
      </c>
      <c r="G29" s="61" t="str">
        <f>IF(OR($A29="",G$10=""),"",IF(IFERROR(MATCH(BBC_11!G$10,Infor!$A$13:$A$30,0),0)&gt;0,"L",IF(WEEKDAY(G$10)=1,"","X")))</f>
        <v>X</v>
      </c>
      <c r="H29" s="61" t="str">
        <f>IF(OR($A29="",H$10=""),"",IF(IFERROR(MATCH(BBC_11!H$10,Infor!$A$13:$A$30,0),0)&gt;0,"L",IF(WEEKDAY(H$10)=1,"","X")))</f>
        <v>X</v>
      </c>
      <c r="I29" s="61" t="str">
        <f>IF(OR($A29="",I$10=""),"",IF(IFERROR(MATCH(BBC_11!I$10,Infor!$A$13:$A$30,0),0)&gt;0,"L",IF(WEEKDAY(I$10)=1,"","X")))</f>
        <v/>
      </c>
      <c r="J29" s="61" t="str">
        <f>IF(OR($A29="",J$10=""),"",IF(IFERROR(MATCH(BBC_11!J$10,Infor!$A$13:$A$30,0),0)&gt;0,"L",IF(WEEKDAY(J$10)=1,"","X")))</f>
        <v>X</v>
      </c>
      <c r="K29" s="61" t="str">
        <f>IF(OR($A29="",K$10=""),"",IF(IFERROR(MATCH(BBC_11!K$10,Infor!$A$13:$A$30,0),0)&gt;0,"L",IF(WEEKDAY(K$10)=1,"","X")))</f>
        <v>X</v>
      </c>
      <c r="L29" s="61" t="str">
        <f>IF(OR($A29="",L$10=""),"",IF(IFERROR(MATCH(BBC_11!L$10,Infor!$A$13:$A$30,0),0)&gt;0,"L",IF(WEEKDAY(L$10)=1,"","X")))</f>
        <v>X</v>
      </c>
      <c r="M29" s="61" t="str">
        <f>IF(OR($A29="",M$10=""),"",IF(IFERROR(MATCH(BBC_11!M$10,Infor!$A$13:$A$30,0),0)&gt;0,"L",IF(WEEKDAY(M$10)=1,"","X")))</f>
        <v>X</v>
      </c>
      <c r="N29" s="61" t="str">
        <f>IF(OR($A29="",N$10=""),"",IF(IFERROR(MATCH(BBC_11!N$10,Infor!$A$13:$A$30,0),0)&gt;0,"L",IF(WEEKDAY(N$10)=1,"","X")))</f>
        <v>X</v>
      </c>
      <c r="O29" s="61" t="str">
        <f>IF(OR($A29="",O$10=""),"",IF(IFERROR(MATCH(BBC_11!O$10,Infor!$A$13:$A$30,0),0)&gt;0,"L",IF(WEEKDAY(O$10)=1,"","X")))</f>
        <v>X</v>
      </c>
      <c r="P29" s="61" t="str">
        <f>IF(OR($A29="",P$10=""),"",IF(IFERROR(MATCH(BBC_11!P$10,Infor!$A$13:$A$30,0),0)&gt;0,"L",IF(WEEKDAY(P$10)=1,"","X")))</f>
        <v/>
      </c>
      <c r="Q29" s="61" t="str">
        <f>IF(OR($A29="",Q$10=""),"",IF(IFERROR(MATCH(BBC_11!Q$10,Infor!$A$13:$A$30,0),0)&gt;0,"L",IF(WEEKDAY(Q$10)=1,"","X")))</f>
        <v>X</v>
      </c>
      <c r="R29" s="61" t="str">
        <f>IF(OR($A29="",R$10=""),"",IF(IFERROR(MATCH(BBC_11!R$10,Infor!$A$13:$A$30,0),0)&gt;0,"L",IF(WEEKDAY(R$10)=1,"","X")))</f>
        <v>X</v>
      </c>
      <c r="S29" s="61" t="str">
        <f>IF(OR($A29="",S$10=""),"",IF(IFERROR(MATCH(BBC_11!S$10,Infor!$A$13:$A$30,0),0)&gt;0,"L",IF(WEEKDAY(S$10)=1,"","X")))</f>
        <v>X</v>
      </c>
      <c r="T29" s="61" t="str">
        <f>IF(OR($A29="",T$10=""),"",IF(IFERROR(MATCH(BBC_11!T$10,Infor!$A$13:$A$30,0),0)&gt;0,"L",IF(WEEKDAY(T$10)=1,"","X")))</f>
        <v>X</v>
      </c>
      <c r="U29" s="61" t="str">
        <f>IF(OR($A29="",U$10=""),"",IF(IFERROR(MATCH(BBC_11!U$10,Infor!$A$13:$A$30,0),0)&gt;0,"L",IF(WEEKDAY(U$10)=1,"","X")))</f>
        <v>X</v>
      </c>
      <c r="V29" s="61" t="str">
        <f>IF(OR($A29="",V$10=""),"",IF(IFERROR(MATCH(BBC_11!V$10,Infor!$A$13:$A$30,0),0)&gt;0,"L",IF(WEEKDAY(V$10)=1,"","X")))</f>
        <v>X</v>
      </c>
      <c r="W29" s="61" t="str">
        <f>IF(OR($A29="",W$10=""),"",IF(IFERROR(MATCH(BBC_11!W$10,Infor!$A$13:$A$30,0),0)&gt;0,"L",IF(WEEKDAY(W$10)=1,"","X")))</f>
        <v/>
      </c>
      <c r="X29" s="61" t="str">
        <f>IF(OR($A29="",X$10=""),"",IF(IFERROR(MATCH(BBC_11!X$10,Infor!$A$13:$A$30,0),0)&gt;0,"L",IF(WEEKDAY(X$10)=1,"","X")))</f>
        <v>X</v>
      </c>
      <c r="Y29" s="61" t="str">
        <f>IF(OR($A29="",Y$10=""),"",IF(IFERROR(MATCH(BBC_11!Y$10,Infor!$A$13:$A$30,0),0)&gt;0,"L",IF(WEEKDAY(Y$10)=1,"","X")))</f>
        <v>X</v>
      </c>
      <c r="Z29" s="61" t="str">
        <f>IF(OR($A29="",Z$10=""),"",IF(IFERROR(MATCH(BBC_11!Z$10,Infor!$A$13:$A$30,0),0)&gt;0,"L",IF(WEEKDAY(Z$10)=1,"","X")))</f>
        <v>X</v>
      </c>
      <c r="AA29" s="61" t="str">
        <f>IF(OR($A29="",AA$10=""),"",IF(IFERROR(MATCH(BBC_11!AA$10,Infor!$A$13:$A$30,0),0)&gt;0,"L",IF(WEEKDAY(AA$10)=1,"","X")))</f>
        <v>X</v>
      </c>
      <c r="AB29" s="61" t="str">
        <f>IF(OR($A29="",AB$10=""),"",IF(IFERROR(MATCH(BBC_11!AB$10,Infor!$A$13:$A$30,0),0)&gt;0,"L",IF(WEEKDAY(AB$10)=1,"","X")))</f>
        <v>X</v>
      </c>
      <c r="AC29" s="61" t="str">
        <f>IF(OR($A29="",AC$10=""),"",IF(IFERROR(MATCH(BBC_11!AC$10,Infor!$A$13:$A$30,0),0)&gt;0,"L",IF(WEEKDAY(AC$10)=1,"","X")))</f>
        <v>X</v>
      </c>
      <c r="AD29" s="61" t="str">
        <f>IF(OR($A29="",AD$10=""),"",IF(IFERROR(MATCH(BBC_11!AD$10,Infor!$A$13:$A$30,0),0)&gt;0,"L",IF(WEEKDAY(AD$10)=1,"","X")))</f>
        <v/>
      </c>
      <c r="AE29" s="61" t="str">
        <f>IF(OR($A29="",AE$10=""),"",IF(IFERROR(MATCH(BBC_11!AE$10,Infor!$A$13:$A$30,0),0)&gt;0,"L",IF(WEEKDAY(AE$10)=1,"","X")))</f>
        <v>X</v>
      </c>
      <c r="AF29" s="61" t="str">
        <f>IF(OR($A29="",AF$10=""),"",IF(IFERROR(MATCH(BBC_11!AF$10,Infor!$A$13:$A$30,0),0)&gt;0,"L",IF(WEEKDAY(AF$10)=1,"","X")))</f>
        <v>X</v>
      </c>
      <c r="AG29" s="61" t="str">
        <f>IF(OR($A29="",AG$10=""),"",IF(IFERROR(MATCH(BBC_11!AG$10,Infor!$A$13:$A$30,0),0)&gt;0,"L",IF(WEEKDAY(AG$10)=1,"","X")))</f>
        <v>X</v>
      </c>
      <c r="AH29" s="61" t="str">
        <f>IF(OR($A29="",AH$10=""),"",IF(IFERROR(MATCH(BBC_11!AH$10,Infor!$A$13:$A$30,0),0)&gt;0,"L",IF(WEEKDAY(AH$10)=1,"","X")))</f>
        <v>X</v>
      </c>
      <c r="AI29" s="61" t="str">
        <f>IF(OR($A29="",AI$10=""),"",IF(IFERROR(MATCH(BBC_11!AI$10,Infor!$A$13:$A$30,0),0)&gt;0,"L",IF(WEEKDAY(AI$10)=1,"","X")))</f>
        <v/>
      </c>
      <c r="AJ29" s="62"/>
      <c r="AK29" s="62">
        <f t="shared" si="6"/>
        <v>26</v>
      </c>
      <c r="AL29" s="62">
        <f t="shared" si="7"/>
        <v>0</v>
      </c>
      <c r="AM29" s="62"/>
      <c r="AN29" s="63"/>
      <c r="AO29" s="44">
        <f t="shared" si="0"/>
        <v>11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IF(OR($A30="",E$10=""),"",IF(IFERROR(MATCH(BBC_11!E$10,Infor!$A$13:$A$30,0),0)&gt;0,"L",IF(WEEKDAY(E$10)=1,"","X")))</f>
        <v>X</v>
      </c>
      <c r="F30" s="61" t="str">
        <f>IF(OR($A30="",F$10=""),"",IF(IFERROR(MATCH(BBC_11!F$10,Infor!$A$13:$A$30,0),0)&gt;0,"L",IF(WEEKDAY(F$10)=1,"","X")))</f>
        <v>X</v>
      </c>
      <c r="G30" s="61" t="str">
        <f>IF(OR($A30="",G$10=""),"",IF(IFERROR(MATCH(BBC_11!G$10,Infor!$A$13:$A$30,0),0)&gt;0,"L",IF(WEEKDAY(G$10)=1,"","X")))</f>
        <v>X</v>
      </c>
      <c r="H30" s="61" t="str">
        <f>IF(OR($A30="",H$10=""),"",IF(IFERROR(MATCH(BBC_11!H$10,Infor!$A$13:$A$30,0),0)&gt;0,"L",IF(WEEKDAY(H$10)=1,"","X")))</f>
        <v>X</v>
      </c>
      <c r="I30" s="61" t="str">
        <f>IF(OR($A30="",I$10=""),"",IF(IFERROR(MATCH(BBC_11!I$10,Infor!$A$13:$A$30,0),0)&gt;0,"L",IF(WEEKDAY(I$10)=1,"","X")))</f>
        <v/>
      </c>
      <c r="J30" s="61" t="str">
        <f>IF(OR($A30="",J$10=""),"",IF(IFERROR(MATCH(BBC_11!J$10,Infor!$A$13:$A$30,0),0)&gt;0,"L",IF(WEEKDAY(J$10)=1,"","X")))</f>
        <v>X</v>
      </c>
      <c r="K30" s="61" t="str">
        <f>IF(OR($A30="",K$10=""),"",IF(IFERROR(MATCH(BBC_11!K$10,Infor!$A$13:$A$30,0),0)&gt;0,"L",IF(WEEKDAY(K$10)=1,"","X")))</f>
        <v>X</v>
      </c>
      <c r="L30" s="61" t="str">
        <f>IF(OR($A30="",L$10=""),"",IF(IFERROR(MATCH(BBC_11!L$10,Infor!$A$13:$A$30,0),0)&gt;0,"L",IF(WEEKDAY(L$10)=1,"","X")))</f>
        <v>X</v>
      </c>
      <c r="M30" s="61" t="str">
        <f>IF(OR($A30="",M$10=""),"",IF(IFERROR(MATCH(BBC_11!M$10,Infor!$A$13:$A$30,0),0)&gt;0,"L",IF(WEEKDAY(M$10)=1,"","X")))</f>
        <v>X</v>
      </c>
      <c r="N30" s="61" t="str">
        <f>IF(OR($A30="",N$10=""),"",IF(IFERROR(MATCH(BBC_11!N$10,Infor!$A$13:$A$30,0),0)&gt;0,"L",IF(WEEKDAY(N$10)=1,"","X")))</f>
        <v>X</v>
      </c>
      <c r="O30" s="61" t="str">
        <f>IF(OR($A30="",O$10=""),"",IF(IFERROR(MATCH(BBC_11!O$10,Infor!$A$13:$A$30,0),0)&gt;0,"L",IF(WEEKDAY(O$10)=1,"","X")))</f>
        <v>X</v>
      </c>
      <c r="P30" s="61" t="str">
        <f>IF(OR($A30="",P$10=""),"",IF(IFERROR(MATCH(BBC_11!P$10,Infor!$A$13:$A$30,0),0)&gt;0,"L",IF(WEEKDAY(P$10)=1,"","X")))</f>
        <v/>
      </c>
      <c r="Q30" s="61" t="str">
        <f>IF(OR($A30="",Q$10=""),"",IF(IFERROR(MATCH(BBC_11!Q$10,Infor!$A$13:$A$30,0),0)&gt;0,"L",IF(WEEKDAY(Q$10)=1,"","X")))</f>
        <v>X</v>
      </c>
      <c r="R30" s="61" t="str">
        <f>IF(OR($A30="",R$10=""),"",IF(IFERROR(MATCH(BBC_11!R$10,Infor!$A$13:$A$30,0),0)&gt;0,"L",IF(WEEKDAY(R$10)=1,"","X")))</f>
        <v>X</v>
      </c>
      <c r="S30" s="61" t="str">
        <f>IF(OR($A30="",S$10=""),"",IF(IFERROR(MATCH(BBC_11!S$10,Infor!$A$13:$A$30,0),0)&gt;0,"L",IF(WEEKDAY(S$10)=1,"","X")))</f>
        <v>X</v>
      </c>
      <c r="T30" s="61" t="str">
        <f>IF(OR($A30="",T$10=""),"",IF(IFERROR(MATCH(BBC_11!T$10,Infor!$A$13:$A$30,0),0)&gt;0,"L",IF(WEEKDAY(T$10)=1,"","X")))</f>
        <v>X</v>
      </c>
      <c r="U30" s="61" t="str">
        <f>IF(OR($A30="",U$10=""),"",IF(IFERROR(MATCH(BBC_11!U$10,Infor!$A$13:$A$30,0),0)&gt;0,"L",IF(WEEKDAY(U$10)=1,"","X")))</f>
        <v>X</v>
      </c>
      <c r="V30" s="61" t="str">
        <f>IF(OR($A30="",V$10=""),"",IF(IFERROR(MATCH(BBC_11!V$10,Infor!$A$13:$A$30,0),0)&gt;0,"L",IF(WEEKDAY(V$10)=1,"","X")))</f>
        <v>X</v>
      </c>
      <c r="W30" s="61" t="str">
        <f>IF(OR($A30="",W$10=""),"",IF(IFERROR(MATCH(BBC_11!W$10,Infor!$A$13:$A$30,0),0)&gt;0,"L",IF(WEEKDAY(W$10)=1,"","X")))</f>
        <v/>
      </c>
      <c r="X30" s="61" t="str">
        <f>IF(OR($A30="",X$10=""),"",IF(IFERROR(MATCH(BBC_11!X$10,Infor!$A$13:$A$30,0),0)&gt;0,"L",IF(WEEKDAY(X$10)=1,"","X")))</f>
        <v>X</v>
      </c>
      <c r="Y30" s="61" t="str">
        <f>IF(OR($A30="",Y$10=""),"",IF(IFERROR(MATCH(BBC_11!Y$10,Infor!$A$13:$A$30,0),0)&gt;0,"L",IF(WEEKDAY(Y$10)=1,"","X")))</f>
        <v>X</v>
      </c>
      <c r="Z30" s="61" t="str">
        <f>IF(OR($A30="",Z$10=""),"",IF(IFERROR(MATCH(BBC_11!Z$10,Infor!$A$13:$A$30,0),0)&gt;0,"L",IF(WEEKDAY(Z$10)=1,"","X")))</f>
        <v>X</v>
      </c>
      <c r="AA30" s="61" t="str">
        <f>IF(OR($A30="",AA$10=""),"",IF(IFERROR(MATCH(BBC_11!AA$10,Infor!$A$13:$A$30,0),0)&gt;0,"L",IF(WEEKDAY(AA$10)=1,"","X")))</f>
        <v>X</v>
      </c>
      <c r="AB30" s="61" t="str">
        <f>IF(OR($A30="",AB$10=""),"",IF(IFERROR(MATCH(BBC_11!AB$10,Infor!$A$13:$A$30,0),0)&gt;0,"L",IF(WEEKDAY(AB$10)=1,"","X")))</f>
        <v>X</v>
      </c>
      <c r="AC30" s="61" t="str">
        <f>IF(OR($A30="",AC$10=""),"",IF(IFERROR(MATCH(BBC_11!AC$10,Infor!$A$13:$A$30,0),0)&gt;0,"L",IF(WEEKDAY(AC$10)=1,"","X")))</f>
        <v>X</v>
      </c>
      <c r="AD30" s="61" t="str">
        <f>IF(OR($A30="",AD$10=""),"",IF(IFERROR(MATCH(BBC_11!AD$10,Infor!$A$13:$A$30,0),0)&gt;0,"L",IF(WEEKDAY(AD$10)=1,"","X")))</f>
        <v/>
      </c>
      <c r="AE30" s="61" t="str">
        <f>IF(OR($A30="",AE$10=""),"",IF(IFERROR(MATCH(BBC_11!AE$10,Infor!$A$13:$A$30,0),0)&gt;0,"L",IF(WEEKDAY(AE$10)=1,"","X")))</f>
        <v>X</v>
      </c>
      <c r="AF30" s="61" t="str">
        <f>IF(OR($A30="",AF$10=""),"",IF(IFERROR(MATCH(BBC_11!AF$10,Infor!$A$13:$A$30,0),0)&gt;0,"L",IF(WEEKDAY(AF$10)=1,"","X")))</f>
        <v>X</v>
      </c>
      <c r="AG30" s="61" t="str">
        <f>IF(OR($A30="",AG$10=""),"",IF(IFERROR(MATCH(BBC_11!AG$10,Infor!$A$13:$A$30,0),0)&gt;0,"L",IF(WEEKDAY(AG$10)=1,"","X")))</f>
        <v>X</v>
      </c>
      <c r="AH30" s="61" t="str">
        <f>IF(OR($A30="",AH$10=""),"",IF(IFERROR(MATCH(BBC_11!AH$10,Infor!$A$13:$A$30,0),0)&gt;0,"L",IF(WEEKDAY(AH$10)=1,"","X")))</f>
        <v>X</v>
      </c>
      <c r="AI30" s="61" t="str">
        <f>IF(OR($A30="",AI$10=""),"",IF(IFERROR(MATCH(BBC_11!AI$10,Infor!$A$13:$A$30,0),0)&gt;0,"L",IF(WEEKDAY(AI$10)=1,"","X")))</f>
        <v/>
      </c>
      <c r="AJ30" s="62"/>
      <c r="AK30" s="62">
        <f t="shared" si="6"/>
        <v>26</v>
      </c>
      <c r="AL30" s="62">
        <f t="shared" si="7"/>
        <v>0</v>
      </c>
      <c r="AM30" s="62"/>
      <c r="AN30" s="63"/>
      <c r="AO30" s="44">
        <f t="shared" si="0"/>
        <v>11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IF(OR($A31="",E$10=""),"",IF(IFERROR(MATCH(BBC_11!E$10,Infor!$A$13:$A$30,0),0)&gt;0,"L",IF(WEEKDAY(E$10)=1,"","X")))</f>
        <v>X</v>
      </c>
      <c r="F31" s="61" t="str">
        <f>IF(OR($A31="",F$10=""),"",IF(IFERROR(MATCH(BBC_11!F$10,Infor!$A$13:$A$30,0),0)&gt;0,"L",IF(WEEKDAY(F$10)=1,"","X")))</f>
        <v>X</v>
      </c>
      <c r="G31" s="61" t="str">
        <f>IF(OR($A31="",G$10=""),"",IF(IFERROR(MATCH(BBC_11!G$10,Infor!$A$13:$A$30,0),0)&gt;0,"L",IF(WEEKDAY(G$10)=1,"","X")))</f>
        <v>X</v>
      </c>
      <c r="H31" s="61" t="str">
        <f>IF(OR($A31="",H$10=""),"",IF(IFERROR(MATCH(BBC_11!H$10,Infor!$A$13:$A$30,0),0)&gt;0,"L",IF(WEEKDAY(H$10)=1,"","X")))</f>
        <v>X</v>
      </c>
      <c r="I31" s="61" t="str">
        <f>IF(OR($A31="",I$10=""),"",IF(IFERROR(MATCH(BBC_11!I$10,Infor!$A$13:$A$30,0),0)&gt;0,"L",IF(WEEKDAY(I$10)=1,"","X")))</f>
        <v/>
      </c>
      <c r="J31" s="61" t="str">
        <f>IF(OR($A31="",J$10=""),"",IF(IFERROR(MATCH(BBC_11!J$10,Infor!$A$13:$A$30,0),0)&gt;0,"L",IF(WEEKDAY(J$10)=1,"","X")))</f>
        <v>X</v>
      </c>
      <c r="K31" s="61" t="str">
        <f>IF(OR($A31="",K$10=""),"",IF(IFERROR(MATCH(BBC_11!K$10,Infor!$A$13:$A$30,0),0)&gt;0,"L",IF(WEEKDAY(K$10)=1,"","X")))</f>
        <v>X</v>
      </c>
      <c r="L31" s="61" t="str">
        <f>IF(OR($A31="",L$10=""),"",IF(IFERROR(MATCH(BBC_11!L$10,Infor!$A$13:$A$30,0),0)&gt;0,"L",IF(WEEKDAY(L$10)=1,"","X")))</f>
        <v>X</v>
      </c>
      <c r="M31" s="61" t="str">
        <f>IF(OR($A31="",M$10=""),"",IF(IFERROR(MATCH(BBC_11!M$10,Infor!$A$13:$A$30,0),0)&gt;0,"L",IF(WEEKDAY(M$10)=1,"","X")))</f>
        <v>X</v>
      </c>
      <c r="N31" s="61" t="str">
        <f>IF(OR($A31="",N$10=""),"",IF(IFERROR(MATCH(BBC_11!N$10,Infor!$A$13:$A$30,0),0)&gt;0,"L",IF(WEEKDAY(N$10)=1,"","X")))</f>
        <v>X</v>
      </c>
      <c r="O31" s="61" t="str">
        <f>IF(OR($A31="",O$10=""),"",IF(IFERROR(MATCH(BBC_11!O$10,Infor!$A$13:$A$30,0),0)&gt;0,"L",IF(WEEKDAY(O$10)=1,"","X")))</f>
        <v>X</v>
      </c>
      <c r="P31" s="61" t="str">
        <f>IF(OR($A31="",P$10=""),"",IF(IFERROR(MATCH(BBC_11!P$10,Infor!$A$13:$A$30,0),0)&gt;0,"L",IF(WEEKDAY(P$10)=1,"","X")))</f>
        <v/>
      </c>
      <c r="Q31" s="61" t="str">
        <f>IF(OR($A31="",Q$10=""),"",IF(IFERROR(MATCH(BBC_11!Q$10,Infor!$A$13:$A$30,0),0)&gt;0,"L",IF(WEEKDAY(Q$10)=1,"","X")))</f>
        <v>X</v>
      </c>
      <c r="R31" s="61" t="str">
        <f>IF(OR($A31="",R$10=""),"",IF(IFERROR(MATCH(BBC_11!R$10,Infor!$A$13:$A$30,0),0)&gt;0,"L",IF(WEEKDAY(R$10)=1,"","X")))</f>
        <v>X</v>
      </c>
      <c r="S31" s="61" t="str">
        <f>IF(OR($A31="",S$10=""),"",IF(IFERROR(MATCH(BBC_11!S$10,Infor!$A$13:$A$30,0),0)&gt;0,"L",IF(WEEKDAY(S$10)=1,"","X")))</f>
        <v>X</v>
      </c>
      <c r="T31" s="61" t="str">
        <f>IF(OR($A31="",T$10=""),"",IF(IFERROR(MATCH(BBC_11!T$10,Infor!$A$13:$A$30,0),0)&gt;0,"L",IF(WEEKDAY(T$10)=1,"","X")))</f>
        <v>X</v>
      </c>
      <c r="U31" s="61" t="str">
        <f>IF(OR($A31="",U$10=""),"",IF(IFERROR(MATCH(BBC_11!U$10,Infor!$A$13:$A$30,0),0)&gt;0,"L",IF(WEEKDAY(U$10)=1,"","X")))</f>
        <v>X</v>
      </c>
      <c r="V31" s="61" t="str">
        <f>IF(OR($A31="",V$10=""),"",IF(IFERROR(MATCH(BBC_11!V$10,Infor!$A$13:$A$30,0),0)&gt;0,"L",IF(WEEKDAY(V$10)=1,"","X")))</f>
        <v>X</v>
      </c>
      <c r="W31" s="61" t="str">
        <f>IF(OR($A31="",W$10=""),"",IF(IFERROR(MATCH(BBC_11!W$10,Infor!$A$13:$A$30,0),0)&gt;0,"L",IF(WEEKDAY(W$10)=1,"","X")))</f>
        <v/>
      </c>
      <c r="X31" s="61" t="str">
        <f>IF(OR($A31="",X$10=""),"",IF(IFERROR(MATCH(BBC_11!X$10,Infor!$A$13:$A$30,0),0)&gt;0,"L",IF(WEEKDAY(X$10)=1,"","X")))</f>
        <v>X</v>
      </c>
      <c r="Y31" s="61" t="str">
        <f>IF(OR($A31="",Y$10=""),"",IF(IFERROR(MATCH(BBC_11!Y$10,Infor!$A$13:$A$30,0),0)&gt;0,"L",IF(WEEKDAY(Y$10)=1,"","X")))</f>
        <v>X</v>
      </c>
      <c r="Z31" s="61" t="str">
        <f>IF(OR($A31="",Z$10=""),"",IF(IFERROR(MATCH(BBC_11!Z$10,Infor!$A$13:$A$30,0),0)&gt;0,"L",IF(WEEKDAY(Z$10)=1,"","X")))</f>
        <v>X</v>
      </c>
      <c r="AA31" s="61" t="str">
        <f>IF(OR($A31="",AA$10=""),"",IF(IFERROR(MATCH(BBC_11!AA$10,Infor!$A$13:$A$30,0),0)&gt;0,"L",IF(WEEKDAY(AA$10)=1,"","X")))</f>
        <v>X</v>
      </c>
      <c r="AB31" s="61" t="str">
        <f>IF(OR($A31="",AB$10=""),"",IF(IFERROR(MATCH(BBC_11!AB$10,Infor!$A$13:$A$30,0),0)&gt;0,"L",IF(WEEKDAY(AB$10)=1,"","X")))</f>
        <v>X</v>
      </c>
      <c r="AC31" s="61" t="str">
        <f>IF(OR($A31="",AC$10=""),"",IF(IFERROR(MATCH(BBC_11!AC$10,Infor!$A$13:$A$30,0),0)&gt;0,"L",IF(WEEKDAY(AC$10)=1,"","X")))</f>
        <v>X</v>
      </c>
      <c r="AD31" s="61" t="str">
        <f>IF(OR($A31="",AD$10=""),"",IF(IFERROR(MATCH(BBC_11!AD$10,Infor!$A$13:$A$30,0),0)&gt;0,"L",IF(WEEKDAY(AD$10)=1,"","X")))</f>
        <v/>
      </c>
      <c r="AE31" s="61" t="str">
        <f>IF(OR($A31="",AE$10=""),"",IF(IFERROR(MATCH(BBC_11!AE$10,Infor!$A$13:$A$30,0),0)&gt;0,"L",IF(WEEKDAY(AE$10)=1,"","X")))</f>
        <v>X</v>
      </c>
      <c r="AF31" s="61" t="str">
        <f>IF(OR($A31="",AF$10=""),"",IF(IFERROR(MATCH(BBC_11!AF$10,Infor!$A$13:$A$30,0),0)&gt;0,"L",IF(WEEKDAY(AF$10)=1,"","X")))</f>
        <v>X</v>
      </c>
      <c r="AG31" s="61" t="str">
        <f>IF(OR($A31="",AG$10=""),"",IF(IFERROR(MATCH(BBC_11!AG$10,Infor!$A$13:$A$30,0),0)&gt;0,"L",IF(WEEKDAY(AG$10)=1,"","X")))</f>
        <v>X</v>
      </c>
      <c r="AH31" s="61" t="str">
        <f>IF(OR($A31="",AH$10=""),"",IF(IFERROR(MATCH(BBC_11!AH$10,Infor!$A$13:$A$30,0),0)&gt;0,"L",IF(WEEKDAY(AH$10)=1,"","X")))</f>
        <v>X</v>
      </c>
      <c r="AI31" s="61" t="str">
        <f>IF(OR($A31="",AI$10=""),"",IF(IFERROR(MATCH(BBC_11!AI$10,Infor!$A$13:$A$30,0),0)&gt;0,"L",IF(WEEKDAY(AI$10)=1,"","X")))</f>
        <v/>
      </c>
      <c r="AJ31" s="62"/>
      <c r="AK31" s="62">
        <f t="shared" si="6"/>
        <v>26</v>
      </c>
      <c r="AL31" s="62">
        <f t="shared" si="7"/>
        <v>0</v>
      </c>
      <c r="AM31" s="62"/>
      <c r="AN31" s="63"/>
      <c r="AO31" s="44">
        <f t="shared" si="0"/>
        <v>11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IF(OR($A32="",E$10=""),"",IF(IFERROR(MATCH(BBC_11!E$10,Infor!$A$13:$A$30,0),0)&gt;0,"L",IF(WEEKDAY(E$10)=1,"","X")))</f>
        <v>X</v>
      </c>
      <c r="F32" s="61" t="str">
        <f>IF(OR($A32="",F$10=""),"",IF(IFERROR(MATCH(BBC_11!F$10,Infor!$A$13:$A$30,0),0)&gt;0,"L",IF(WEEKDAY(F$10)=1,"","X")))</f>
        <v>X</v>
      </c>
      <c r="G32" s="61" t="str">
        <f>IF(OR($A32="",G$10=""),"",IF(IFERROR(MATCH(BBC_11!G$10,Infor!$A$13:$A$30,0),0)&gt;0,"L",IF(WEEKDAY(G$10)=1,"","X")))</f>
        <v>X</v>
      </c>
      <c r="H32" s="61" t="str">
        <f>IF(OR($A32="",H$10=""),"",IF(IFERROR(MATCH(BBC_11!H$10,Infor!$A$13:$A$30,0),0)&gt;0,"L",IF(WEEKDAY(H$10)=1,"","X")))</f>
        <v>X</v>
      </c>
      <c r="I32" s="61" t="str">
        <f>IF(OR($A32="",I$10=""),"",IF(IFERROR(MATCH(BBC_11!I$10,Infor!$A$13:$A$30,0),0)&gt;0,"L",IF(WEEKDAY(I$10)=1,"","X")))</f>
        <v/>
      </c>
      <c r="J32" s="61" t="str">
        <f>IF(OR($A32="",J$10=""),"",IF(IFERROR(MATCH(BBC_11!J$10,Infor!$A$13:$A$30,0),0)&gt;0,"L",IF(WEEKDAY(J$10)=1,"","X")))</f>
        <v>X</v>
      </c>
      <c r="K32" s="61" t="str">
        <f>IF(OR($A32="",K$10=""),"",IF(IFERROR(MATCH(BBC_11!K$10,Infor!$A$13:$A$30,0),0)&gt;0,"L",IF(WEEKDAY(K$10)=1,"","X")))</f>
        <v>X</v>
      </c>
      <c r="L32" s="61" t="str">
        <f>IF(OR($A32="",L$10=""),"",IF(IFERROR(MATCH(BBC_11!L$10,Infor!$A$13:$A$30,0),0)&gt;0,"L",IF(WEEKDAY(L$10)=1,"","X")))</f>
        <v>X</v>
      </c>
      <c r="M32" s="61" t="str">
        <f>IF(OR($A32="",M$10=""),"",IF(IFERROR(MATCH(BBC_11!M$10,Infor!$A$13:$A$30,0),0)&gt;0,"L",IF(WEEKDAY(M$10)=1,"","X")))</f>
        <v>X</v>
      </c>
      <c r="N32" s="61" t="str">
        <f>IF(OR($A32="",N$10=""),"",IF(IFERROR(MATCH(BBC_11!N$10,Infor!$A$13:$A$30,0),0)&gt;0,"L",IF(WEEKDAY(N$10)=1,"","X")))</f>
        <v>X</v>
      </c>
      <c r="O32" s="61" t="str">
        <f>IF(OR($A32="",O$10=""),"",IF(IFERROR(MATCH(BBC_11!O$10,Infor!$A$13:$A$30,0),0)&gt;0,"L",IF(WEEKDAY(O$10)=1,"","X")))</f>
        <v>X</v>
      </c>
      <c r="P32" s="61" t="str">
        <f>IF(OR($A32="",P$10=""),"",IF(IFERROR(MATCH(BBC_11!P$10,Infor!$A$13:$A$30,0),0)&gt;0,"L",IF(WEEKDAY(P$10)=1,"","X")))</f>
        <v/>
      </c>
      <c r="Q32" s="61" t="str">
        <f>IF(OR($A32="",Q$10=""),"",IF(IFERROR(MATCH(BBC_11!Q$10,Infor!$A$13:$A$30,0),0)&gt;0,"L",IF(WEEKDAY(Q$10)=1,"","X")))</f>
        <v>X</v>
      </c>
      <c r="R32" s="61" t="str">
        <f>IF(OR($A32="",R$10=""),"",IF(IFERROR(MATCH(BBC_11!R$10,Infor!$A$13:$A$30,0),0)&gt;0,"L",IF(WEEKDAY(R$10)=1,"","X")))</f>
        <v>X</v>
      </c>
      <c r="S32" s="61" t="str">
        <f>IF(OR($A32="",S$10=""),"",IF(IFERROR(MATCH(BBC_11!S$10,Infor!$A$13:$A$30,0),0)&gt;0,"L",IF(WEEKDAY(S$10)=1,"","X")))</f>
        <v>X</v>
      </c>
      <c r="T32" s="61" t="str">
        <f>IF(OR($A32="",T$10=""),"",IF(IFERROR(MATCH(BBC_11!T$10,Infor!$A$13:$A$30,0),0)&gt;0,"L",IF(WEEKDAY(T$10)=1,"","X")))</f>
        <v>X</v>
      </c>
      <c r="U32" s="61" t="str">
        <f>IF(OR($A32="",U$10=""),"",IF(IFERROR(MATCH(BBC_11!U$10,Infor!$A$13:$A$30,0),0)&gt;0,"L",IF(WEEKDAY(U$10)=1,"","X")))</f>
        <v>X</v>
      </c>
      <c r="V32" s="61" t="str">
        <f>IF(OR($A32="",V$10=""),"",IF(IFERROR(MATCH(BBC_11!V$10,Infor!$A$13:$A$30,0),0)&gt;0,"L",IF(WEEKDAY(V$10)=1,"","X")))</f>
        <v>X</v>
      </c>
      <c r="W32" s="61" t="str">
        <f>IF(OR($A32="",W$10=""),"",IF(IFERROR(MATCH(BBC_11!W$10,Infor!$A$13:$A$30,0),0)&gt;0,"L",IF(WEEKDAY(W$10)=1,"","X")))</f>
        <v/>
      </c>
      <c r="X32" s="61" t="str">
        <f>IF(OR($A32="",X$10=""),"",IF(IFERROR(MATCH(BBC_11!X$10,Infor!$A$13:$A$30,0),0)&gt;0,"L",IF(WEEKDAY(X$10)=1,"","X")))</f>
        <v>X</v>
      </c>
      <c r="Y32" s="61" t="str">
        <f>IF(OR($A32="",Y$10=""),"",IF(IFERROR(MATCH(BBC_11!Y$10,Infor!$A$13:$A$30,0),0)&gt;0,"L",IF(WEEKDAY(Y$10)=1,"","X")))</f>
        <v>X</v>
      </c>
      <c r="Z32" s="61" t="str">
        <f>IF(OR($A32="",Z$10=""),"",IF(IFERROR(MATCH(BBC_11!Z$10,Infor!$A$13:$A$30,0),0)&gt;0,"L",IF(WEEKDAY(Z$10)=1,"","X")))</f>
        <v>X</v>
      </c>
      <c r="AA32" s="61" t="str">
        <f>IF(OR($A32="",AA$10=""),"",IF(IFERROR(MATCH(BBC_11!AA$10,Infor!$A$13:$A$30,0),0)&gt;0,"L",IF(WEEKDAY(AA$10)=1,"","X")))</f>
        <v>X</v>
      </c>
      <c r="AB32" s="61" t="str">
        <f>IF(OR($A32="",AB$10=""),"",IF(IFERROR(MATCH(BBC_11!AB$10,Infor!$A$13:$A$30,0),0)&gt;0,"L",IF(WEEKDAY(AB$10)=1,"","X")))</f>
        <v>X</v>
      </c>
      <c r="AC32" s="61" t="str">
        <f>IF(OR($A32="",AC$10=""),"",IF(IFERROR(MATCH(BBC_11!AC$10,Infor!$A$13:$A$30,0),0)&gt;0,"L",IF(WEEKDAY(AC$10)=1,"","X")))</f>
        <v>X</v>
      </c>
      <c r="AD32" s="61" t="str">
        <f>IF(OR($A32="",AD$10=""),"",IF(IFERROR(MATCH(BBC_11!AD$10,Infor!$A$13:$A$30,0),0)&gt;0,"L",IF(WEEKDAY(AD$10)=1,"","X")))</f>
        <v/>
      </c>
      <c r="AE32" s="61" t="str">
        <f>IF(OR($A32="",AE$10=""),"",IF(IFERROR(MATCH(BBC_11!AE$10,Infor!$A$13:$A$30,0),0)&gt;0,"L",IF(WEEKDAY(AE$10)=1,"","X")))</f>
        <v>X</v>
      </c>
      <c r="AF32" s="61" t="str">
        <f>IF(OR($A32="",AF$10=""),"",IF(IFERROR(MATCH(BBC_11!AF$10,Infor!$A$13:$A$30,0),0)&gt;0,"L",IF(WEEKDAY(AF$10)=1,"","X")))</f>
        <v>X</v>
      </c>
      <c r="AG32" s="61" t="str">
        <f>IF(OR($A32="",AG$10=""),"",IF(IFERROR(MATCH(BBC_11!AG$10,Infor!$A$13:$A$30,0),0)&gt;0,"L",IF(WEEKDAY(AG$10)=1,"","X")))</f>
        <v>X</v>
      </c>
      <c r="AH32" s="61" t="str">
        <f>IF(OR($A32="",AH$10=""),"",IF(IFERROR(MATCH(BBC_11!AH$10,Infor!$A$13:$A$30,0),0)&gt;0,"L",IF(WEEKDAY(AH$10)=1,"","X")))</f>
        <v>X</v>
      </c>
      <c r="AI32" s="61" t="str">
        <f>IF(OR($A32="",AI$10=""),"",IF(IFERROR(MATCH(BBC_11!AI$10,Infor!$A$13:$A$30,0),0)&gt;0,"L",IF(WEEKDAY(AI$10)=1,"","X")))</f>
        <v/>
      </c>
      <c r="AJ32" s="62"/>
      <c r="AK32" s="62">
        <f t="shared" si="6"/>
        <v>26</v>
      </c>
      <c r="AL32" s="62">
        <f t="shared" si="7"/>
        <v>0</v>
      </c>
      <c r="AM32" s="62"/>
      <c r="AN32" s="63"/>
      <c r="AO32" s="44">
        <f t="shared" si="0"/>
        <v>11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IF(OR($A33="",E$10=""),"",IF(IFERROR(MATCH(BBC_11!E$10,Infor!$A$13:$A$30,0),0)&gt;0,"L",IF(WEEKDAY(E$10)=1,"","X")))</f>
        <v>X</v>
      </c>
      <c r="F33" s="61" t="str">
        <f>IF(OR($A33="",F$10=""),"",IF(IFERROR(MATCH(BBC_11!F$10,Infor!$A$13:$A$30,0),0)&gt;0,"L",IF(WEEKDAY(F$10)=1,"","X")))</f>
        <v>X</v>
      </c>
      <c r="G33" s="61" t="str">
        <f>IF(OR($A33="",G$10=""),"",IF(IFERROR(MATCH(BBC_11!G$10,Infor!$A$13:$A$30,0),0)&gt;0,"L",IF(WEEKDAY(G$10)=1,"","X")))</f>
        <v>X</v>
      </c>
      <c r="H33" s="61" t="str">
        <f>IF(OR($A33="",H$10=""),"",IF(IFERROR(MATCH(BBC_11!H$10,Infor!$A$13:$A$30,0),0)&gt;0,"L",IF(WEEKDAY(H$10)=1,"","X")))</f>
        <v>X</v>
      </c>
      <c r="I33" s="61" t="str">
        <f>IF(OR($A33="",I$10=""),"",IF(IFERROR(MATCH(BBC_11!I$10,Infor!$A$13:$A$30,0),0)&gt;0,"L",IF(WEEKDAY(I$10)=1,"","X")))</f>
        <v/>
      </c>
      <c r="J33" s="61" t="str">
        <f>IF(OR($A33="",J$10=""),"",IF(IFERROR(MATCH(BBC_11!J$10,Infor!$A$13:$A$30,0),0)&gt;0,"L",IF(WEEKDAY(J$10)=1,"","X")))</f>
        <v>X</v>
      </c>
      <c r="K33" s="61" t="str">
        <f>IF(OR($A33="",K$10=""),"",IF(IFERROR(MATCH(BBC_11!K$10,Infor!$A$13:$A$30,0),0)&gt;0,"L",IF(WEEKDAY(K$10)=1,"","X")))</f>
        <v>X</v>
      </c>
      <c r="L33" s="61" t="str">
        <f>IF(OR($A33="",L$10=""),"",IF(IFERROR(MATCH(BBC_11!L$10,Infor!$A$13:$A$30,0),0)&gt;0,"L",IF(WEEKDAY(L$10)=1,"","X")))</f>
        <v>X</v>
      </c>
      <c r="M33" s="61" t="str">
        <f>IF(OR($A33="",M$10=""),"",IF(IFERROR(MATCH(BBC_11!M$10,Infor!$A$13:$A$30,0),0)&gt;0,"L",IF(WEEKDAY(M$10)=1,"","X")))</f>
        <v>X</v>
      </c>
      <c r="N33" s="61" t="str">
        <f>IF(OR($A33="",N$10=""),"",IF(IFERROR(MATCH(BBC_11!N$10,Infor!$A$13:$A$30,0),0)&gt;0,"L",IF(WEEKDAY(N$10)=1,"","X")))</f>
        <v>X</v>
      </c>
      <c r="O33" s="61" t="str">
        <f>IF(OR($A33="",O$10=""),"",IF(IFERROR(MATCH(BBC_11!O$10,Infor!$A$13:$A$30,0),0)&gt;0,"L",IF(WEEKDAY(O$10)=1,"","X")))</f>
        <v>X</v>
      </c>
      <c r="P33" s="61" t="str">
        <f>IF(OR($A33="",P$10=""),"",IF(IFERROR(MATCH(BBC_11!P$10,Infor!$A$13:$A$30,0),0)&gt;0,"L",IF(WEEKDAY(P$10)=1,"","X")))</f>
        <v/>
      </c>
      <c r="Q33" s="61" t="str">
        <f>IF(OR($A33="",Q$10=""),"",IF(IFERROR(MATCH(BBC_11!Q$10,Infor!$A$13:$A$30,0),0)&gt;0,"L",IF(WEEKDAY(Q$10)=1,"","X")))</f>
        <v>X</v>
      </c>
      <c r="R33" s="61" t="str">
        <f>IF(OR($A33="",R$10=""),"",IF(IFERROR(MATCH(BBC_11!R$10,Infor!$A$13:$A$30,0),0)&gt;0,"L",IF(WEEKDAY(R$10)=1,"","X")))</f>
        <v>X</v>
      </c>
      <c r="S33" s="61" t="str">
        <f>IF(OR($A33="",S$10=""),"",IF(IFERROR(MATCH(BBC_11!S$10,Infor!$A$13:$A$30,0),0)&gt;0,"L",IF(WEEKDAY(S$10)=1,"","X")))</f>
        <v>X</v>
      </c>
      <c r="T33" s="61" t="str">
        <f>IF(OR($A33="",T$10=""),"",IF(IFERROR(MATCH(BBC_11!T$10,Infor!$A$13:$A$30,0),0)&gt;0,"L",IF(WEEKDAY(T$10)=1,"","X")))</f>
        <v>X</v>
      </c>
      <c r="U33" s="61" t="str">
        <f>IF(OR($A33="",U$10=""),"",IF(IFERROR(MATCH(BBC_11!U$10,Infor!$A$13:$A$30,0),0)&gt;0,"L",IF(WEEKDAY(U$10)=1,"","X")))</f>
        <v>X</v>
      </c>
      <c r="V33" s="61" t="str">
        <f>IF(OR($A33="",V$10=""),"",IF(IFERROR(MATCH(BBC_11!V$10,Infor!$A$13:$A$30,0),0)&gt;0,"L",IF(WEEKDAY(V$10)=1,"","X")))</f>
        <v>X</v>
      </c>
      <c r="W33" s="61" t="str">
        <f>IF(OR($A33="",W$10=""),"",IF(IFERROR(MATCH(BBC_11!W$10,Infor!$A$13:$A$30,0),0)&gt;0,"L",IF(WEEKDAY(W$10)=1,"","X")))</f>
        <v/>
      </c>
      <c r="X33" s="61" t="str">
        <f>IF(OR($A33="",X$10=""),"",IF(IFERROR(MATCH(BBC_11!X$10,Infor!$A$13:$A$30,0),0)&gt;0,"L",IF(WEEKDAY(X$10)=1,"","X")))</f>
        <v>X</v>
      </c>
      <c r="Y33" s="61" t="str">
        <f>IF(OR($A33="",Y$10=""),"",IF(IFERROR(MATCH(BBC_11!Y$10,Infor!$A$13:$A$30,0),0)&gt;0,"L",IF(WEEKDAY(Y$10)=1,"","X")))</f>
        <v>X</v>
      </c>
      <c r="Z33" s="61" t="str">
        <f>IF(OR($A33="",Z$10=""),"",IF(IFERROR(MATCH(BBC_11!Z$10,Infor!$A$13:$A$30,0),0)&gt;0,"L",IF(WEEKDAY(Z$10)=1,"","X")))</f>
        <v>X</v>
      </c>
      <c r="AA33" s="61" t="str">
        <f>IF(OR($A33="",AA$10=""),"",IF(IFERROR(MATCH(BBC_11!AA$10,Infor!$A$13:$A$30,0),0)&gt;0,"L",IF(WEEKDAY(AA$10)=1,"","X")))</f>
        <v>X</v>
      </c>
      <c r="AB33" s="61" t="str">
        <f>IF(OR($A33="",AB$10=""),"",IF(IFERROR(MATCH(BBC_11!AB$10,Infor!$A$13:$A$30,0),0)&gt;0,"L",IF(WEEKDAY(AB$10)=1,"","X")))</f>
        <v>X</v>
      </c>
      <c r="AC33" s="61" t="str">
        <f>IF(OR($A33="",AC$10=""),"",IF(IFERROR(MATCH(BBC_11!AC$10,Infor!$A$13:$A$30,0),0)&gt;0,"L",IF(WEEKDAY(AC$10)=1,"","X")))</f>
        <v>X</v>
      </c>
      <c r="AD33" s="61" t="str">
        <f>IF(OR($A33="",AD$10=""),"",IF(IFERROR(MATCH(BBC_11!AD$10,Infor!$A$13:$A$30,0),0)&gt;0,"L",IF(WEEKDAY(AD$10)=1,"","X")))</f>
        <v/>
      </c>
      <c r="AE33" s="61" t="str">
        <f>IF(OR($A33="",AE$10=""),"",IF(IFERROR(MATCH(BBC_11!AE$10,Infor!$A$13:$A$30,0),0)&gt;0,"L",IF(WEEKDAY(AE$10)=1,"","X")))</f>
        <v>X</v>
      </c>
      <c r="AF33" s="61" t="str">
        <f>IF(OR($A33="",AF$10=""),"",IF(IFERROR(MATCH(BBC_11!AF$10,Infor!$A$13:$A$30,0),0)&gt;0,"L",IF(WEEKDAY(AF$10)=1,"","X")))</f>
        <v>X</v>
      </c>
      <c r="AG33" s="61" t="str">
        <f>IF(OR($A33="",AG$10=""),"",IF(IFERROR(MATCH(BBC_11!AG$10,Infor!$A$13:$A$30,0),0)&gt;0,"L",IF(WEEKDAY(AG$10)=1,"","X")))</f>
        <v>X</v>
      </c>
      <c r="AH33" s="61" t="str">
        <f>IF(OR($A33="",AH$10=""),"",IF(IFERROR(MATCH(BBC_11!AH$10,Infor!$A$13:$A$30,0),0)&gt;0,"L",IF(WEEKDAY(AH$10)=1,"","X")))</f>
        <v>X</v>
      </c>
      <c r="AI33" s="61" t="str">
        <f>IF(OR($A33="",AI$10=""),"",IF(IFERROR(MATCH(BBC_11!AI$10,Infor!$A$13:$A$30,0),0)&gt;0,"L",IF(WEEKDAY(AI$10)=1,"","X")))</f>
        <v/>
      </c>
      <c r="AJ33" s="62"/>
      <c r="AK33" s="62">
        <f t="shared" si="6"/>
        <v>26</v>
      </c>
      <c r="AL33" s="62">
        <f t="shared" si="7"/>
        <v>0</v>
      </c>
      <c r="AM33" s="62"/>
      <c r="AN33" s="63"/>
      <c r="AO33" s="44">
        <f t="shared" si="0"/>
        <v>11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IF(OR($A34="",E$10=""),"",IF(IFERROR(MATCH(BBC_11!E$10,Infor!$A$13:$A$30,0),0)&gt;0,"L",IF(WEEKDAY(E$10)=1,"","X")))</f>
        <v>X</v>
      </c>
      <c r="F34" s="61" t="str">
        <f>IF(OR($A34="",F$10=""),"",IF(IFERROR(MATCH(BBC_11!F$10,Infor!$A$13:$A$30,0),0)&gt;0,"L",IF(WEEKDAY(F$10)=1,"","X")))</f>
        <v>X</v>
      </c>
      <c r="G34" s="61" t="str">
        <f>IF(OR($A34="",G$10=""),"",IF(IFERROR(MATCH(BBC_11!G$10,Infor!$A$13:$A$30,0),0)&gt;0,"L",IF(WEEKDAY(G$10)=1,"","X")))</f>
        <v>X</v>
      </c>
      <c r="H34" s="61" t="str">
        <f>IF(OR($A34="",H$10=""),"",IF(IFERROR(MATCH(BBC_11!H$10,Infor!$A$13:$A$30,0),0)&gt;0,"L",IF(WEEKDAY(H$10)=1,"","X")))</f>
        <v>X</v>
      </c>
      <c r="I34" s="61" t="str">
        <f>IF(OR($A34="",I$10=""),"",IF(IFERROR(MATCH(BBC_11!I$10,Infor!$A$13:$A$30,0),0)&gt;0,"L",IF(WEEKDAY(I$10)=1,"","X")))</f>
        <v/>
      </c>
      <c r="J34" s="61" t="str">
        <f>IF(OR($A34="",J$10=""),"",IF(IFERROR(MATCH(BBC_11!J$10,Infor!$A$13:$A$30,0),0)&gt;0,"L",IF(WEEKDAY(J$10)=1,"","X")))</f>
        <v>X</v>
      </c>
      <c r="K34" s="61" t="str">
        <f>IF(OR($A34="",K$10=""),"",IF(IFERROR(MATCH(BBC_11!K$10,Infor!$A$13:$A$30,0),0)&gt;0,"L",IF(WEEKDAY(K$10)=1,"","X")))</f>
        <v>X</v>
      </c>
      <c r="L34" s="61" t="str">
        <f>IF(OR($A34="",L$10=""),"",IF(IFERROR(MATCH(BBC_11!L$10,Infor!$A$13:$A$30,0),0)&gt;0,"L",IF(WEEKDAY(L$10)=1,"","X")))</f>
        <v>X</v>
      </c>
      <c r="M34" s="61" t="str">
        <f>IF(OR($A34="",M$10=""),"",IF(IFERROR(MATCH(BBC_11!M$10,Infor!$A$13:$A$30,0),0)&gt;0,"L",IF(WEEKDAY(M$10)=1,"","X")))</f>
        <v>X</v>
      </c>
      <c r="N34" s="61" t="str">
        <f>IF(OR($A34="",N$10=""),"",IF(IFERROR(MATCH(BBC_11!N$10,Infor!$A$13:$A$30,0),0)&gt;0,"L",IF(WEEKDAY(N$10)=1,"","X")))</f>
        <v>X</v>
      </c>
      <c r="O34" s="61" t="str">
        <f>IF(OR($A34="",O$10=""),"",IF(IFERROR(MATCH(BBC_11!O$10,Infor!$A$13:$A$30,0),0)&gt;0,"L",IF(WEEKDAY(O$10)=1,"","X")))</f>
        <v>X</v>
      </c>
      <c r="P34" s="61" t="str">
        <f>IF(OR($A34="",P$10=""),"",IF(IFERROR(MATCH(BBC_11!P$10,Infor!$A$13:$A$30,0),0)&gt;0,"L",IF(WEEKDAY(P$10)=1,"","X")))</f>
        <v/>
      </c>
      <c r="Q34" s="61" t="str">
        <f>IF(OR($A34="",Q$10=""),"",IF(IFERROR(MATCH(BBC_11!Q$10,Infor!$A$13:$A$30,0),0)&gt;0,"L",IF(WEEKDAY(Q$10)=1,"","X")))</f>
        <v>X</v>
      </c>
      <c r="R34" s="61" t="str">
        <f>IF(OR($A34="",R$10=""),"",IF(IFERROR(MATCH(BBC_11!R$10,Infor!$A$13:$A$30,0),0)&gt;0,"L",IF(WEEKDAY(R$10)=1,"","X")))</f>
        <v>X</v>
      </c>
      <c r="S34" s="61" t="str">
        <f>IF(OR($A34="",S$10=""),"",IF(IFERROR(MATCH(BBC_11!S$10,Infor!$A$13:$A$30,0),0)&gt;0,"L",IF(WEEKDAY(S$10)=1,"","X")))</f>
        <v>X</v>
      </c>
      <c r="T34" s="61" t="str">
        <f>IF(OR($A34="",T$10=""),"",IF(IFERROR(MATCH(BBC_11!T$10,Infor!$A$13:$A$30,0),0)&gt;0,"L",IF(WEEKDAY(T$10)=1,"","X")))</f>
        <v>X</v>
      </c>
      <c r="U34" s="61" t="str">
        <f>IF(OR($A34="",U$10=""),"",IF(IFERROR(MATCH(BBC_11!U$10,Infor!$A$13:$A$30,0),0)&gt;0,"L",IF(WEEKDAY(U$10)=1,"","X")))</f>
        <v>X</v>
      </c>
      <c r="V34" s="61" t="str">
        <f>IF(OR($A34="",V$10=""),"",IF(IFERROR(MATCH(BBC_11!V$10,Infor!$A$13:$A$30,0),0)&gt;0,"L",IF(WEEKDAY(V$10)=1,"","X")))</f>
        <v>X</v>
      </c>
      <c r="W34" s="61" t="str">
        <f>IF(OR($A34="",W$10=""),"",IF(IFERROR(MATCH(BBC_11!W$10,Infor!$A$13:$A$30,0),0)&gt;0,"L",IF(WEEKDAY(W$10)=1,"","X")))</f>
        <v/>
      </c>
      <c r="X34" s="61" t="str">
        <f>IF(OR($A34="",X$10=""),"",IF(IFERROR(MATCH(BBC_11!X$10,Infor!$A$13:$A$30,0),0)&gt;0,"L",IF(WEEKDAY(X$10)=1,"","X")))</f>
        <v>X</v>
      </c>
      <c r="Y34" s="61" t="str">
        <f>IF(OR($A34="",Y$10=""),"",IF(IFERROR(MATCH(BBC_11!Y$10,Infor!$A$13:$A$30,0),0)&gt;0,"L",IF(WEEKDAY(Y$10)=1,"","X")))</f>
        <v>X</v>
      </c>
      <c r="Z34" s="61" t="str">
        <f>IF(OR($A34="",Z$10=""),"",IF(IFERROR(MATCH(BBC_11!Z$10,Infor!$A$13:$A$30,0),0)&gt;0,"L",IF(WEEKDAY(Z$10)=1,"","X")))</f>
        <v>X</v>
      </c>
      <c r="AA34" s="61" t="str">
        <f>IF(OR($A34="",AA$10=""),"",IF(IFERROR(MATCH(BBC_11!AA$10,Infor!$A$13:$A$30,0),0)&gt;0,"L",IF(WEEKDAY(AA$10)=1,"","X")))</f>
        <v>X</v>
      </c>
      <c r="AB34" s="61" t="str">
        <f>IF(OR($A34="",AB$10=""),"",IF(IFERROR(MATCH(BBC_11!AB$10,Infor!$A$13:$A$30,0),0)&gt;0,"L",IF(WEEKDAY(AB$10)=1,"","X")))</f>
        <v>X</v>
      </c>
      <c r="AC34" s="61" t="str">
        <f>IF(OR($A34="",AC$10=""),"",IF(IFERROR(MATCH(BBC_11!AC$10,Infor!$A$13:$A$30,0),0)&gt;0,"L",IF(WEEKDAY(AC$10)=1,"","X")))</f>
        <v>X</v>
      </c>
      <c r="AD34" s="61" t="str">
        <f>IF(OR($A34="",AD$10=""),"",IF(IFERROR(MATCH(BBC_11!AD$10,Infor!$A$13:$A$30,0),0)&gt;0,"L",IF(WEEKDAY(AD$10)=1,"","X")))</f>
        <v/>
      </c>
      <c r="AE34" s="61" t="str">
        <f>IF(OR($A34="",AE$10=""),"",IF(IFERROR(MATCH(BBC_11!AE$10,Infor!$A$13:$A$30,0),0)&gt;0,"L",IF(WEEKDAY(AE$10)=1,"","X")))</f>
        <v>X</v>
      </c>
      <c r="AF34" s="61" t="str">
        <f>IF(OR($A34="",AF$10=""),"",IF(IFERROR(MATCH(BBC_11!AF$10,Infor!$A$13:$A$30,0),0)&gt;0,"L",IF(WEEKDAY(AF$10)=1,"","X")))</f>
        <v>X</v>
      </c>
      <c r="AG34" s="61" t="str">
        <f>IF(OR($A34="",AG$10=""),"",IF(IFERROR(MATCH(BBC_11!AG$10,Infor!$A$13:$A$30,0),0)&gt;0,"L",IF(WEEKDAY(AG$10)=1,"","X")))</f>
        <v>X</v>
      </c>
      <c r="AH34" s="61" t="str">
        <f>IF(OR($A34="",AH$10=""),"",IF(IFERROR(MATCH(BBC_11!AH$10,Infor!$A$13:$A$30,0),0)&gt;0,"L",IF(WEEKDAY(AH$10)=1,"","X")))</f>
        <v>X</v>
      </c>
      <c r="AI34" s="61" t="str">
        <f>IF(OR($A34="",AI$10=""),"",IF(IFERROR(MATCH(BBC_11!AI$10,Infor!$A$13:$A$30,0),0)&gt;0,"L",IF(WEEKDAY(AI$10)=1,"","X")))</f>
        <v/>
      </c>
      <c r="AJ34" s="62"/>
      <c r="AK34" s="62">
        <f t="shared" si="6"/>
        <v>26</v>
      </c>
      <c r="AL34" s="62">
        <f t="shared" si="7"/>
        <v>0</v>
      </c>
      <c r="AM34" s="62"/>
      <c r="AN34" s="63"/>
      <c r="AO34" s="44">
        <f t="shared" si="0"/>
        <v>11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IF(OR($A35="",E$10=""),"",IF(IFERROR(MATCH(BBC_11!E$10,Infor!$A$13:$A$30,0),0)&gt;0,"L",IF(WEEKDAY(E$10)=1,"","X")))</f>
        <v>X</v>
      </c>
      <c r="F35" s="61" t="str">
        <f>IF(OR($A35="",F$10=""),"",IF(IFERROR(MATCH(BBC_11!F$10,Infor!$A$13:$A$30,0),0)&gt;0,"L",IF(WEEKDAY(F$10)=1,"","X")))</f>
        <v>X</v>
      </c>
      <c r="G35" s="61" t="str">
        <f>IF(OR($A35="",G$10=""),"",IF(IFERROR(MATCH(BBC_11!G$10,Infor!$A$13:$A$30,0),0)&gt;0,"L",IF(WEEKDAY(G$10)=1,"","X")))</f>
        <v>X</v>
      </c>
      <c r="H35" s="61" t="str">
        <f>IF(OR($A35="",H$10=""),"",IF(IFERROR(MATCH(BBC_11!H$10,Infor!$A$13:$A$30,0),0)&gt;0,"L",IF(WEEKDAY(H$10)=1,"","X")))</f>
        <v>X</v>
      </c>
      <c r="I35" s="61" t="str">
        <f>IF(OR($A35="",I$10=""),"",IF(IFERROR(MATCH(BBC_11!I$10,Infor!$A$13:$A$30,0),0)&gt;0,"L",IF(WEEKDAY(I$10)=1,"","X")))</f>
        <v/>
      </c>
      <c r="J35" s="61" t="str">
        <f>IF(OR($A35="",J$10=""),"",IF(IFERROR(MATCH(BBC_11!J$10,Infor!$A$13:$A$30,0),0)&gt;0,"L",IF(WEEKDAY(J$10)=1,"","X")))</f>
        <v>X</v>
      </c>
      <c r="K35" s="61" t="str">
        <f>IF(OR($A35="",K$10=""),"",IF(IFERROR(MATCH(BBC_11!K$10,Infor!$A$13:$A$30,0),0)&gt;0,"L",IF(WEEKDAY(K$10)=1,"","X")))</f>
        <v>X</v>
      </c>
      <c r="L35" s="61" t="str">
        <f>IF(OR($A35="",L$10=""),"",IF(IFERROR(MATCH(BBC_11!L$10,Infor!$A$13:$A$30,0),0)&gt;0,"L",IF(WEEKDAY(L$10)=1,"","X")))</f>
        <v>X</v>
      </c>
      <c r="M35" s="61" t="str">
        <f>IF(OR($A35="",M$10=""),"",IF(IFERROR(MATCH(BBC_11!M$10,Infor!$A$13:$A$30,0),0)&gt;0,"L",IF(WEEKDAY(M$10)=1,"","X")))</f>
        <v>X</v>
      </c>
      <c r="N35" s="61" t="str">
        <f>IF(OR($A35="",N$10=""),"",IF(IFERROR(MATCH(BBC_11!N$10,Infor!$A$13:$A$30,0),0)&gt;0,"L",IF(WEEKDAY(N$10)=1,"","X")))</f>
        <v>X</v>
      </c>
      <c r="O35" s="61" t="str">
        <f>IF(OR($A35="",O$10=""),"",IF(IFERROR(MATCH(BBC_11!O$10,Infor!$A$13:$A$30,0),0)&gt;0,"L",IF(WEEKDAY(O$10)=1,"","X")))</f>
        <v>X</v>
      </c>
      <c r="P35" s="61" t="str">
        <f>IF(OR($A35="",P$10=""),"",IF(IFERROR(MATCH(BBC_11!P$10,Infor!$A$13:$A$30,0),0)&gt;0,"L",IF(WEEKDAY(P$10)=1,"","X")))</f>
        <v/>
      </c>
      <c r="Q35" s="61" t="str">
        <f>IF(OR($A35="",Q$10=""),"",IF(IFERROR(MATCH(BBC_11!Q$10,Infor!$A$13:$A$30,0),0)&gt;0,"L",IF(WEEKDAY(Q$10)=1,"","X")))</f>
        <v>X</v>
      </c>
      <c r="R35" s="61" t="str">
        <f>IF(OR($A35="",R$10=""),"",IF(IFERROR(MATCH(BBC_11!R$10,Infor!$A$13:$A$30,0),0)&gt;0,"L",IF(WEEKDAY(R$10)=1,"","X")))</f>
        <v>X</v>
      </c>
      <c r="S35" s="61" t="str">
        <f>IF(OR($A35="",S$10=""),"",IF(IFERROR(MATCH(BBC_11!S$10,Infor!$A$13:$A$30,0),0)&gt;0,"L",IF(WEEKDAY(S$10)=1,"","X")))</f>
        <v>X</v>
      </c>
      <c r="T35" s="61" t="str">
        <f>IF(OR($A35="",T$10=""),"",IF(IFERROR(MATCH(BBC_11!T$10,Infor!$A$13:$A$30,0),0)&gt;0,"L",IF(WEEKDAY(T$10)=1,"","X")))</f>
        <v>X</v>
      </c>
      <c r="U35" s="61" t="str">
        <f>IF(OR($A35="",U$10=""),"",IF(IFERROR(MATCH(BBC_11!U$10,Infor!$A$13:$A$30,0),0)&gt;0,"L",IF(WEEKDAY(U$10)=1,"","X")))</f>
        <v>X</v>
      </c>
      <c r="V35" s="61" t="str">
        <f>IF(OR($A35="",V$10=""),"",IF(IFERROR(MATCH(BBC_11!V$10,Infor!$A$13:$A$30,0),0)&gt;0,"L",IF(WEEKDAY(V$10)=1,"","X")))</f>
        <v>X</v>
      </c>
      <c r="W35" s="61" t="str">
        <f>IF(OR($A35="",W$10=""),"",IF(IFERROR(MATCH(BBC_11!W$10,Infor!$A$13:$A$30,0),0)&gt;0,"L",IF(WEEKDAY(W$10)=1,"","X")))</f>
        <v/>
      </c>
      <c r="X35" s="61" t="str">
        <f>IF(OR($A35="",X$10=""),"",IF(IFERROR(MATCH(BBC_11!X$10,Infor!$A$13:$A$30,0),0)&gt;0,"L",IF(WEEKDAY(X$10)=1,"","X")))</f>
        <v>X</v>
      </c>
      <c r="Y35" s="61" t="str">
        <f>IF(OR($A35="",Y$10=""),"",IF(IFERROR(MATCH(BBC_11!Y$10,Infor!$A$13:$A$30,0),0)&gt;0,"L",IF(WEEKDAY(Y$10)=1,"","X")))</f>
        <v>X</v>
      </c>
      <c r="Z35" s="61" t="str">
        <f>IF(OR($A35="",Z$10=""),"",IF(IFERROR(MATCH(BBC_11!Z$10,Infor!$A$13:$A$30,0),0)&gt;0,"L",IF(WEEKDAY(Z$10)=1,"","X")))</f>
        <v>X</v>
      </c>
      <c r="AA35" s="61" t="str">
        <f>IF(OR($A35="",AA$10=""),"",IF(IFERROR(MATCH(BBC_11!AA$10,Infor!$A$13:$A$30,0),0)&gt;0,"L",IF(WEEKDAY(AA$10)=1,"","X")))</f>
        <v>X</v>
      </c>
      <c r="AB35" s="61" t="str">
        <f>IF(OR($A35="",AB$10=""),"",IF(IFERROR(MATCH(BBC_11!AB$10,Infor!$A$13:$A$30,0),0)&gt;0,"L",IF(WEEKDAY(AB$10)=1,"","X")))</f>
        <v>X</v>
      </c>
      <c r="AC35" s="61" t="str">
        <f>IF(OR($A35="",AC$10=""),"",IF(IFERROR(MATCH(BBC_11!AC$10,Infor!$A$13:$A$30,0),0)&gt;0,"L",IF(WEEKDAY(AC$10)=1,"","X")))</f>
        <v>X</v>
      </c>
      <c r="AD35" s="61" t="str">
        <f>IF(OR($A35="",AD$10=""),"",IF(IFERROR(MATCH(BBC_11!AD$10,Infor!$A$13:$A$30,0),0)&gt;0,"L",IF(WEEKDAY(AD$10)=1,"","X")))</f>
        <v/>
      </c>
      <c r="AE35" s="61" t="str">
        <f>IF(OR($A35="",AE$10=""),"",IF(IFERROR(MATCH(BBC_11!AE$10,Infor!$A$13:$A$30,0),0)&gt;0,"L",IF(WEEKDAY(AE$10)=1,"","X")))</f>
        <v>X</v>
      </c>
      <c r="AF35" s="61" t="str">
        <f>IF(OR($A35="",AF$10=""),"",IF(IFERROR(MATCH(BBC_11!AF$10,Infor!$A$13:$A$30,0),0)&gt;0,"L",IF(WEEKDAY(AF$10)=1,"","X")))</f>
        <v>X</v>
      </c>
      <c r="AG35" s="61" t="str">
        <f>IF(OR($A35="",AG$10=""),"",IF(IFERROR(MATCH(BBC_11!AG$10,Infor!$A$13:$A$30,0),0)&gt;0,"L",IF(WEEKDAY(AG$10)=1,"","X")))</f>
        <v>X</v>
      </c>
      <c r="AH35" s="61" t="str">
        <f>IF(OR($A35="",AH$10=""),"",IF(IFERROR(MATCH(BBC_11!AH$10,Infor!$A$13:$A$30,0),0)&gt;0,"L",IF(WEEKDAY(AH$10)=1,"","X")))</f>
        <v>X</v>
      </c>
      <c r="AI35" s="61" t="str">
        <f>IF(OR($A35="",AI$10=""),"",IF(IFERROR(MATCH(BBC_11!AI$10,Infor!$A$13:$A$30,0),0)&gt;0,"L",IF(WEEKDAY(AI$10)=1,"","X")))</f>
        <v/>
      </c>
      <c r="AJ35" s="62"/>
      <c r="AK35" s="62">
        <f t="shared" si="6"/>
        <v>26</v>
      </c>
      <c r="AL35" s="62">
        <f t="shared" si="7"/>
        <v>0</v>
      </c>
      <c r="AM35" s="62"/>
      <c r="AN35" s="63"/>
      <c r="AO35" s="44">
        <f t="shared" si="0"/>
        <v>11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IF(OR($A36="",E$10=""),"",IF(IFERROR(MATCH(BBC_11!E$10,Infor!$A$13:$A$30,0),0)&gt;0,"L",IF(WEEKDAY(E$10)=1,"","X")))</f>
        <v>X</v>
      </c>
      <c r="F36" s="61" t="str">
        <f>IF(OR($A36="",F$10=""),"",IF(IFERROR(MATCH(BBC_11!F$10,Infor!$A$13:$A$30,0),0)&gt;0,"L",IF(WEEKDAY(F$10)=1,"","X")))</f>
        <v>X</v>
      </c>
      <c r="G36" s="61" t="str">
        <f>IF(OR($A36="",G$10=""),"",IF(IFERROR(MATCH(BBC_11!G$10,Infor!$A$13:$A$30,0),0)&gt;0,"L",IF(WEEKDAY(G$10)=1,"","X")))</f>
        <v>X</v>
      </c>
      <c r="H36" s="61" t="str">
        <f>IF(OR($A36="",H$10=""),"",IF(IFERROR(MATCH(BBC_11!H$10,Infor!$A$13:$A$30,0),0)&gt;0,"L",IF(WEEKDAY(H$10)=1,"","X")))</f>
        <v>X</v>
      </c>
      <c r="I36" s="61" t="str">
        <f>IF(OR($A36="",I$10=""),"",IF(IFERROR(MATCH(BBC_11!I$10,Infor!$A$13:$A$30,0),0)&gt;0,"L",IF(WEEKDAY(I$10)=1,"","X")))</f>
        <v/>
      </c>
      <c r="J36" s="61" t="str">
        <f>IF(OR($A36="",J$10=""),"",IF(IFERROR(MATCH(BBC_11!J$10,Infor!$A$13:$A$30,0),0)&gt;0,"L",IF(WEEKDAY(J$10)=1,"","X")))</f>
        <v>X</v>
      </c>
      <c r="K36" s="61" t="str">
        <f>IF(OR($A36="",K$10=""),"",IF(IFERROR(MATCH(BBC_11!K$10,Infor!$A$13:$A$30,0),0)&gt;0,"L",IF(WEEKDAY(K$10)=1,"","X")))</f>
        <v>X</v>
      </c>
      <c r="L36" s="61" t="str">
        <f>IF(OR($A36="",L$10=""),"",IF(IFERROR(MATCH(BBC_11!L$10,Infor!$A$13:$A$30,0),0)&gt;0,"L",IF(WEEKDAY(L$10)=1,"","X")))</f>
        <v>X</v>
      </c>
      <c r="M36" s="61" t="str">
        <f>IF(OR($A36="",M$10=""),"",IF(IFERROR(MATCH(BBC_11!M$10,Infor!$A$13:$A$30,0),0)&gt;0,"L",IF(WEEKDAY(M$10)=1,"","X")))</f>
        <v>X</v>
      </c>
      <c r="N36" s="61" t="str">
        <f>IF(OR($A36="",N$10=""),"",IF(IFERROR(MATCH(BBC_11!N$10,Infor!$A$13:$A$30,0),0)&gt;0,"L",IF(WEEKDAY(N$10)=1,"","X")))</f>
        <v>X</v>
      </c>
      <c r="O36" s="61" t="str">
        <f>IF(OR($A36="",O$10=""),"",IF(IFERROR(MATCH(BBC_11!O$10,Infor!$A$13:$A$30,0),0)&gt;0,"L",IF(WEEKDAY(O$10)=1,"","X")))</f>
        <v>X</v>
      </c>
      <c r="P36" s="61" t="str">
        <f>IF(OR($A36="",P$10=""),"",IF(IFERROR(MATCH(BBC_11!P$10,Infor!$A$13:$A$30,0),0)&gt;0,"L",IF(WEEKDAY(P$10)=1,"","X")))</f>
        <v/>
      </c>
      <c r="Q36" s="61" t="str">
        <f>IF(OR($A36="",Q$10=""),"",IF(IFERROR(MATCH(BBC_11!Q$10,Infor!$A$13:$A$30,0),0)&gt;0,"L",IF(WEEKDAY(Q$10)=1,"","X")))</f>
        <v>X</v>
      </c>
      <c r="R36" s="61" t="str">
        <f>IF(OR($A36="",R$10=""),"",IF(IFERROR(MATCH(BBC_11!R$10,Infor!$A$13:$A$30,0),0)&gt;0,"L",IF(WEEKDAY(R$10)=1,"","X")))</f>
        <v>X</v>
      </c>
      <c r="S36" s="61" t="str">
        <f>IF(OR($A36="",S$10=""),"",IF(IFERROR(MATCH(BBC_11!S$10,Infor!$A$13:$A$30,0),0)&gt;0,"L",IF(WEEKDAY(S$10)=1,"","X")))</f>
        <v>X</v>
      </c>
      <c r="T36" s="61" t="str">
        <f>IF(OR($A36="",T$10=""),"",IF(IFERROR(MATCH(BBC_11!T$10,Infor!$A$13:$A$30,0),0)&gt;0,"L",IF(WEEKDAY(T$10)=1,"","X")))</f>
        <v>X</v>
      </c>
      <c r="U36" s="61" t="str">
        <f>IF(OR($A36="",U$10=""),"",IF(IFERROR(MATCH(BBC_11!U$10,Infor!$A$13:$A$30,0),0)&gt;0,"L",IF(WEEKDAY(U$10)=1,"","X")))</f>
        <v>X</v>
      </c>
      <c r="V36" s="61" t="str">
        <f>IF(OR($A36="",V$10=""),"",IF(IFERROR(MATCH(BBC_11!V$10,Infor!$A$13:$A$30,0),0)&gt;0,"L",IF(WEEKDAY(V$10)=1,"","X")))</f>
        <v>X</v>
      </c>
      <c r="W36" s="61" t="str">
        <f>IF(OR($A36="",W$10=""),"",IF(IFERROR(MATCH(BBC_11!W$10,Infor!$A$13:$A$30,0),0)&gt;0,"L",IF(WEEKDAY(W$10)=1,"","X")))</f>
        <v/>
      </c>
      <c r="X36" s="61" t="str">
        <f>IF(OR($A36="",X$10=""),"",IF(IFERROR(MATCH(BBC_11!X$10,Infor!$A$13:$A$30,0),0)&gt;0,"L",IF(WEEKDAY(X$10)=1,"","X")))</f>
        <v>X</v>
      </c>
      <c r="Y36" s="61" t="str">
        <f>IF(OR($A36="",Y$10=""),"",IF(IFERROR(MATCH(BBC_11!Y$10,Infor!$A$13:$A$30,0),0)&gt;0,"L",IF(WEEKDAY(Y$10)=1,"","X")))</f>
        <v>X</v>
      </c>
      <c r="Z36" s="61" t="str">
        <f>IF(OR($A36="",Z$10=""),"",IF(IFERROR(MATCH(BBC_11!Z$10,Infor!$A$13:$A$30,0),0)&gt;0,"L",IF(WEEKDAY(Z$10)=1,"","X")))</f>
        <v>X</v>
      </c>
      <c r="AA36" s="61" t="str">
        <f>IF(OR($A36="",AA$10=""),"",IF(IFERROR(MATCH(BBC_11!AA$10,Infor!$A$13:$A$30,0),0)&gt;0,"L",IF(WEEKDAY(AA$10)=1,"","X")))</f>
        <v>X</v>
      </c>
      <c r="AB36" s="61" t="str">
        <f>IF(OR($A36="",AB$10=""),"",IF(IFERROR(MATCH(BBC_11!AB$10,Infor!$A$13:$A$30,0),0)&gt;0,"L",IF(WEEKDAY(AB$10)=1,"","X")))</f>
        <v>X</v>
      </c>
      <c r="AC36" s="61" t="str">
        <f>IF(OR($A36="",AC$10=""),"",IF(IFERROR(MATCH(BBC_11!AC$10,Infor!$A$13:$A$30,0),0)&gt;0,"L",IF(WEEKDAY(AC$10)=1,"","X")))</f>
        <v>X</v>
      </c>
      <c r="AD36" s="61" t="str">
        <f>IF(OR($A36="",AD$10=""),"",IF(IFERROR(MATCH(BBC_11!AD$10,Infor!$A$13:$A$30,0),0)&gt;0,"L",IF(WEEKDAY(AD$10)=1,"","X")))</f>
        <v/>
      </c>
      <c r="AE36" s="61" t="str">
        <f>IF(OR($A36="",AE$10=""),"",IF(IFERROR(MATCH(BBC_11!AE$10,Infor!$A$13:$A$30,0),0)&gt;0,"L",IF(WEEKDAY(AE$10)=1,"","X")))</f>
        <v>X</v>
      </c>
      <c r="AF36" s="61" t="str">
        <f>IF(OR($A36="",AF$10=""),"",IF(IFERROR(MATCH(BBC_11!AF$10,Infor!$A$13:$A$30,0),0)&gt;0,"L",IF(WEEKDAY(AF$10)=1,"","X")))</f>
        <v>X</v>
      </c>
      <c r="AG36" s="61" t="str">
        <f>IF(OR($A36="",AG$10=""),"",IF(IFERROR(MATCH(BBC_11!AG$10,Infor!$A$13:$A$30,0),0)&gt;0,"L",IF(WEEKDAY(AG$10)=1,"","X")))</f>
        <v>X</v>
      </c>
      <c r="AH36" s="61" t="str">
        <f>IF(OR($A36="",AH$10=""),"",IF(IFERROR(MATCH(BBC_11!AH$10,Infor!$A$13:$A$30,0),0)&gt;0,"L",IF(WEEKDAY(AH$10)=1,"","X")))</f>
        <v>X</v>
      </c>
      <c r="AI36" s="61" t="str">
        <f>IF(OR($A36="",AI$10=""),"",IF(IFERROR(MATCH(BBC_11!AI$10,Infor!$A$13:$A$30,0),0)&gt;0,"L",IF(WEEKDAY(AI$10)=1,"","X")))</f>
        <v/>
      </c>
      <c r="AJ36" s="62"/>
      <c r="AK36" s="62">
        <f t="shared" si="6"/>
        <v>26</v>
      </c>
      <c r="AL36" s="62">
        <f t="shared" si="7"/>
        <v>0</v>
      </c>
      <c r="AM36" s="62"/>
      <c r="AN36" s="63"/>
      <c r="AO36" s="44">
        <f t="shared" si="0"/>
        <v>11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IF(OR($A37="",E$10=""),"",IF(IFERROR(MATCH(BBC_11!E$10,Infor!$A$13:$A$30,0),0)&gt;0,"L",IF(WEEKDAY(E$10)=1,"","X")))</f>
        <v>X</v>
      </c>
      <c r="F37" s="61" t="str">
        <f>IF(OR($A37="",F$10=""),"",IF(IFERROR(MATCH(BBC_11!F$10,Infor!$A$13:$A$30,0),0)&gt;0,"L",IF(WEEKDAY(F$10)=1,"","X")))</f>
        <v>X</v>
      </c>
      <c r="G37" s="61" t="str">
        <f>IF(OR($A37="",G$10=""),"",IF(IFERROR(MATCH(BBC_11!G$10,Infor!$A$13:$A$30,0),0)&gt;0,"L",IF(WEEKDAY(G$10)=1,"","X")))</f>
        <v>X</v>
      </c>
      <c r="H37" s="61" t="str">
        <f>IF(OR($A37="",H$10=""),"",IF(IFERROR(MATCH(BBC_11!H$10,Infor!$A$13:$A$30,0),0)&gt;0,"L",IF(WEEKDAY(H$10)=1,"","X")))</f>
        <v>X</v>
      </c>
      <c r="I37" s="61" t="str">
        <f>IF(OR($A37="",I$10=""),"",IF(IFERROR(MATCH(BBC_11!I$10,Infor!$A$13:$A$30,0),0)&gt;0,"L",IF(WEEKDAY(I$10)=1,"","X")))</f>
        <v/>
      </c>
      <c r="J37" s="61" t="str">
        <f>IF(OR($A37="",J$10=""),"",IF(IFERROR(MATCH(BBC_11!J$10,Infor!$A$13:$A$30,0),0)&gt;0,"L",IF(WEEKDAY(J$10)=1,"","X")))</f>
        <v>X</v>
      </c>
      <c r="K37" s="61" t="str">
        <f>IF(OR($A37="",K$10=""),"",IF(IFERROR(MATCH(BBC_11!K$10,Infor!$A$13:$A$30,0),0)&gt;0,"L",IF(WEEKDAY(K$10)=1,"","X")))</f>
        <v>X</v>
      </c>
      <c r="L37" s="61" t="str">
        <f>IF(OR($A37="",L$10=""),"",IF(IFERROR(MATCH(BBC_11!L$10,Infor!$A$13:$A$30,0),0)&gt;0,"L",IF(WEEKDAY(L$10)=1,"","X")))</f>
        <v>X</v>
      </c>
      <c r="M37" s="61" t="str">
        <f>IF(OR($A37="",M$10=""),"",IF(IFERROR(MATCH(BBC_11!M$10,Infor!$A$13:$A$30,0),0)&gt;0,"L",IF(WEEKDAY(M$10)=1,"","X")))</f>
        <v>X</v>
      </c>
      <c r="N37" s="61" t="str">
        <f>IF(OR($A37="",N$10=""),"",IF(IFERROR(MATCH(BBC_11!N$10,Infor!$A$13:$A$30,0),0)&gt;0,"L",IF(WEEKDAY(N$10)=1,"","X")))</f>
        <v>X</v>
      </c>
      <c r="O37" s="61" t="str">
        <f>IF(OR($A37="",O$10=""),"",IF(IFERROR(MATCH(BBC_11!O$10,Infor!$A$13:$A$30,0),0)&gt;0,"L",IF(WEEKDAY(O$10)=1,"","X")))</f>
        <v>X</v>
      </c>
      <c r="P37" s="61" t="str">
        <f>IF(OR($A37="",P$10=""),"",IF(IFERROR(MATCH(BBC_11!P$10,Infor!$A$13:$A$30,0),0)&gt;0,"L",IF(WEEKDAY(P$10)=1,"","X")))</f>
        <v/>
      </c>
      <c r="Q37" s="61" t="str">
        <f>IF(OR($A37="",Q$10=""),"",IF(IFERROR(MATCH(BBC_11!Q$10,Infor!$A$13:$A$30,0),0)&gt;0,"L",IF(WEEKDAY(Q$10)=1,"","X")))</f>
        <v>X</v>
      </c>
      <c r="R37" s="61" t="str">
        <f>IF(OR($A37="",R$10=""),"",IF(IFERROR(MATCH(BBC_11!R$10,Infor!$A$13:$A$30,0),0)&gt;0,"L",IF(WEEKDAY(R$10)=1,"","X")))</f>
        <v>X</v>
      </c>
      <c r="S37" s="61" t="str">
        <f>IF(OR($A37="",S$10=""),"",IF(IFERROR(MATCH(BBC_11!S$10,Infor!$A$13:$A$30,0),0)&gt;0,"L",IF(WEEKDAY(S$10)=1,"","X")))</f>
        <v>X</v>
      </c>
      <c r="T37" s="61" t="str">
        <f>IF(OR($A37="",T$10=""),"",IF(IFERROR(MATCH(BBC_11!T$10,Infor!$A$13:$A$30,0),0)&gt;0,"L",IF(WEEKDAY(T$10)=1,"","X")))</f>
        <v>X</v>
      </c>
      <c r="U37" s="61" t="str">
        <f>IF(OR($A37="",U$10=""),"",IF(IFERROR(MATCH(BBC_11!U$10,Infor!$A$13:$A$30,0),0)&gt;0,"L",IF(WEEKDAY(U$10)=1,"","X")))</f>
        <v>X</v>
      </c>
      <c r="V37" s="61" t="str">
        <f>IF(OR($A37="",V$10=""),"",IF(IFERROR(MATCH(BBC_11!V$10,Infor!$A$13:$A$30,0),0)&gt;0,"L",IF(WEEKDAY(V$10)=1,"","X")))</f>
        <v>X</v>
      </c>
      <c r="W37" s="61" t="str">
        <f>IF(OR($A37="",W$10=""),"",IF(IFERROR(MATCH(BBC_11!W$10,Infor!$A$13:$A$30,0),0)&gt;0,"L",IF(WEEKDAY(W$10)=1,"","X")))</f>
        <v/>
      </c>
      <c r="X37" s="61" t="str">
        <f>IF(OR($A37="",X$10=""),"",IF(IFERROR(MATCH(BBC_11!X$10,Infor!$A$13:$A$30,0),0)&gt;0,"L",IF(WEEKDAY(X$10)=1,"","X")))</f>
        <v>X</v>
      </c>
      <c r="Y37" s="61" t="str">
        <f>IF(OR($A37="",Y$10=""),"",IF(IFERROR(MATCH(BBC_11!Y$10,Infor!$A$13:$A$30,0),0)&gt;0,"L",IF(WEEKDAY(Y$10)=1,"","X")))</f>
        <v>X</v>
      </c>
      <c r="Z37" s="61" t="str">
        <f>IF(OR($A37="",Z$10=""),"",IF(IFERROR(MATCH(BBC_11!Z$10,Infor!$A$13:$A$30,0),0)&gt;0,"L",IF(WEEKDAY(Z$10)=1,"","X")))</f>
        <v>X</v>
      </c>
      <c r="AA37" s="61" t="str">
        <f>IF(OR($A37="",AA$10=""),"",IF(IFERROR(MATCH(BBC_11!AA$10,Infor!$A$13:$A$30,0),0)&gt;0,"L",IF(WEEKDAY(AA$10)=1,"","X")))</f>
        <v>X</v>
      </c>
      <c r="AB37" s="61" t="str">
        <f>IF(OR($A37="",AB$10=""),"",IF(IFERROR(MATCH(BBC_11!AB$10,Infor!$A$13:$A$30,0),0)&gt;0,"L",IF(WEEKDAY(AB$10)=1,"","X")))</f>
        <v>X</v>
      </c>
      <c r="AC37" s="61" t="str">
        <f>IF(OR($A37="",AC$10=""),"",IF(IFERROR(MATCH(BBC_11!AC$10,Infor!$A$13:$A$30,0),0)&gt;0,"L",IF(WEEKDAY(AC$10)=1,"","X")))</f>
        <v>X</v>
      </c>
      <c r="AD37" s="61" t="str">
        <f>IF(OR($A37="",AD$10=""),"",IF(IFERROR(MATCH(BBC_11!AD$10,Infor!$A$13:$A$30,0),0)&gt;0,"L",IF(WEEKDAY(AD$10)=1,"","X")))</f>
        <v/>
      </c>
      <c r="AE37" s="61" t="str">
        <f>IF(OR($A37="",AE$10=""),"",IF(IFERROR(MATCH(BBC_11!AE$10,Infor!$A$13:$A$30,0),0)&gt;0,"L",IF(WEEKDAY(AE$10)=1,"","X")))</f>
        <v>X</v>
      </c>
      <c r="AF37" s="61" t="str">
        <f>IF(OR($A37="",AF$10=""),"",IF(IFERROR(MATCH(BBC_11!AF$10,Infor!$A$13:$A$30,0),0)&gt;0,"L",IF(WEEKDAY(AF$10)=1,"","X")))</f>
        <v>X</v>
      </c>
      <c r="AG37" s="61" t="str">
        <f>IF(OR($A37="",AG$10=""),"",IF(IFERROR(MATCH(BBC_11!AG$10,Infor!$A$13:$A$30,0),0)&gt;0,"L",IF(WEEKDAY(AG$10)=1,"","X")))</f>
        <v>X</v>
      </c>
      <c r="AH37" s="61" t="str">
        <f>IF(OR($A37="",AH$10=""),"",IF(IFERROR(MATCH(BBC_11!AH$10,Infor!$A$13:$A$30,0),0)&gt;0,"L",IF(WEEKDAY(AH$10)=1,"","X")))</f>
        <v>X</v>
      </c>
      <c r="AI37" s="61" t="str">
        <f>IF(OR($A37="",AI$10=""),"",IF(IFERROR(MATCH(BBC_11!AI$10,Infor!$A$13:$A$30,0),0)&gt;0,"L",IF(WEEKDAY(AI$10)=1,"","X")))</f>
        <v/>
      </c>
      <c r="AJ37" s="62"/>
      <c r="AK37" s="62">
        <f t="shared" si="6"/>
        <v>26</v>
      </c>
      <c r="AL37" s="62">
        <f t="shared" si="7"/>
        <v>0</v>
      </c>
      <c r="AM37" s="62"/>
      <c r="AN37" s="63"/>
      <c r="AO37" s="44">
        <f t="shared" si="0"/>
        <v>11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IF(OR($A38="",E$10=""),"",IF(IFERROR(MATCH(BBC_11!E$10,Infor!$A$13:$A$30,0),0)&gt;0,"L",IF(WEEKDAY(E$10)=1,"","X")))</f>
        <v>X</v>
      </c>
      <c r="F38" s="61" t="str">
        <f>IF(OR($A38="",F$10=""),"",IF(IFERROR(MATCH(BBC_11!F$10,Infor!$A$13:$A$30,0),0)&gt;0,"L",IF(WEEKDAY(F$10)=1,"","X")))</f>
        <v>X</v>
      </c>
      <c r="G38" s="61" t="str">
        <f>IF(OR($A38="",G$10=""),"",IF(IFERROR(MATCH(BBC_11!G$10,Infor!$A$13:$A$30,0),0)&gt;0,"L",IF(WEEKDAY(G$10)=1,"","X")))</f>
        <v>X</v>
      </c>
      <c r="H38" s="61" t="str">
        <f>IF(OR($A38="",H$10=""),"",IF(IFERROR(MATCH(BBC_11!H$10,Infor!$A$13:$A$30,0),0)&gt;0,"L",IF(WEEKDAY(H$10)=1,"","X")))</f>
        <v>X</v>
      </c>
      <c r="I38" s="61" t="str">
        <f>IF(OR($A38="",I$10=""),"",IF(IFERROR(MATCH(BBC_11!I$10,Infor!$A$13:$A$30,0),0)&gt;0,"L",IF(WEEKDAY(I$10)=1,"","X")))</f>
        <v/>
      </c>
      <c r="J38" s="61" t="str">
        <f>IF(OR($A38="",J$10=""),"",IF(IFERROR(MATCH(BBC_11!J$10,Infor!$A$13:$A$30,0),0)&gt;0,"L",IF(WEEKDAY(J$10)=1,"","X")))</f>
        <v>X</v>
      </c>
      <c r="K38" s="61" t="str">
        <f>IF(OR($A38="",K$10=""),"",IF(IFERROR(MATCH(BBC_11!K$10,Infor!$A$13:$A$30,0),0)&gt;0,"L",IF(WEEKDAY(K$10)=1,"","X")))</f>
        <v>X</v>
      </c>
      <c r="L38" s="61" t="str">
        <f>IF(OR($A38="",L$10=""),"",IF(IFERROR(MATCH(BBC_11!L$10,Infor!$A$13:$A$30,0),0)&gt;0,"L",IF(WEEKDAY(L$10)=1,"","X")))</f>
        <v>X</v>
      </c>
      <c r="M38" s="61" t="str">
        <f>IF(OR($A38="",M$10=""),"",IF(IFERROR(MATCH(BBC_11!M$10,Infor!$A$13:$A$30,0),0)&gt;0,"L",IF(WEEKDAY(M$10)=1,"","X")))</f>
        <v>X</v>
      </c>
      <c r="N38" s="61" t="str">
        <f>IF(OR($A38="",N$10=""),"",IF(IFERROR(MATCH(BBC_11!N$10,Infor!$A$13:$A$30,0),0)&gt;0,"L",IF(WEEKDAY(N$10)=1,"","X")))</f>
        <v>X</v>
      </c>
      <c r="O38" s="61" t="str">
        <f>IF(OR($A38="",O$10=""),"",IF(IFERROR(MATCH(BBC_11!O$10,Infor!$A$13:$A$30,0),0)&gt;0,"L",IF(WEEKDAY(O$10)=1,"","X")))</f>
        <v>X</v>
      </c>
      <c r="P38" s="61" t="str">
        <f>IF(OR($A38="",P$10=""),"",IF(IFERROR(MATCH(BBC_11!P$10,Infor!$A$13:$A$30,0),0)&gt;0,"L",IF(WEEKDAY(P$10)=1,"","X")))</f>
        <v/>
      </c>
      <c r="Q38" s="61" t="str">
        <f>IF(OR($A38="",Q$10=""),"",IF(IFERROR(MATCH(BBC_11!Q$10,Infor!$A$13:$A$30,0),0)&gt;0,"L",IF(WEEKDAY(Q$10)=1,"","X")))</f>
        <v>X</v>
      </c>
      <c r="R38" s="61" t="str">
        <f>IF(OR($A38="",R$10=""),"",IF(IFERROR(MATCH(BBC_11!R$10,Infor!$A$13:$A$30,0),0)&gt;0,"L",IF(WEEKDAY(R$10)=1,"","X")))</f>
        <v>X</v>
      </c>
      <c r="S38" s="61" t="str">
        <f>IF(OR($A38="",S$10=""),"",IF(IFERROR(MATCH(BBC_11!S$10,Infor!$A$13:$A$30,0),0)&gt;0,"L",IF(WEEKDAY(S$10)=1,"","X")))</f>
        <v>X</v>
      </c>
      <c r="T38" s="61" t="str">
        <f>IF(OR($A38="",T$10=""),"",IF(IFERROR(MATCH(BBC_11!T$10,Infor!$A$13:$A$30,0),0)&gt;0,"L",IF(WEEKDAY(T$10)=1,"","X")))</f>
        <v>X</v>
      </c>
      <c r="U38" s="61" t="str">
        <f>IF(OR($A38="",U$10=""),"",IF(IFERROR(MATCH(BBC_11!U$10,Infor!$A$13:$A$30,0),0)&gt;0,"L",IF(WEEKDAY(U$10)=1,"","X")))</f>
        <v>X</v>
      </c>
      <c r="V38" s="61" t="str">
        <f>IF(OR($A38="",V$10=""),"",IF(IFERROR(MATCH(BBC_11!V$10,Infor!$A$13:$A$30,0),0)&gt;0,"L",IF(WEEKDAY(V$10)=1,"","X")))</f>
        <v>X</v>
      </c>
      <c r="W38" s="61" t="str">
        <f>IF(OR($A38="",W$10=""),"",IF(IFERROR(MATCH(BBC_11!W$10,Infor!$A$13:$A$30,0),0)&gt;0,"L",IF(WEEKDAY(W$10)=1,"","X")))</f>
        <v/>
      </c>
      <c r="X38" s="61" t="str">
        <f>IF(OR($A38="",X$10=""),"",IF(IFERROR(MATCH(BBC_11!X$10,Infor!$A$13:$A$30,0),0)&gt;0,"L",IF(WEEKDAY(X$10)=1,"","X")))</f>
        <v>X</v>
      </c>
      <c r="Y38" s="61" t="str">
        <f>IF(OR($A38="",Y$10=""),"",IF(IFERROR(MATCH(BBC_11!Y$10,Infor!$A$13:$A$30,0),0)&gt;0,"L",IF(WEEKDAY(Y$10)=1,"","X")))</f>
        <v>X</v>
      </c>
      <c r="Z38" s="61" t="str">
        <f>IF(OR($A38="",Z$10=""),"",IF(IFERROR(MATCH(BBC_11!Z$10,Infor!$A$13:$A$30,0),0)&gt;0,"L",IF(WEEKDAY(Z$10)=1,"","X")))</f>
        <v>X</v>
      </c>
      <c r="AA38" s="61" t="str">
        <f>IF(OR($A38="",AA$10=""),"",IF(IFERROR(MATCH(BBC_11!AA$10,Infor!$A$13:$A$30,0),0)&gt;0,"L",IF(WEEKDAY(AA$10)=1,"","X")))</f>
        <v>X</v>
      </c>
      <c r="AB38" s="61" t="str">
        <f>IF(OR($A38="",AB$10=""),"",IF(IFERROR(MATCH(BBC_11!AB$10,Infor!$A$13:$A$30,0),0)&gt;0,"L",IF(WEEKDAY(AB$10)=1,"","X")))</f>
        <v>X</v>
      </c>
      <c r="AC38" s="61" t="str">
        <f>IF(OR($A38="",AC$10=""),"",IF(IFERROR(MATCH(BBC_11!AC$10,Infor!$A$13:$A$30,0),0)&gt;0,"L",IF(WEEKDAY(AC$10)=1,"","X")))</f>
        <v>X</v>
      </c>
      <c r="AD38" s="61" t="str">
        <f>IF(OR($A38="",AD$10=""),"",IF(IFERROR(MATCH(BBC_11!AD$10,Infor!$A$13:$A$30,0),0)&gt;0,"L",IF(WEEKDAY(AD$10)=1,"","X")))</f>
        <v/>
      </c>
      <c r="AE38" s="61" t="str">
        <f>IF(OR($A38="",AE$10=""),"",IF(IFERROR(MATCH(BBC_11!AE$10,Infor!$A$13:$A$30,0),0)&gt;0,"L",IF(WEEKDAY(AE$10)=1,"","X")))</f>
        <v>X</v>
      </c>
      <c r="AF38" s="61" t="str">
        <f>IF(OR($A38="",AF$10=""),"",IF(IFERROR(MATCH(BBC_11!AF$10,Infor!$A$13:$A$30,0),0)&gt;0,"L",IF(WEEKDAY(AF$10)=1,"","X")))</f>
        <v>X</v>
      </c>
      <c r="AG38" s="61" t="str">
        <f>IF(OR($A38="",AG$10=""),"",IF(IFERROR(MATCH(BBC_11!AG$10,Infor!$A$13:$A$30,0),0)&gt;0,"L",IF(WEEKDAY(AG$10)=1,"","X")))</f>
        <v>X</v>
      </c>
      <c r="AH38" s="61" t="str">
        <f>IF(OR($A38="",AH$10=""),"",IF(IFERROR(MATCH(BBC_11!AH$10,Infor!$A$13:$A$30,0),0)&gt;0,"L",IF(WEEKDAY(AH$10)=1,"","X")))</f>
        <v>X</v>
      </c>
      <c r="AI38" s="61" t="str">
        <f>IF(OR($A38="",AI$10=""),"",IF(IFERROR(MATCH(BBC_11!AI$10,Infor!$A$13:$A$30,0),0)&gt;0,"L",IF(WEEKDAY(AI$10)=1,"","X")))</f>
        <v/>
      </c>
      <c r="AJ38" s="62"/>
      <c r="AK38" s="62">
        <f t="shared" si="6"/>
        <v>26</v>
      </c>
      <c r="AL38" s="62">
        <f t="shared" si="7"/>
        <v>0</v>
      </c>
      <c r="AM38" s="62"/>
      <c r="AN38" s="63"/>
      <c r="AO38" s="44">
        <f t="shared" si="0"/>
        <v>11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IF(OR($A39="",E$10=""),"",IF(IFERROR(MATCH(BBC_11!E$10,Infor!$A$13:$A$30,0),0)&gt;0,"L",IF(WEEKDAY(E$10)=1,"","X")))</f>
        <v>X</v>
      </c>
      <c r="F39" s="61" t="str">
        <f>IF(OR($A39="",F$10=""),"",IF(IFERROR(MATCH(BBC_11!F$10,Infor!$A$13:$A$30,0),0)&gt;0,"L",IF(WEEKDAY(F$10)=1,"","X")))</f>
        <v>X</v>
      </c>
      <c r="G39" s="61" t="str">
        <f>IF(OR($A39="",G$10=""),"",IF(IFERROR(MATCH(BBC_11!G$10,Infor!$A$13:$A$30,0),0)&gt;0,"L",IF(WEEKDAY(G$10)=1,"","X")))</f>
        <v>X</v>
      </c>
      <c r="H39" s="61" t="str">
        <f>IF(OR($A39="",H$10=""),"",IF(IFERROR(MATCH(BBC_11!H$10,Infor!$A$13:$A$30,0),0)&gt;0,"L",IF(WEEKDAY(H$10)=1,"","X")))</f>
        <v>X</v>
      </c>
      <c r="I39" s="61" t="str">
        <f>IF(OR($A39="",I$10=""),"",IF(IFERROR(MATCH(BBC_11!I$10,Infor!$A$13:$A$30,0),0)&gt;0,"L",IF(WEEKDAY(I$10)=1,"","X")))</f>
        <v/>
      </c>
      <c r="J39" s="61" t="str">
        <f>IF(OR($A39="",J$10=""),"",IF(IFERROR(MATCH(BBC_11!J$10,Infor!$A$13:$A$30,0),0)&gt;0,"L",IF(WEEKDAY(J$10)=1,"","X")))</f>
        <v>X</v>
      </c>
      <c r="K39" s="61" t="str">
        <f>IF(OR($A39="",K$10=""),"",IF(IFERROR(MATCH(BBC_11!K$10,Infor!$A$13:$A$30,0),0)&gt;0,"L",IF(WEEKDAY(K$10)=1,"","X")))</f>
        <v>X</v>
      </c>
      <c r="L39" s="61" t="str">
        <f>IF(OR($A39="",L$10=""),"",IF(IFERROR(MATCH(BBC_11!L$10,Infor!$A$13:$A$30,0),0)&gt;0,"L",IF(WEEKDAY(L$10)=1,"","X")))</f>
        <v>X</v>
      </c>
      <c r="M39" s="61" t="str">
        <f>IF(OR($A39="",M$10=""),"",IF(IFERROR(MATCH(BBC_11!M$10,Infor!$A$13:$A$30,0),0)&gt;0,"L",IF(WEEKDAY(M$10)=1,"","X")))</f>
        <v>X</v>
      </c>
      <c r="N39" s="61" t="str">
        <f>IF(OR($A39="",N$10=""),"",IF(IFERROR(MATCH(BBC_11!N$10,Infor!$A$13:$A$30,0),0)&gt;0,"L",IF(WEEKDAY(N$10)=1,"","X")))</f>
        <v>X</v>
      </c>
      <c r="O39" s="61" t="str">
        <f>IF(OR($A39="",O$10=""),"",IF(IFERROR(MATCH(BBC_11!O$10,Infor!$A$13:$A$30,0),0)&gt;0,"L",IF(WEEKDAY(O$10)=1,"","X")))</f>
        <v>X</v>
      </c>
      <c r="P39" s="61" t="str">
        <f>IF(OR($A39="",P$10=""),"",IF(IFERROR(MATCH(BBC_11!P$10,Infor!$A$13:$A$30,0),0)&gt;0,"L",IF(WEEKDAY(P$10)=1,"","X")))</f>
        <v/>
      </c>
      <c r="Q39" s="61" t="str">
        <f>IF(OR($A39="",Q$10=""),"",IF(IFERROR(MATCH(BBC_11!Q$10,Infor!$A$13:$A$30,0),0)&gt;0,"L",IF(WEEKDAY(Q$10)=1,"","X")))</f>
        <v>X</v>
      </c>
      <c r="R39" s="61" t="str">
        <f>IF(OR($A39="",R$10=""),"",IF(IFERROR(MATCH(BBC_11!R$10,Infor!$A$13:$A$30,0),0)&gt;0,"L",IF(WEEKDAY(R$10)=1,"","X")))</f>
        <v>X</v>
      </c>
      <c r="S39" s="61" t="str">
        <f>IF(OR($A39="",S$10=""),"",IF(IFERROR(MATCH(BBC_11!S$10,Infor!$A$13:$A$30,0),0)&gt;0,"L",IF(WEEKDAY(S$10)=1,"","X")))</f>
        <v>X</v>
      </c>
      <c r="T39" s="61" t="str">
        <f>IF(OR($A39="",T$10=""),"",IF(IFERROR(MATCH(BBC_11!T$10,Infor!$A$13:$A$30,0),0)&gt;0,"L",IF(WEEKDAY(T$10)=1,"","X")))</f>
        <v>X</v>
      </c>
      <c r="U39" s="61" t="str">
        <f>IF(OR($A39="",U$10=""),"",IF(IFERROR(MATCH(BBC_11!U$10,Infor!$A$13:$A$30,0),0)&gt;0,"L",IF(WEEKDAY(U$10)=1,"","X")))</f>
        <v>X</v>
      </c>
      <c r="V39" s="61" t="str">
        <f>IF(OR($A39="",V$10=""),"",IF(IFERROR(MATCH(BBC_11!V$10,Infor!$A$13:$A$30,0),0)&gt;0,"L",IF(WEEKDAY(V$10)=1,"","X")))</f>
        <v>X</v>
      </c>
      <c r="W39" s="61" t="str">
        <f>IF(OR($A39="",W$10=""),"",IF(IFERROR(MATCH(BBC_11!W$10,Infor!$A$13:$A$30,0),0)&gt;0,"L",IF(WEEKDAY(W$10)=1,"","X")))</f>
        <v/>
      </c>
      <c r="X39" s="61" t="str">
        <f>IF(OR($A39="",X$10=""),"",IF(IFERROR(MATCH(BBC_11!X$10,Infor!$A$13:$A$30,0),0)&gt;0,"L",IF(WEEKDAY(X$10)=1,"","X")))</f>
        <v>X</v>
      </c>
      <c r="Y39" s="61" t="str">
        <f>IF(OR($A39="",Y$10=""),"",IF(IFERROR(MATCH(BBC_11!Y$10,Infor!$A$13:$A$30,0),0)&gt;0,"L",IF(WEEKDAY(Y$10)=1,"","X")))</f>
        <v>X</v>
      </c>
      <c r="Z39" s="61" t="str">
        <f>IF(OR($A39="",Z$10=""),"",IF(IFERROR(MATCH(BBC_11!Z$10,Infor!$A$13:$A$30,0),0)&gt;0,"L",IF(WEEKDAY(Z$10)=1,"","X")))</f>
        <v>X</v>
      </c>
      <c r="AA39" s="61" t="str">
        <f>IF(OR($A39="",AA$10=""),"",IF(IFERROR(MATCH(BBC_11!AA$10,Infor!$A$13:$A$30,0),0)&gt;0,"L",IF(WEEKDAY(AA$10)=1,"","X")))</f>
        <v>X</v>
      </c>
      <c r="AB39" s="61" t="str">
        <f>IF(OR($A39="",AB$10=""),"",IF(IFERROR(MATCH(BBC_11!AB$10,Infor!$A$13:$A$30,0),0)&gt;0,"L",IF(WEEKDAY(AB$10)=1,"","X")))</f>
        <v>X</v>
      </c>
      <c r="AC39" s="61" t="str">
        <f>IF(OR($A39="",AC$10=""),"",IF(IFERROR(MATCH(BBC_11!AC$10,Infor!$A$13:$A$30,0),0)&gt;0,"L",IF(WEEKDAY(AC$10)=1,"","X")))</f>
        <v>X</v>
      </c>
      <c r="AD39" s="61" t="str">
        <f>IF(OR($A39="",AD$10=""),"",IF(IFERROR(MATCH(BBC_11!AD$10,Infor!$A$13:$A$30,0),0)&gt;0,"L",IF(WEEKDAY(AD$10)=1,"","X")))</f>
        <v/>
      </c>
      <c r="AE39" s="61" t="str">
        <f>IF(OR($A39="",AE$10=""),"",IF(IFERROR(MATCH(BBC_11!AE$10,Infor!$A$13:$A$30,0),0)&gt;0,"L",IF(WEEKDAY(AE$10)=1,"","X")))</f>
        <v>X</v>
      </c>
      <c r="AF39" s="61" t="str">
        <f>IF(OR($A39="",AF$10=""),"",IF(IFERROR(MATCH(BBC_11!AF$10,Infor!$A$13:$A$30,0),0)&gt;0,"L",IF(WEEKDAY(AF$10)=1,"","X")))</f>
        <v>X</v>
      </c>
      <c r="AG39" s="61" t="str">
        <f>IF(OR($A39="",AG$10=""),"",IF(IFERROR(MATCH(BBC_11!AG$10,Infor!$A$13:$A$30,0),0)&gt;0,"L",IF(WEEKDAY(AG$10)=1,"","X")))</f>
        <v>X</v>
      </c>
      <c r="AH39" s="61" t="str">
        <f>IF(OR($A39="",AH$10=""),"",IF(IFERROR(MATCH(BBC_11!AH$10,Infor!$A$13:$A$30,0),0)&gt;0,"L",IF(WEEKDAY(AH$10)=1,"","X")))</f>
        <v>X</v>
      </c>
      <c r="AI39" s="61" t="str">
        <f>IF(OR($A39="",AI$10=""),"",IF(IFERROR(MATCH(BBC_11!AI$10,Infor!$A$13:$A$30,0),0)&gt;0,"L",IF(WEEKDAY(AI$10)=1,"","X")))</f>
        <v/>
      </c>
      <c r="AJ39" s="62"/>
      <c r="AK39" s="62">
        <f t="shared" si="6"/>
        <v>26</v>
      </c>
      <c r="AL39" s="62">
        <f t="shared" si="7"/>
        <v>0</v>
      </c>
      <c r="AM39" s="62"/>
      <c r="AN39" s="63"/>
      <c r="AO39" s="44">
        <f t="shared" si="0"/>
        <v>11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IF(OR($A40="",E$10=""),"",IF(IFERROR(MATCH(BBC_11!E$10,Infor!$A$13:$A$30,0),0)&gt;0,"L",IF(WEEKDAY(E$10)=1,"","X")))</f>
        <v>X</v>
      </c>
      <c r="F40" s="61" t="str">
        <f>IF(OR($A40="",F$10=""),"",IF(IFERROR(MATCH(BBC_11!F$10,Infor!$A$13:$A$30,0),0)&gt;0,"L",IF(WEEKDAY(F$10)=1,"","X")))</f>
        <v>X</v>
      </c>
      <c r="G40" s="61" t="str">
        <f>IF(OR($A40="",G$10=""),"",IF(IFERROR(MATCH(BBC_11!G$10,Infor!$A$13:$A$30,0),0)&gt;0,"L",IF(WEEKDAY(G$10)=1,"","X")))</f>
        <v>X</v>
      </c>
      <c r="H40" s="61" t="str">
        <f>IF(OR($A40="",H$10=""),"",IF(IFERROR(MATCH(BBC_11!H$10,Infor!$A$13:$A$30,0),0)&gt;0,"L",IF(WEEKDAY(H$10)=1,"","X")))</f>
        <v>X</v>
      </c>
      <c r="I40" s="61" t="str">
        <f>IF(OR($A40="",I$10=""),"",IF(IFERROR(MATCH(BBC_11!I$10,Infor!$A$13:$A$30,0),0)&gt;0,"L",IF(WEEKDAY(I$10)=1,"","X")))</f>
        <v/>
      </c>
      <c r="J40" s="61" t="str">
        <f>IF(OR($A40="",J$10=""),"",IF(IFERROR(MATCH(BBC_11!J$10,Infor!$A$13:$A$30,0),0)&gt;0,"L",IF(WEEKDAY(J$10)=1,"","X")))</f>
        <v>X</v>
      </c>
      <c r="K40" s="61" t="str">
        <f>IF(OR($A40="",K$10=""),"",IF(IFERROR(MATCH(BBC_11!K$10,Infor!$A$13:$A$30,0),0)&gt;0,"L",IF(WEEKDAY(K$10)=1,"","X")))</f>
        <v>X</v>
      </c>
      <c r="L40" s="61" t="str">
        <f>IF(OR($A40="",L$10=""),"",IF(IFERROR(MATCH(BBC_11!L$10,Infor!$A$13:$A$30,0),0)&gt;0,"L",IF(WEEKDAY(L$10)=1,"","X")))</f>
        <v>X</v>
      </c>
      <c r="M40" s="61" t="str">
        <f>IF(OR($A40="",M$10=""),"",IF(IFERROR(MATCH(BBC_11!M$10,Infor!$A$13:$A$30,0),0)&gt;0,"L",IF(WEEKDAY(M$10)=1,"","X")))</f>
        <v>X</v>
      </c>
      <c r="N40" s="61" t="str">
        <f>IF(OR($A40="",N$10=""),"",IF(IFERROR(MATCH(BBC_11!N$10,Infor!$A$13:$A$30,0),0)&gt;0,"L",IF(WEEKDAY(N$10)=1,"","X")))</f>
        <v>X</v>
      </c>
      <c r="O40" s="61" t="str">
        <f>IF(OR($A40="",O$10=""),"",IF(IFERROR(MATCH(BBC_11!O$10,Infor!$A$13:$A$30,0),0)&gt;0,"L",IF(WEEKDAY(O$10)=1,"","X")))</f>
        <v>X</v>
      </c>
      <c r="P40" s="61" t="str">
        <f>IF(OR($A40="",P$10=""),"",IF(IFERROR(MATCH(BBC_11!P$10,Infor!$A$13:$A$30,0),0)&gt;0,"L",IF(WEEKDAY(P$10)=1,"","X")))</f>
        <v/>
      </c>
      <c r="Q40" s="61" t="str">
        <f>IF(OR($A40="",Q$10=""),"",IF(IFERROR(MATCH(BBC_11!Q$10,Infor!$A$13:$A$30,0),0)&gt;0,"L",IF(WEEKDAY(Q$10)=1,"","X")))</f>
        <v>X</v>
      </c>
      <c r="R40" s="61" t="str">
        <f>IF(OR($A40="",R$10=""),"",IF(IFERROR(MATCH(BBC_11!R$10,Infor!$A$13:$A$30,0),0)&gt;0,"L",IF(WEEKDAY(R$10)=1,"","X")))</f>
        <v>X</v>
      </c>
      <c r="S40" s="61" t="str">
        <f>IF(OR($A40="",S$10=""),"",IF(IFERROR(MATCH(BBC_11!S$10,Infor!$A$13:$A$30,0),0)&gt;0,"L",IF(WEEKDAY(S$10)=1,"","X")))</f>
        <v>X</v>
      </c>
      <c r="T40" s="61" t="str">
        <f>IF(OR($A40="",T$10=""),"",IF(IFERROR(MATCH(BBC_11!T$10,Infor!$A$13:$A$30,0),0)&gt;0,"L",IF(WEEKDAY(T$10)=1,"","X")))</f>
        <v>X</v>
      </c>
      <c r="U40" s="61" t="str">
        <f>IF(OR($A40="",U$10=""),"",IF(IFERROR(MATCH(BBC_11!U$10,Infor!$A$13:$A$30,0),0)&gt;0,"L",IF(WEEKDAY(U$10)=1,"","X")))</f>
        <v>X</v>
      </c>
      <c r="V40" s="61" t="str">
        <f>IF(OR($A40="",V$10=""),"",IF(IFERROR(MATCH(BBC_11!V$10,Infor!$A$13:$A$30,0),0)&gt;0,"L",IF(WEEKDAY(V$10)=1,"","X")))</f>
        <v>X</v>
      </c>
      <c r="W40" s="61" t="str">
        <f>IF(OR($A40="",W$10=""),"",IF(IFERROR(MATCH(BBC_11!W$10,Infor!$A$13:$A$30,0),0)&gt;0,"L",IF(WEEKDAY(W$10)=1,"","X")))</f>
        <v/>
      </c>
      <c r="X40" s="61" t="str">
        <f>IF(OR($A40="",X$10=""),"",IF(IFERROR(MATCH(BBC_11!X$10,Infor!$A$13:$A$30,0),0)&gt;0,"L",IF(WEEKDAY(X$10)=1,"","X")))</f>
        <v>X</v>
      </c>
      <c r="Y40" s="61" t="str">
        <f>IF(OR($A40="",Y$10=""),"",IF(IFERROR(MATCH(BBC_11!Y$10,Infor!$A$13:$A$30,0),0)&gt;0,"L",IF(WEEKDAY(Y$10)=1,"","X")))</f>
        <v>X</v>
      </c>
      <c r="Z40" s="61" t="str">
        <f>IF(OR($A40="",Z$10=""),"",IF(IFERROR(MATCH(BBC_11!Z$10,Infor!$A$13:$A$30,0),0)&gt;0,"L",IF(WEEKDAY(Z$10)=1,"","X")))</f>
        <v>X</v>
      </c>
      <c r="AA40" s="61" t="str">
        <f>IF(OR($A40="",AA$10=""),"",IF(IFERROR(MATCH(BBC_11!AA$10,Infor!$A$13:$A$30,0),0)&gt;0,"L",IF(WEEKDAY(AA$10)=1,"","X")))</f>
        <v>X</v>
      </c>
      <c r="AB40" s="61" t="str">
        <f>IF(OR($A40="",AB$10=""),"",IF(IFERROR(MATCH(BBC_11!AB$10,Infor!$A$13:$A$30,0),0)&gt;0,"L",IF(WEEKDAY(AB$10)=1,"","X")))</f>
        <v>X</v>
      </c>
      <c r="AC40" s="61" t="str">
        <f>IF(OR($A40="",AC$10=""),"",IF(IFERROR(MATCH(BBC_11!AC$10,Infor!$A$13:$A$30,0),0)&gt;0,"L",IF(WEEKDAY(AC$10)=1,"","X")))</f>
        <v>X</v>
      </c>
      <c r="AD40" s="61" t="str">
        <f>IF(OR($A40="",AD$10=""),"",IF(IFERROR(MATCH(BBC_11!AD$10,Infor!$A$13:$A$30,0),0)&gt;0,"L",IF(WEEKDAY(AD$10)=1,"","X")))</f>
        <v/>
      </c>
      <c r="AE40" s="61" t="str">
        <f>IF(OR($A40="",AE$10=""),"",IF(IFERROR(MATCH(BBC_11!AE$10,Infor!$A$13:$A$30,0),0)&gt;0,"L",IF(WEEKDAY(AE$10)=1,"","X")))</f>
        <v>X</v>
      </c>
      <c r="AF40" s="61" t="str">
        <f>IF(OR($A40="",AF$10=""),"",IF(IFERROR(MATCH(BBC_11!AF$10,Infor!$A$13:$A$30,0),0)&gt;0,"L",IF(WEEKDAY(AF$10)=1,"","X")))</f>
        <v>X</v>
      </c>
      <c r="AG40" s="61" t="str">
        <f>IF(OR($A40="",AG$10=""),"",IF(IFERROR(MATCH(BBC_11!AG$10,Infor!$A$13:$A$30,0),0)&gt;0,"L",IF(WEEKDAY(AG$10)=1,"","X")))</f>
        <v>X</v>
      </c>
      <c r="AH40" s="61" t="str">
        <f>IF(OR($A40="",AH$10=""),"",IF(IFERROR(MATCH(BBC_11!AH$10,Infor!$A$13:$A$30,0),0)&gt;0,"L",IF(WEEKDAY(AH$10)=1,"","X")))</f>
        <v>X</v>
      </c>
      <c r="AI40" s="61" t="str">
        <f>IF(OR($A40="",AI$10=""),"",IF(IFERROR(MATCH(BBC_11!AI$10,Infor!$A$13:$A$30,0),0)&gt;0,"L",IF(WEEKDAY(AI$10)=1,"","X")))</f>
        <v/>
      </c>
      <c r="AJ40" s="62"/>
      <c r="AK40" s="62">
        <f t="shared" si="6"/>
        <v>26</v>
      </c>
      <c r="AL40" s="62">
        <f t="shared" si="7"/>
        <v>0</v>
      </c>
      <c r="AM40" s="62"/>
      <c r="AN40" s="63"/>
      <c r="AO40" s="44">
        <f t="shared" si="0"/>
        <v>11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IF(OR($A41="",E$10=""),"",IF(IFERROR(MATCH(BBC_11!E$10,Infor!$A$13:$A$30,0),0)&gt;0,"L",IF(WEEKDAY(E$10)=1,"","X")))</f>
        <v>X</v>
      </c>
      <c r="F41" s="61" t="str">
        <f>IF(OR($A41="",F$10=""),"",IF(IFERROR(MATCH(BBC_11!F$10,Infor!$A$13:$A$30,0),0)&gt;0,"L",IF(WEEKDAY(F$10)=1,"","X")))</f>
        <v>X</v>
      </c>
      <c r="G41" s="61" t="str">
        <f>IF(OR($A41="",G$10=""),"",IF(IFERROR(MATCH(BBC_11!G$10,Infor!$A$13:$A$30,0),0)&gt;0,"L",IF(WEEKDAY(G$10)=1,"","X")))</f>
        <v>X</v>
      </c>
      <c r="H41" s="61" t="str">
        <f>IF(OR($A41="",H$10=""),"",IF(IFERROR(MATCH(BBC_11!H$10,Infor!$A$13:$A$30,0),0)&gt;0,"L",IF(WEEKDAY(H$10)=1,"","X")))</f>
        <v>X</v>
      </c>
      <c r="I41" s="61" t="str">
        <f>IF(OR($A41="",I$10=""),"",IF(IFERROR(MATCH(BBC_11!I$10,Infor!$A$13:$A$30,0),0)&gt;0,"L",IF(WEEKDAY(I$10)=1,"","X")))</f>
        <v/>
      </c>
      <c r="J41" s="61" t="str">
        <f>IF(OR($A41="",J$10=""),"",IF(IFERROR(MATCH(BBC_11!J$10,Infor!$A$13:$A$30,0),0)&gt;0,"L",IF(WEEKDAY(J$10)=1,"","X")))</f>
        <v>X</v>
      </c>
      <c r="K41" s="61" t="str">
        <f>IF(OR($A41="",K$10=""),"",IF(IFERROR(MATCH(BBC_11!K$10,Infor!$A$13:$A$30,0),0)&gt;0,"L",IF(WEEKDAY(K$10)=1,"","X")))</f>
        <v>X</v>
      </c>
      <c r="L41" s="61" t="str">
        <f>IF(OR($A41="",L$10=""),"",IF(IFERROR(MATCH(BBC_11!L$10,Infor!$A$13:$A$30,0),0)&gt;0,"L",IF(WEEKDAY(L$10)=1,"","X")))</f>
        <v>X</v>
      </c>
      <c r="M41" s="61" t="str">
        <f>IF(OR($A41="",M$10=""),"",IF(IFERROR(MATCH(BBC_11!M$10,Infor!$A$13:$A$30,0),0)&gt;0,"L",IF(WEEKDAY(M$10)=1,"","X")))</f>
        <v>X</v>
      </c>
      <c r="N41" s="61" t="str">
        <f>IF(OR($A41="",N$10=""),"",IF(IFERROR(MATCH(BBC_11!N$10,Infor!$A$13:$A$30,0),0)&gt;0,"L",IF(WEEKDAY(N$10)=1,"","X")))</f>
        <v>X</v>
      </c>
      <c r="O41" s="61" t="str">
        <f>IF(OR($A41="",O$10=""),"",IF(IFERROR(MATCH(BBC_11!O$10,Infor!$A$13:$A$30,0),0)&gt;0,"L",IF(WEEKDAY(O$10)=1,"","X")))</f>
        <v>X</v>
      </c>
      <c r="P41" s="61" t="str">
        <f>IF(OR($A41="",P$10=""),"",IF(IFERROR(MATCH(BBC_11!P$10,Infor!$A$13:$A$30,0),0)&gt;0,"L",IF(WEEKDAY(P$10)=1,"","X")))</f>
        <v/>
      </c>
      <c r="Q41" s="61" t="str">
        <f>IF(OR($A41="",Q$10=""),"",IF(IFERROR(MATCH(BBC_11!Q$10,Infor!$A$13:$A$30,0),0)&gt;0,"L",IF(WEEKDAY(Q$10)=1,"","X")))</f>
        <v>X</v>
      </c>
      <c r="R41" s="61" t="str">
        <f>IF(OR($A41="",R$10=""),"",IF(IFERROR(MATCH(BBC_11!R$10,Infor!$A$13:$A$30,0),0)&gt;0,"L",IF(WEEKDAY(R$10)=1,"","X")))</f>
        <v>X</v>
      </c>
      <c r="S41" s="61" t="str">
        <f>IF(OR($A41="",S$10=""),"",IF(IFERROR(MATCH(BBC_11!S$10,Infor!$A$13:$A$30,0),0)&gt;0,"L",IF(WEEKDAY(S$10)=1,"","X")))</f>
        <v>X</v>
      </c>
      <c r="T41" s="61" t="str">
        <f>IF(OR($A41="",T$10=""),"",IF(IFERROR(MATCH(BBC_11!T$10,Infor!$A$13:$A$30,0),0)&gt;0,"L",IF(WEEKDAY(T$10)=1,"","X")))</f>
        <v>X</v>
      </c>
      <c r="U41" s="61" t="str">
        <f>IF(OR($A41="",U$10=""),"",IF(IFERROR(MATCH(BBC_11!U$10,Infor!$A$13:$A$30,0),0)&gt;0,"L",IF(WEEKDAY(U$10)=1,"","X")))</f>
        <v>X</v>
      </c>
      <c r="V41" s="61" t="str">
        <f>IF(OR($A41="",V$10=""),"",IF(IFERROR(MATCH(BBC_11!V$10,Infor!$A$13:$A$30,0),0)&gt;0,"L",IF(WEEKDAY(V$10)=1,"","X")))</f>
        <v>X</v>
      </c>
      <c r="W41" s="61" t="str">
        <f>IF(OR($A41="",W$10=""),"",IF(IFERROR(MATCH(BBC_11!W$10,Infor!$A$13:$A$30,0),0)&gt;0,"L",IF(WEEKDAY(W$10)=1,"","X")))</f>
        <v/>
      </c>
      <c r="X41" s="61" t="str">
        <f>IF(OR($A41="",X$10=""),"",IF(IFERROR(MATCH(BBC_11!X$10,Infor!$A$13:$A$30,0),0)&gt;0,"L",IF(WEEKDAY(X$10)=1,"","X")))</f>
        <v>X</v>
      </c>
      <c r="Y41" s="61" t="str">
        <f>IF(OR($A41="",Y$10=""),"",IF(IFERROR(MATCH(BBC_11!Y$10,Infor!$A$13:$A$30,0),0)&gt;0,"L",IF(WEEKDAY(Y$10)=1,"","X")))</f>
        <v>X</v>
      </c>
      <c r="Z41" s="61" t="str">
        <f>IF(OR($A41="",Z$10=""),"",IF(IFERROR(MATCH(BBC_11!Z$10,Infor!$A$13:$A$30,0),0)&gt;0,"L",IF(WEEKDAY(Z$10)=1,"","X")))</f>
        <v>X</v>
      </c>
      <c r="AA41" s="61" t="str">
        <f>IF(OR($A41="",AA$10=""),"",IF(IFERROR(MATCH(BBC_11!AA$10,Infor!$A$13:$A$30,0),0)&gt;0,"L",IF(WEEKDAY(AA$10)=1,"","X")))</f>
        <v>X</v>
      </c>
      <c r="AB41" s="61" t="str">
        <f>IF(OR($A41="",AB$10=""),"",IF(IFERROR(MATCH(BBC_11!AB$10,Infor!$A$13:$A$30,0),0)&gt;0,"L",IF(WEEKDAY(AB$10)=1,"","X")))</f>
        <v>X</v>
      </c>
      <c r="AC41" s="61" t="str">
        <f>IF(OR($A41="",AC$10=""),"",IF(IFERROR(MATCH(BBC_11!AC$10,Infor!$A$13:$A$30,0),0)&gt;0,"L",IF(WEEKDAY(AC$10)=1,"","X")))</f>
        <v>X</v>
      </c>
      <c r="AD41" s="61" t="str">
        <f>IF(OR($A41="",AD$10=""),"",IF(IFERROR(MATCH(BBC_11!AD$10,Infor!$A$13:$A$30,0),0)&gt;0,"L",IF(WEEKDAY(AD$10)=1,"","X")))</f>
        <v/>
      </c>
      <c r="AE41" s="61" t="str">
        <f>IF(OR($A41="",AE$10=""),"",IF(IFERROR(MATCH(BBC_11!AE$10,Infor!$A$13:$A$30,0),0)&gt;0,"L",IF(WEEKDAY(AE$10)=1,"","X")))</f>
        <v>X</v>
      </c>
      <c r="AF41" s="61" t="str">
        <f>IF(OR($A41="",AF$10=""),"",IF(IFERROR(MATCH(BBC_11!AF$10,Infor!$A$13:$A$30,0),0)&gt;0,"L",IF(WEEKDAY(AF$10)=1,"","X")))</f>
        <v>X</v>
      </c>
      <c r="AG41" s="61" t="str">
        <f>IF(OR($A41="",AG$10=""),"",IF(IFERROR(MATCH(BBC_11!AG$10,Infor!$A$13:$A$30,0),0)&gt;0,"L",IF(WEEKDAY(AG$10)=1,"","X")))</f>
        <v>X</v>
      </c>
      <c r="AH41" s="61" t="str">
        <f>IF(OR($A41="",AH$10=""),"",IF(IFERROR(MATCH(BBC_11!AH$10,Infor!$A$13:$A$30,0),0)&gt;0,"L",IF(WEEKDAY(AH$10)=1,"","X")))</f>
        <v>X</v>
      </c>
      <c r="AI41" s="61" t="str">
        <f>IF(OR($A41="",AI$10=""),"",IF(IFERROR(MATCH(BBC_11!AI$10,Infor!$A$13:$A$30,0),0)&gt;0,"L",IF(WEEKDAY(AI$10)=1,"","X")))</f>
        <v/>
      </c>
      <c r="AJ41" s="62"/>
      <c r="AK41" s="62">
        <f t="shared" si="6"/>
        <v>26</v>
      </c>
      <c r="AL41" s="62">
        <f t="shared" si="7"/>
        <v>0</v>
      </c>
      <c r="AM41" s="62"/>
      <c r="AN41" s="63"/>
      <c r="AO41" s="44">
        <f t="shared" si="0"/>
        <v>11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IF(OR($A42="",E$10=""),"",IF(IFERROR(MATCH(BBC_11!E$10,Infor!$A$13:$A$30,0),0)&gt;0,"L",IF(WEEKDAY(E$10)=1,"","X")))</f>
        <v>X</v>
      </c>
      <c r="F42" s="61" t="str">
        <f>IF(OR($A42="",F$10=""),"",IF(IFERROR(MATCH(BBC_11!F$10,Infor!$A$13:$A$30,0),0)&gt;0,"L",IF(WEEKDAY(F$10)=1,"","X")))</f>
        <v>X</v>
      </c>
      <c r="G42" s="61" t="str">
        <f>IF(OR($A42="",G$10=""),"",IF(IFERROR(MATCH(BBC_11!G$10,Infor!$A$13:$A$30,0),0)&gt;0,"L",IF(WEEKDAY(G$10)=1,"","X")))</f>
        <v>X</v>
      </c>
      <c r="H42" s="61" t="str">
        <f>IF(OR($A42="",H$10=""),"",IF(IFERROR(MATCH(BBC_11!H$10,Infor!$A$13:$A$30,0),0)&gt;0,"L",IF(WEEKDAY(H$10)=1,"","X")))</f>
        <v>X</v>
      </c>
      <c r="I42" s="61" t="str">
        <f>IF(OR($A42="",I$10=""),"",IF(IFERROR(MATCH(BBC_11!I$10,Infor!$A$13:$A$30,0),0)&gt;0,"L",IF(WEEKDAY(I$10)=1,"","X")))</f>
        <v/>
      </c>
      <c r="J42" s="61" t="str">
        <f>IF(OR($A42="",J$10=""),"",IF(IFERROR(MATCH(BBC_11!J$10,Infor!$A$13:$A$30,0),0)&gt;0,"L",IF(WEEKDAY(J$10)=1,"","X")))</f>
        <v>X</v>
      </c>
      <c r="K42" s="61" t="str">
        <f>IF(OR($A42="",K$10=""),"",IF(IFERROR(MATCH(BBC_11!K$10,Infor!$A$13:$A$30,0),0)&gt;0,"L",IF(WEEKDAY(K$10)=1,"","X")))</f>
        <v>X</v>
      </c>
      <c r="L42" s="61" t="str">
        <f>IF(OR($A42="",L$10=""),"",IF(IFERROR(MATCH(BBC_11!L$10,Infor!$A$13:$A$30,0),0)&gt;0,"L",IF(WEEKDAY(L$10)=1,"","X")))</f>
        <v>X</v>
      </c>
      <c r="M42" s="61" t="str">
        <f>IF(OR($A42="",M$10=""),"",IF(IFERROR(MATCH(BBC_11!M$10,Infor!$A$13:$A$30,0),0)&gt;0,"L",IF(WEEKDAY(M$10)=1,"","X")))</f>
        <v>X</v>
      </c>
      <c r="N42" s="61" t="str">
        <f>IF(OR($A42="",N$10=""),"",IF(IFERROR(MATCH(BBC_11!N$10,Infor!$A$13:$A$30,0),0)&gt;0,"L",IF(WEEKDAY(N$10)=1,"","X")))</f>
        <v>X</v>
      </c>
      <c r="O42" s="61" t="str">
        <f>IF(OR($A42="",O$10=""),"",IF(IFERROR(MATCH(BBC_11!O$10,Infor!$A$13:$A$30,0),0)&gt;0,"L",IF(WEEKDAY(O$10)=1,"","X")))</f>
        <v>X</v>
      </c>
      <c r="P42" s="61" t="str">
        <f>IF(OR($A42="",P$10=""),"",IF(IFERROR(MATCH(BBC_11!P$10,Infor!$A$13:$A$30,0),0)&gt;0,"L",IF(WEEKDAY(P$10)=1,"","X")))</f>
        <v/>
      </c>
      <c r="Q42" s="61" t="str">
        <f>IF(OR($A42="",Q$10=""),"",IF(IFERROR(MATCH(BBC_11!Q$10,Infor!$A$13:$A$30,0),0)&gt;0,"L",IF(WEEKDAY(Q$10)=1,"","X")))</f>
        <v>X</v>
      </c>
      <c r="R42" s="61" t="str">
        <f>IF(OR($A42="",R$10=""),"",IF(IFERROR(MATCH(BBC_11!R$10,Infor!$A$13:$A$30,0),0)&gt;0,"L",IF(WEEKDAY(R$10)=1,"","X")))</f>
        <v>X</v>
      </c>
      <c r="S42" s="61" t="str">
        <f>IF(OR($A42="",S$10=""),"",IF(IFERROR(MATCH(BBC_11!S$10,Infor!$A$13:$A$30,0),0)&gt;0,"L",IF(WEEKDAY(S$10)=1,"","X")))</f>
        <v>X</v>
      </c>
      <c r="T42" s="61" t="str">
        <f>IF(OR($A42="",T$10=""),"",IF(IFERROR(MATCH(BBC_11!T$10,Infor!$A$13:$A$30,0),0)&gt;0,"L",IF(WEEKDAY(T$10)=1,"","X")))</f>
        <v>X</v>
      </c>
      <c r="U42" s="61" t="str">
        <f>IF(OR($A42="",U$10=""),"",IF(IFERROR(MATCH(BBC_11!U$10,Infor!$A$13:$A$30,0),0)&gt;0,"L",IF(WEEKDAY(U$10)=1,"","X")))</f>
        <v>X</v>
      </c>
      <c r="V42" s="61" t="str">
        <f>IF(OR($A42="",V$10=""),"",IF(IFERROR(MATCH(BBC_11!V$10,Infor!$A$13:$A$30,0),0)&gt;0,"L",IF(WEEKDAY(V$10)=1,"","X")))</f>
        <v>X</v>
      </c>
      <c r="W42" s="61" t="str">
        <f>IF(OR($A42="",W$10=""),"",IF(IFERROR(MATCH(BBC_11!W$10,Infor!$A$13:$A$30,0),0)&gt;0,"L",IF(WEEKDAY(W$10)=1,"","X")))</f>
        <v/>
      </c>
      <c r="X42" s="61" t="str">
        <f>IF(OR($A42="",X$10=""),"",IF(IFERROR(MATCH(BBC_11!X$10,Infor!$A$13:$A$30,0),0)&gt;0,"L",IF(WEEKDAY(X$10)=1,"","X")))</f>
        <v>X</v>
      </c>
      <c r="Y42" s="61" t="str">
        <f>IF(OR($A42="",Y$10=""),"",IF(IFERROR(MATCH(BBC_11!Y$10,Infor!$A$13:$A$30,0),0)&gt;0,"L",IF(WEEKDAY(Y$10)=1,"","X")))</f>
        <v>X</v>
      </c>
      <c r="Z42" s="61" t="str">
        <f>IF(OR($A42="",Z$10=""),"",IF(IFERROR(MATCH(BBC_11!Z$10,Infor!$A$13:$A$30,0),0)&gt;0,"L",IF(WEEKDAY(Z$10)=1,"","X")))</f>
        <v>X</v>
      </c>
      <c r="AA42" s="61" t="str">
        <f>IF(OR($A42="",AA$10=""),"",IF(IFERROR(MATCH(BBC_11!AA$10,Infor!$A$13:$A$30,0),0)&gt;0,"L",IF(WEEKDAY(AA$10)=1,"","X")))</f>
        <v>X</v>
      </c>
      <c r="AB42" s="61" t="str">
        <f>IF(OR($A42="",AB$10=""),"",IF(IFERROR(MATCH(BBC_11!AB$10,Infor!$A$13:$A$30,0),0)&gt;0,"L",IF(WEEKDAY(AB$10)=1,"","X")))</f>
        <v>X</v>
      </c>
      <c r="AC42" s="61" t="str">
        <f>IF(OR($A42="",AC$10=""),"",IF(IFERROR(MATCH(BBC_11!AC$10,Infor!$A$13:$A$30,0),0)&gt;0,"L",IF(WEEKDAY(AC$10)=1,"","X")))</f>
        <v>X</v>
      </c>
      <c r="AD42" s="61" t="str">
        <f>IF(OR($A42="",AD$10=""),"",IF(IFERROR(MATCH(BBC_11!AD$10,Infor!$A$13:$A$30,0),0)&gt;0,"L",IF(WEEKDAY(AD$10)=1,"","X")))</f>
        <v/>
      </c>
      <c r="AE42" s="61" t="str">
        <f>IF(OR($A42="",AE$10=""),"",IF(IFERROR(MATCH(BBC_11!AE$10,Infor!$A$13:$A$30,0),0)&gt;0,"L",IF(WEEKDAY(AE$10)=1,"","X")))</f>
        <v>X</v>
      </c>
      <c r="AF42" s="61" t="str">
        <f>IF(OR($A42="",AF$10=""),"",IF(IFERROR(MATCH(BBC_11!AF$10,Infor!$A$13:$A$30,0),0)&gt;0,"L",IF(WEEKDAY(AF$10)=1,"","X")))</f>
        <v>X</v>
      </c>
      <c r="AG42" s="61" t="str">
        <f>IF(OR($A42="",AG$10=""),"",IF(IFERROR(MATCH(BBC_11!AG$10,Infor!$A$13:$A$30,0),0)&gt;0,"L",IF(WEEKDAY(AG$10)=1,"","X")))</f>
        <v>X</v>
      </c>
      <c r="AH42" s="61" t="str">
        <f>IF(OR($A42="",AH$10=""),"",IF(IFERROR(MATCH(BBC_11!AH$10,Infor!$A$13:$A$30,0),0)&gt;0,"L",IF(WEEKDAY(AH$10)=1,"","X")))</f>
        <v>X</v>
      </c>
      <c r="AI42" s="61" t="str">
        <f>IF(OR($A42="",AI$10=""),"",IF(IFERROR(MATCH(BBC_11!AI$10,Infor!$A$13:$A$30,0),0)&gt;0,"L",IF(WEEKDAY(AI$10)=1,"","X")))</f>
        <v/>
      </c>
      <c r="AJ42" s="62"/>
      <c r="AK42" s="62">
        <f t="shared" si="6"/>
        <v>26</v>
      </c>
      <c r="AL42" s="62">
        <f t="shared" si="7"/>
        <v>0</v>
      </c>
      <c r="AM42" s="62"/>
      <c r="AN42" s="63"/>
      <c r="AO42" s="44">
        <f t="shared" si="0"/>
        <v>11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IF(OR($A43="",E$10=""),"",IF(IFERROR(MATCH(BBC_11!E$10,Infor!$A$13:$A$30,0),0)&gt;0,"L",IF(WEEKDAY(E$10)=1,"","X")))</f>
        <v>X</v>
      </c>
      <c r="F43" s="61" t="str">
        <f>IF(OR($A43="",F$10=""),"",IF(IFERROR(MATCH(BBC_11!F$10,Infor!$A$13:$A$30,0),0)&gt;0,"L",IF(WEEKDAY(F$10)=1,"","X")))</f>
        <v>X</v>
      </c>
      <c r="G43" s="61" t="str">
        <f>IF(OR($A43="",G$10=""),"",IF(IFERROR(MATCH(BBC_11!G$10,Infor!$A$13:$A$30,0),0)&gt;0,"L",IF(WEEKDAY(G$10)=1,"","X")))</f>
        <v>X</v>
      </c>
      <c r="H43" s="61" t="str">
        <f>IF(OR($A43="",H$10=""),"",IF(IFERROR(MATCH(BBC_11!H$10,Infor!$A$13:$A$30,0),0)&gt;0,"L",IF(WEEKDAY(H$10)=1,"","X")))</f>
        <v>X</v>
      </c>
      <c r="I43" s="61" t="str">
        <f>IF(OR($A43="",I$10=""),"",IF(IFERROR(MATCH(BBC_11!I$10,Infor!$A$13:$A$30,0),0)&gt;0,"L",IF(WEEKDAY(I$10)=1,"","X")))</f>
        <v/>
      </c>
      <c r="J43" s="61" t="str">
        <f>IF(OR($A43="",J$10=""),"",IF(IFERROR(MATCH(BBC_11!J$10,Infor!$A$13:$A$30,0),0)&gt;0,"L",IF(WEEKDAY(J$10)=1,"","X")))</f>
        <v>X</v>
      </c>
      <c r="K43" s="61" t="str">
        <f>IF(OR($A43="",K$10=""),"",IF(IFERROR(MATCH(BBC_11!K$10,Infor!$A$13:$A$30,0),0)&gt;0,"L",IF(WEEKDAY(K$10)=1,"","X")))</f>
        <v>X</v>
      </c>
      <c r="L43" s="61" t="str">
        <f>IF(OR($A43="",L$10=""),"",IF(IFERROR(MATCH(BBC_11!L$10,Infor!$A$13:$A$30,0),0)&gt;0,"L",IF(WEEKDAY(L$10)=1,"","X")))</f>
        <v>X</v>
      </c>
      <c r="M43" s="61" t="str">
        <f>IF(OR($A43="",M$10=""),"",IF(IFERROR(MATCH(BBC_11!M$10,Infor!$A$13:$A$30,0),0)&gt;0,"L",IF(WEEKDAY(M$10)=1,"","X")))</f>
        <v>X</v>
      </c>
      <c r="N43" s="61" t="str">
        <f>IF(OR($A43="",N$10=""),"",IF(IFERROR(MATCH(BBC_11!N$10,Infor!$A$13:$A$30,0),0)&gt;0,"L",IF(WEEKDAY(N$10)=1,"","X")))</f>
        <v>X</v>
      </c>
      <c r="O43" s="61" t="str">
        <f>IF(OR($A43="",O$10=""),"",IF(IFERROR(MATCH(BBC_11!O$10,Infor!$A$13:$A$30,0),0)&gt;0,"L",IF(WEEKDAY(O$10)=1,"","X")))</f>
        <v>X</v>
      </c>
      <c r="P43" s="61" t="str">
        <f>IF(OR($A43="",P$10=""),"",IF(IFERROR(MATCH(BBC_11!P$10,Infor!$A$13:$A$30,0),0)&gt;0,"L",IF(WEEKDAY(P$10)=1,"","X")))</f>
        <v/>
      </c>
      <c r="Q43" s="61" t="str">
        <f>IF(OR($A43="",Q$10=""),"",IF(IFERROR(MATCH(BBC_11!Q$10,Infor!$A$13:$A$30,0),0)&gt;0,"L",IF(WEEKDAY(Q$10)=1,"","X")))</f>
        <v>X</v>
      </c>
      <c r="R43" s="61" t="str">
        <f>IF(OR($A43="",R$10=""),"",IF(IFERROR(MATCH(BBC_11!R$10,Infor!$A$13:$A$30,0),0)&gt;0,"L",IF(WEEKDAY(R$10)=1,"","X")))</f>
        <v>X</v>
      </c>
      <c r="S43" s="61" t="str">
        <f>IF(OR($A43="",S$10=""),"",IF(IFERROR(MATCH(BBC_11!S$10,Infor!$A$13:$A$30,0),0)&gt;0,"L",IF(WEEKDAY(S$10)=1,"","X")))</f>
        <v>X</v>
      </c>
      <c r="T43" s="61" t="str">
        <f>IF(OR($A43="",T$10=""),"",IF(IFERROR(MATCH(BBC_11!T$10,Infor!$A$13:$A$30,0),0)&gt;0,"L",IF(WEEKDAY(T$10)=1,"","X")))</f>
        <v>X</v>
      </c>
      <c r="U43" s="61" t="str">
        <f>IF(OR($A43="",U$10=""),"",IF(IFERROR(MATCH(BBC_11!U$10,Infor!$A$13:$A$30,0),0)&gt;0,"L",IF(WEEKDAY(U$10)=1,"","X")))</f>
        <v>X</v>
      </c>
      <c r="V43" s="61" t="str">
        <f>IF(OR($A43="",V$10=""),"",IF(IFERROR(MATCH(BBC_11!V$10,Infor!$A$13:$A$30,0),0)&gt;0,"L",IF(WEEKDAY(V$10)=1,"","X")))</f>
        <v>X</v>
      </c>
      <c r="W43" s="61" t="str">
        <f>IF(OR($A43="",W$10=""),"",IF(IFERROR(MATCH(BBC_11!W$10,Infor!$A$13:$A$30,0),0)&gt;0,"L",IF(WEEKDAY(W$10)=1,"","X")))</f>
        <v/>
      </c>
      <c r="X43" s="61" t="str">
        <f>IF(OR($A43="",X$10=""),"",IF(IFERROR(MATCH(BBC_11!X$10,Infor!$A$13:$A$30,0),0)&gt;0,"L",IF(WEEKDAY(X$10)=1,"","X")))</f>
        <v>X</v>
      </c>
      <c r="Y43" s="61" t="str">
        <f>IF(OR($A43="",Y$10=""),"",IF(IFERROR(MATCH(BBC_11!Y$10,Infor!$A$13:$A$30,0),0)&gt;0,"L",IF(WEEKDAY(Y$10)=1,"","X")))</f>
        <v>X</v>
      </c>
      <c r="Z43" s="61" t="str">
        <f>IF(OR($A43="",Z$10=""),"",IF(IFERROR(MATCH(BBC_11!Z$10,Infor!$A$13:$A$30,0),0)&gt;0,"L",IF(WEEKDAY(Z$10)=1,"","X")))</f>
        <v>X</v>
      </c>
      <c r="AA43" s="61" t="str">
        <f>IF(OR($A43="",AA$10=""),"",IF(IFERROR(MATCH(BBC_11!AA$10,Infor!$A$13:$A$30,0),0)&gt;0,"L",IF(WEEKDAY(AA$10)=1,"","X")))</f>
        <v>X</v>
      </c>
      <c r="AB43" s="61" t="str">
        <f>IF(OR($A43="",AB$10=""),"",IF(IFERROR(MATCH(BBC_11!AB$10,Infor!$A$13:$A$30,0),0)&gt;0,"L",IF(WEEKDAY(AB$10)=1,"","X")))</f>
        <v>X</v>
      </c>
      <c r="AC43" s="61" t="str">
        <f>IF(OR($A43="",AC$10=""),"",IF(IFERROR(MATCH(BBC_11!AC$10,Infor!$A$13:$A$30,0),0)&gt;0,"L",IF(WEEKDAY(AC$10)=1,"","X")))</f>
        <v>X</v>
      </c>
      <c r="AD43" s="61" t="str">
        <f>IF(OR($A43="",AD$10=""),"",IF(IFERROR(MATCH(BBC_11!AD$10,Infor!$A$13:$A$30,0),0)&gt;0,"L",IF(WEEKDAY(AD$10)=1,"","X")))</f>
        <v/>
      </c>
      <c r="AE43" s="61" t="str">
        <f>IF(OR($A43="",AE$10=""),"",IF(IFERROR(MATCH(BBC_11!AE$10,Infor!$A$13:$A$30,0),0)&gt;0,"L",IF(WEEKDAY(AE$10)=1,"","X")))</f>
        <v>X</v>
      </c>
      <c r="AF43" s="61" t="str">
        <f>IF(OR($A43="",AF$10=""),"",IF(IFERROR(MATCH(BBC_11!AF$10,Infor!$A$13:$A$30,0),0)&gt;0,"L",IF(WEEKDAY(AF$10)=1,"","X")))</f>
        <v>X</v>
      </c>
      <c r="AG43" s="61" t="str">
        <f>IF(OR($A43="",AG$10=""),"",IF(IFERROR(MATCH(BBC_11!AG$10,Infor!$A$13:$A$30,0),0)&gt;0,"L",IF(WEEKDAY(AG$10)=1,"","X")))</f>
        <v>X</v>
      </c>
      <c r="AH43" s="61" t="str">
        <f>IF(OR($A43="",AH$10=""),"",IF(IFERROR(MATCH(BBC_11!AH$10,Infor!$A$13:$A$30,0),0)&gt;0,"L",IF(WEEKDAY(AH$10)=1,"","X")))</f>
        <v>X</v>
      </c>
      <c r="AI43" s="61" t="str">
        <f>IF(OR($A43="",AI$10=""),"",IF(IFERROR(MATCH(BBC_11!AI$10,Infor!$A$13:$A$30,0),0)&gt;0,"L",IF(WEEKDAY(AI$10)=1,"","X")))</f>
        <v/>
      </c>
      <c r="AJ43" s="62"/>
      <c r="AK43" s="62">
        <f t="shared" si="6"/>
        <v>26</v>
      </c>
      <c r="AL43" s="62">
        <f t="shared" si="7"/>
        <v>0</v>
      </c>
      <c r="AM43" s="62"/>
      <c r="AN43" s="63"/>
      <c r="AO43" s="44">
        <f t="shared" si="0"/>
        <v>11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IF(OR($A44="",E$10=""),"",IF(IFERROR(MATCH(BBC_11!E$10,Infor!$A$13:$A$30,0),0)&gt;0,"L",IF(WEEKDAY(E$10)=1,"","X")))</f>
        <v>X</v>
      </c>
      <c r="F44" s="61" t="str">
        <f>IF(OR($A44="",F$10=""),"",IF(IFERROR(MATCH(BBC_11!F$10,Infor!$A$13:$A$30,0),0)&gt;0,"L",IF(WEEKDAY(F$10)=1,"","X")))</f>
        <v>X</v>
      </c>
      <c r="G44" s="61" t="str">
        <f>IF(OR($A44="",G$10=""),"",IF(IFERROR(MATCH(BBC_11!G$10,Infor!$A$13:$A$30,0),0)&gt;0,"L",IF(WEEKDAY(G$10)=1,"","X")))</f>
        <v>X</v>
      </c>
      <c r="H44" s="61" t="str">
        <f>IF(OR($A44="",H$10=""),"",IF(IFERROR(MATCH(BBC_11!H$10,Infor!$A$13:$A$30,0),0)&gt;0,"L",IF(WEEKDAY(H$10)=1,"","X")))</f>
        <v>X</v>
      </c>
      <c r="I44" s="61" t="str">
        <f>IF(OR($A44="",I$10=""),"",IF(IFERROR(MATCH(BBC_11!I$10,Infor!$A$13:$A$30,0),0)&gt;0,"L",IF(WEEKDAY(I$10)=1,"","X")))</f>
        <v/>
      </c>
      <c r="J44" s="61" t="str">
        <f>IF(OR($A44="",J$10=""),"",IF(IFERROR(MATCH(BBC_11!J$10,Infor!$A$13:$A$30,0),0)&gt;0,"L",IF(WEEKDAY(J$10)=1,"","X")))</f>
        <v>X</v>
      </c>
      <c r="K44" s="61" t="str">
        <f>IF(OR($A44="",K$10=""),"",IF(IFERROR(MATCH(BBC_11!K$10,Infor!$A$13:$A$30,0),0)&gt;0,"L",IF(WEEKDAY(K$10)=1,"","X")))</f>
        <v>X</v>
      </c>
      <c r="L44" s="61" t="str">
        <f>IF(OR($A44="",L$10=""),"",IF(IFERROR(MATCH(BBC_11!L$10,Infor!$A$13:$A$30,0),0)&gt;0,"L",IF(WEEKDAY(L$10)=1,"","X")))</f>
        <v>X</v>
      </c>
      <c r="M44" s="61" t="str">
        <f>IF(OR($A44="",M$10=""),"",IF(IFERROR(MATCH(BBC_11!M$10,Infor!$A$13:$A$30,0),0)&gt;0,"L",IF(WEEKDAY(M$10)=1,"","X")))</f>
        <v>X</v>
      </c>
      <c r="N44" s="61" t="str">
        <f>IF(OR($A44="",N$10=""),"",IF(IFERROR(MATCH(BBC_11!N$10,Infor!$A$13:$A$30,0),0)&gt;0,"L",IF(WEEKDAY(N$10)=1,"","X")))</f>
        <v>X</v>
      </c>
      <c r="O44" s="61" t="str">
        <f>IF(OR($A44="",O$10=""),"",IF(IFERROR(MATCH(BBC_11!O$10,Infor!$A$13:$A$30,0),0)&gt;0,"L",IF(WEEKDAY(O$10)=1,"","X")))</f>
        <v>X</v>
      </c>
      <c r="P44" s="61" t="str">
        <f>IF(OR($A44="",P$10=""),"",IF(IFERROR(MATCH(BBC_11!P$10,Infor!$A$13:$A$30,0),0)&gt;0,"L",IF(WEEKDAY(P$10)=1,"","X")))</f>
        <v/>
      </c>
      <c r="Q44" s="61" t="str">
        <f>IF(OR($A44="",Q$10=""),"",IF(IFERROR(MATCH(BBC_11!Q$10,Infor!$A$13:$A$30,0),0)&gt;0,"L",IF(WEEKDAY(Q$10)=1,"","X")))</f>
        <v>X</v>
      </c>
      <c r="R44" s="61" t="str">
        <f>IF(OR($A44="",R$10=""),"",IF(IFERROR(MATCH(BBC_11!R$10,Infor!$A$13:$A$30,0),0)&gt;0,"L",IF(WEEKDAY(R$10)=1,"","X")))</f>
        <v>X</v>
      </c>
      <c r="S44" s="61" t="str">
        <f>IF(OR($A44="",S$10=""),"",IF(IFERROR(MATCH(BBC_11!S$10,Infor!$A$13:$A$30,0),0)&gt;0,"L",IF(WEEKDAY(S$10)=1,"","X")))</f>
        <v>X</v>
      </c>
      <c r="T44" s="61" t="str">
        <f>IF(OR($A44="",T$10=""),"",IF(IFERROR(MATCH(BBC_11!T$10,Infor!$A$13:$A$30,0),0)&gt;0,"L",IF(WEEKDAY(T$10)=1,"","X")))</f>
        <v>X</v>
      </c>
      <c r="U44" s="61" t="str">
        <f>IF(OR($A44="",U$10=""),"",IF(IFERROR(MATCH(BBC_11!U$10,Infor!$A$13:$A$30,0),0)&gt;0,"L",IF(WEEKDAY(U$10)=1,"","X")))</f>
        <v>X</v>
      </c>
      <c r="V44" s="61" t="str">
        <f>IF(OR($A44="",V$10=""),"",IF(IFERROR(MATCH(BBC_11!V$10,Infor!$A$13:$A$30,0),0)&gt;0,"L",IF(WEEKDAY(V$10)=1,"","X")))</f>
        <v>X</v>
      </c>
      <c r="W44" s="61" t="str">
        <f>IF(OR($A44="",W$10=""),"",IF(IFERROR(MATCH(BBC_11!W$10,Infor!$A$13:$A$30,0),0)&gt;0,"L",IF(WEEKDAY(W$10)=1,"","X")))</f>
        <v/>
      </c>
      <c r="X44" s="61" t="str">
        <f>IF(OR($A44="",X$10=""),"",IF(IFERROR(MATCH(BBC_11!X$10,Infor!$A$13:$A$30,0),0)&gt;0,"L",IF(WEEKDAY(X$10)=1,"","X")))</f>
        <v>X</v>
      </c>
      <c r="Y44" s="61" t="str">
        <f>IF(OR($A44="",Y$10=""),"",IF(IFERROR(MATCH(BBC_11!Y$10,Infor!$A$13:$A$30,0),0)&gt;0,"L",IF(WEEKDAY(Y$10)=1,"","X")))</f>
        <v>X</v>
      </c>
      <c r="Z44" s="61" t="str">
        <f>IF(OR($A44="",Z$10=""),"",IF(IFERROR(MATCH(BBC_11!Z$10,Infor!$A$13:$A$30,0),0)&gt;0,"L",IF(WEEKDAY(Z$10)=1,"","X")))</f>
        <v>X</v>
      </c>
      <c r="AA44" s="61" t="str">
        <f>IF(OR($A44="",AA$10=""),"",IF(IFERROR(MATCH(BBC_11!AA$10,Infor!$A$13:$A$30,0),0)&gt;0,"L",IF(WEEKDAY(AA$10)=1,"","X")))</f>
        <v>X</v>
      </c>
      <c r="AB44" s="61" t="str">
        <f>IF(OR($A44="",AB$10=""),"",IF(IFERROR(MATCH(BBC_11!AB$10,Infor!$A$13:$A$30,0),0)&gt;0,"L",IF(WEEKDAY(AB$10)=1,"","X")))</f>
        <v>X</v>
      </c>
      <c r="AC44" s="61" t="str">
        <f>IF(OR($A44="",AC$10=""),"",IF(IFERROR(MATCH(BBC_11!AC$10,Infor!$A$13:$A$30,0),0)&gt;0,"L",IF(WEEKDAY(AC$10)=1,"","X")))</f>
        <v>X</v>
      </c>
      <c r="AD44" s="61" t="str">
        <f>IF(OR($A44="",AD$10=""),"",IF(IFERROR(MATCH(BBC_11!AD$10,Infor!$A$13:$A$30,0),0)&gt;0,"L",IF(WEEKDAY(AD$10)=1,"","X")))</f>
        <v/>
      </c>
      <c r="AE44" s="61" t="str">
        <f>IF(OR($A44="",AE$10=""),"",IF(IFERROR(MATCH(BBC_11!AE$10,Infor!$A$13:$A$30,0),0)&gt;0,"L",IF(WEEKDAY(AE$10)=1,"","X")))</f>
        <v>X</v>
      </c>
      <c r="AF44" s="61" t="str">
        <f>IF(OR($A44="",AF$10=""),"",IF(IFERROR(MATCH(BBC_11!AF$10,Infor!$A$13:$A$30,0),0)&gt;0,"L",IF(WEEKDAY(AF$10)=1,"","X")))</f>
        <v>X</v>
      </c>
      <c r="AG44" s="61" t="str">
        <f>IF(OR($A44="",AG$10=""),"",IF(IFERROR(MATCH(BBC_11!AG$10,Infor!$A$13:$A$30,0),0)&gt;0,"L",IF(WEEKDAY(AG$10)=1,"","X")))</f>
        <v>X</v>
      </c>
      <c r="AH44" s="61" t="str">
        <f>IF(OR($A44="",AH$10=""),"",IF(IFERROR(MATCH(BBC_11!AH$10,Infor!$A$13:$A$30,0),0)&gt;0,"L",IF(WEEKDAY(AH$10)=1,"","X")))</f>
        <v>X</v>
      </c>
      <c r="AI44" s="61" t="str">
        <f>IF(OR($A44="",AI$10=""),"",IF(IFERROR(MATCH(BBC_11!AI$10,Infor!$A$13:$A$30,0),0)&gt;0,"L",IF(WEEKDAY(AI$10)=1,"","X")))</f>
        <v/>
      </c>
      <c r="AJ44" s="62"/>
      <c r="AK44" s="62">
        <f t="shared" si="6"/>
        <v>26</v>
      </c>
      <c r="AL44" s="62">
        <f t="shared" si="7"/>
        <v>0</v>
      </c>
      <c r="AM44" s="62"/>
      <c r="AN44" s="63"/>
      <c r="AO44" s="44">
        <f t="shared" si="0"/>
        <v>11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IF(OR($A45="",E$10=""),"",IF(IFERROR(MATCH(BBC_11!E$10,Infor!$A$13:$A$30,0),0)&gt;0,"L",IF(WEEKDAY(E$10)=1,"","X")))</f>
        <v>X</v>
      </c>
      <c r="F45" s="61" t="str">
        <f>IF(OR($A45="",F$10=""),"",IF(IFERROR(MATCH(BBC_11!F$10,Infor!$A$13:$A$30,0),0)&gt;0,"L",IF(WEEKDAY(F$10)=1,"","X")))</f>
        <v>X</v>
      </c>
      <c r="G45" s="61" t="str">
        <f>IF(OR($A45="",G$10=""),"",IF(IFERROR(MATCH(BBC_11!G$10,Infor!$A$13:$A$30,0),0)&gt;0,"L",IF(WEEKDAY(G$10)=1,"","X")))</f>
        <v>X</v>
      </c>
      <c r="H45" s="61" t="str">
        <f>IF(OR($A45="",H$10=""),"",IF(IFERROR(MATCH(BBC_11!H$10,Infor!$A$13:$A$30,0),0)&gt;0,"L",IF(WEEKDAY(H$10)=1,"","X")))</f>
        <v>X</v>
      </c>
      <c r="I45" s="61" t="str">
        <f>IF(OR($A45="",I$10=""),"",IF(IFERROR(MATCH(BBC_11!I$10,Infor!$A$13:$A$30,0),0)&gt;0,"L",IF(WEEKDAY(I$10)=1,"","X")))</f>
        <v/>
      </c>
      <c r="J45" s="61" t="str">
        <f>IF(OR($A45="",J$10=""),"",IF(IFERROR(MATCH(BBC_11!J$10,Infor!$A$13:$A$30,0),0)&gt;0,"L",IF(WEEKDAY(J$10)=1,"","X")))</f>
        <v>X</v>
      </c>
      <c r="K45" s="61" t="str">
        <f>IF(OR($A45="",K$10=""),"",IF(IFERROR(MATCH(BBC_11!K$10,Infor!$A$13:$A$30,0),0)&gt;0,"L",IF(WEEKDAY(K$10)=1,"","X")))</f>
        <v>X</v>
      </c>
      <c r="L45" s="61" t="str">
        <f>IF(OR($A45="",L$10=""),"",IF(IFERROR(MATCH(BBC_11!L$10,Infor!$A$13:$A$30,0),0)&gt;0,"L",IF(WEEKDAY(L$10)=1,"","X")))</f>
        <v>X</v>
      </c>
      <c r="M45" s="61" t="str">
        <f>IF(OR($A45="",M$10=""),"",IF(IFERROR(MATCH(BBC_11!M$10,Infor!$A$13:$A$30,0),0)&gt;0,"L",IF(WEEKDAY(M$10)=1,"","X")))</f>
        <v>X</v>
      </c>
      <c r="N45" s="61" t="str">
        <f>IF(OR($A45="",N$10=""),"",IF(IFERROR(MATCH(BBC_11!N$10,Infor!$A$13:$A$30,0),0)&gt;0,"L",IF(WEEKDAY(N$10)=1,"","X")))</f>
        <v>X</v>
      </c>
      <c r="O45" s="61" t="str">
        <f>IF(OR($A45="",O$10=""),"",IF(IFERROR(MATCH(BBC_11!O$10,Infor!$A$13:$A$30,0),0)&gt;0,"L",IF(WEEKDAY(O$10)=1,"","X")))</f>
        <v>X</v>
      </c>
      <c r="P45" s="61" t="str">
        <f>IF(OR($A45="",P$10=""),"",IF(IFERROR(MATCH(BBC_11!P$10,Infor!$A$13:$A$30,0),0)&gt;0,"L",IF(WEEKDAY(P$10)=1,"","X")))</f>
        <v/>
      </c>
      <c r="Q45" s="61" t="str">
        <f>IF(OR($A45="",Q$10=""),"",IF(IFERROR(MATCH(BBC_11!Q$10,Infor!$A$13:$A$30,0),0)&gt;0,"L",IF(WEEKDAY(Q$10)=1,"","X")))</f>
        <v>X</v>
      </c>
      <c r="R45" s="61" t="str">
        <f>IF(OR($A45="",R$10=""),"",IF(IFERROR(MATCH(BBC_11!R$10,Infor!$A$13:$A$30,0),0)&gt;0,"L",IF(WEEKDAY(R$10)=1,"","X")))</f>
        <v>X</v>
      </c>
      <c r="S45" s="61" t="str">
        <f>IF(OR($A45="",S$10=""),"",IF(IFERROR(MATCH(BBC_11!S$10,Infor!$A$13:$A$30,0),0)&gt;0,"L",IF(WEEKDAY(S$10)=1,"","X")))</f>
        <v>X</v>
      </c>
      <c r="T45" s="61" t="str">
        <f>IF(OR($A45="",T$10=""),"",IF(IFERROR(MATCH(BBC_11!T$10,Infor!$A$13:$A$30,0),0)&gt;0,"L",IF(WEEKDAY(T$10)=1,"","X")))</f>
        <v>X</v>
      </c>
      <c r="U45" s="61" t="str">
        <f>IF(OR($A45="",U$10=""),"",IF(IFERROR(MATCH(BBC_11!U$10,Infor!$A$13:$A$30,0),0)&gt;0,"L",IF(WEEKDAY(U$10)=1,"","X")))</f>
        <v>X</v>
      </c>
      <c r="V45" s="61" t="str">
        <f>IF(OR($A45="",V$10=""),"",IF(IFERROR(MATCH(BBC_11!V$10,Infor!$A$13:$A$30,0),0)&gt;0,"L",IF(WEEKDAY(V$10)=1,"","X")))</f>
        <v>X</v>
      </c>
      <c r="W45" s="61" t="str">
        <f>IF(OR($A45="",W$10=""),"",IF(IFERROR(MATCH(BBC_11!W$10,Infor!$A$13:$A$30,0),0)&gt;0,"L",IF(WEEKDAY(W$10)=1,"","X")))</f>
        <v/>
      </c>
      <c r="X45" s="61" t="str">
        <f>IF(OR($A45="",X$10=""),"",IF(IFERROR(MATCH(BBC_11!X$10,Infor!$A$13:$A$30,0),0)&gt;0,"L",IF(WEEKDAY(X$10)=1,"","X")))</f>
        <v>X</v>
      </c>
      <c r="Y45" s="61" t="str">
        <f>IF(OR($A45="",Y$10=""),"",IF(IFERROR(MATCH(BBC_11!Y$10,Infor!$A$13:$A$30,0),0)&gt;0,"L",IF(WEEKDAY(Y$10)=1,"","X")))</f>
        <v>X</v>
      </c>
      <c r="Z45" s="61" t="str">
        <f>IF(OR($A45="",Z$10=""),"",IF(IFERROR(MATCH(BBC_11!Z$10,Infor!$A$13:$A$30,0),0)&gt;0,"L",IF(WEEKDAY(Z$10)=1,"","X")))</f>
        <v>X</v>
      </c>
      <c r="AA45" s="61" t="str">
        <f>IF(OR($A45="",AA$10=""),"",IF(IFERROR(MATCH(BBC_11!AA$10,Infor!$A$13:$A$30,0),0)&gt;0,"L",IF(WEEKDAY(AA$10)=1,"","X")))</f>
        <v>X</v>
      </c>
      <c r="AB45" s="61" t="str">
        <f>IF(OR($A45="",AB$10=""),"",IF(IFERROR(MATCH(BBC_11!AB$10,Infor!$A$13:$A$30,0),0)&gt;0,"L",IF(WEEKDAY(AB$10)=1,"","X")))</f>
        <v>X</v>
      </c>
      <c r="AC45" s="61" t="str">
        <f>IF(OR($A45="",AC$10=""),"",IF(IFERROR(MATCH(BBC_11!AC$10,Infor!$A$13:$A$30,0),0)&gt;0,"L",IF(WEEKDAY(AC$10)=1,"","X")))</f>
        <v>X</v>
      </c>
      <c r="AD45" s="61" t="str">
        <f>IF(OR($A45="",AD$10=""),"",IF(IFERROR(MATCH(BBC_11!AD$10,Infor!$A$13:$A$30,0),0)&gt;0,"L",IF(WEEKDAY(AD$10)=1,"","X")))</f>
        <v/>
      </c>
      <c r="AE45" s="61" t="str">
        <f>IF(OR($A45="",AE$10=""),"",IF(IFERROR(MATCH(BBC_11!AE$10,Infor!$A$13:$A$30,0),0)&gt;0,"L",IF(WEEKDAY(AE$10)=1,"","X")))</f>
        <v>X</v>
      </c>
      <c r="AF45" s="61" t="str">
        <f>IF(OR($A45="",AF$10=""),"",IF(IFERROR(MATCH(BBC_11!AF$10,Infor!$A$13:$A$30,0),0)&gt;0,"L",IF(WEEKDAY(AF$10)=1,"","X")))</f>
        <v>X</v>
      </c>
      <c r="AG45" s="61" t="str">
        <f>IF(OR($A45="",AG$10=""),"",IF(IFERROR(MATCH(BBC_11!AG$10,Infor!$A$13:$A$30,0),0)&gt;0,"L",IF(WEEKDAY(AG$10)=1,"","X")))</f>
        <v>X</v>
      </c>
      <c r="AH45" s="61" t="str">
        <f>IF(OR($A45="",AH$10=""),"",IF(IFERROR(MATCH(BBC_11!AH$10,Infor!$A$13:$A$30,0),0)&gt;0,"L",IF(WEEKDAY(AH$10)=1,"","X")))</f>
        <v>X</v>
      </c>
      <c r="AI45" s="61" t="str">
        <f>IF(OR($A45="",AI$10=""),"",IF(IFERROR(MATCH(BBC_11!AI$10,Infor!$A$13:$A$30,0),0)&gt;0,"L",IF(WEEKDAY(AI$10)=1,"","X")))</f>
        <v/>
      </c>
      <c r="AJ45" s="62"/>
      <c r="AK45" s="62">
        <f t="shared" si="6"/>
        <v>26</v>
      </c>
      <c r="AL45" s="62">
        <f t="shared" si="7"/>
        <v>0</v>
      </c>
      <c r="AM45" s="62"/>
      <c r="AN45" s="63"/>
      <c r="AO45" s="44">
        <f t="shared" si="0"/>
        <v>11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IF(OR($A46="",E$10=""),"",IF(IFERROR(MATCH(BBC_11!E$10,Infor!$A$13:$A$30,0),0)&gt;0,"L",IF(WEEKDAY(E$10)=1,"","X")))</f>
        <v>X</v>
      </c>
      <c r="F46" s="61" t="str">
        <f>IF(OR($A46="",F$10=""),"",IF(IFERROR(MATCH(BBC_11!F$10,Infor!$A$13:$A$30,0),0)&gt;0,"L",IF(WEEKDAY(F$10)=1,"","X")))</f>
        <v>X</v>
      </c>
      <c r="G46" s="61" t="str">
        <f>IF(OR($A46="",G$10=""),"",IF(IFERROR(MATCH(BBC_11!G$10,Infor!$A$13:$A$30,0),0)&gt;0,"L",IF(WEEKDAY(G$10)=1,"","X")))</f>
        <v>X</v>
      </c>
      <c r="H46" s="61" t="str">
        <f>IF(OR($A46="",H$10=""),"",IF(IFERROR(MATCH(BBC_11!H$10,Infor!$A$13:$A$30,0),0)&gt;0,"L",IF(WEEKDAY(H$10)=1,"","X")))</f>
        <v>X</v>
      </c>
      <c r="I46" s="61" t="str">
        <f>IF(OR($A46="",I$10=""),"",IF(IFERROR(MATCH(BBC_11!I$10,Infor!$A$13:$A$30,0),0)&gt;0,"L",IF(WEEKDAY(I$10)=1,"","X")))</f>
        <v/>
      </c>
      <c r="J46" s="61" t="str">
        <f>IF(OR($A46="",J$10=""),"",IF(IFERROR(MATCH(BBC_11!J$10,Infor!$A$13:$A$30,0),0)&gt;0,"L",IF(WEEKDAY(J$10)=1,"","X")))</f>
        <v>X</v>
      </c>
      <c r="K46" s="61" t="str">
        <f>IF(OR($A46="",K$10=""),"",IF(IFERROR(MATCH(BBC_11!K$10,Infor!$A$13:$A$30,0),0)&gt;0,"L",IF(WEEKDAY(K$10)=1,"","X")))</f>
        <v>X</v>
      </c>
      <c r="L46" s="61" t="str">
        <f>IF(OR($A46="",L$10=""),"",IF(IFERROR(MATCH(BBC_11!L$10,Infor!$A$13:$A$30,0),0)&gt;0,"L",IF(WEEKDAY(L$10)=1,"","X")))</f>
        <v>X</v>
      </c>
      <c r="M46" s="61" t="str">
        <f>IF(OR($A46="",M$10=""),"",IF(IFERROR(MATCH(BBC_11!M$10,Infor!$A$13:$A$30,0),0)&gt;0,"L",IF(WEEKDAY(M$10)=1,"","X")))</f>
        <v>X</v>
      </c>
      <c r="N46" s="61" t="str">
        <f>IF(OR($A46="",N$10=""),"",IF(IFERROR(MATCH(BBC_11!N$10,Infor!$A$13:$A$30,0),0)&gt;0,"L",IF(WEEKDAY(N$10)=1,"","X")))</f>
        <v>X</v>
      </c>
      <c r="O46" s="61" t="str">
        <f>IF(OR($A46="",O$10=""),"",IF(IFERROR(MATCH(BBC_11!O$10,Infor!$A$13:$A$30,0),0)&gt;0,"L",IF(WEEKDAY(O$10)=1,"","X")))</f>
        <v>X</v>
      </c>
      <c r="P46" s="61" t="str">
        <f>IF(OR($A46="",P$10=""),"",IF(IFERROR(MATCH(BBC_11!P$10,Infor!$A$13:$A$30,0),0)&gt;0,"L",IF(WEEKDAY(P$10)=1,"","X")))</f>
        <v/>
      </c>
      <c r="Q46" s="61" t="str">
        <f>IF(OR($A46="",Q$10=""),"",IF(IFERROR(MATCH(BBC_11!Q$10,Infor!$A$13:$A$30,0),0)&gt;0,"L",IF(WEEKDAY(Q$10)=1,"","X")))</f>
        <v>X</v>
      </c>
      <c r="R46" s="61" t="str">
        <f>IF(OR($A46="",R$10=""),"",IF(IFERROR(MATCH(BBC_11!R$10,Infor!$A$13:$A$30,0),0)&gt;0,"L",IF(WEEKDAY(R$10)=1,"","X")))</f>
        <v>X</v>
      </c>
      <c r="S46" s="61" t="str">
        <f>IF(OR($A46="",S$10=""),"",IF(IFERROR(MATCH(BBC_11!S$10,Infor!$A$13:$A$30,0),0)&gt;0,"L",IF(WEEKDAY(S$10)=1,"","X")))</f>
        <v>X</v>
      </c>
      <c r="T46" s="61" t="str">
        <f>IF(OR($A46="",T$10=""),"",IF(IFERROR(MATCH(BBC_11!T$10,Infor!$A$13:$A$30,0),0)&gt;0,"L",IF(WEEKDAY(T$10)=1,"","X")))</f>
        <v>X</v>
      </c>
      <c r="U46" s="61" t="str">
        <f>IF(OR($A46="",U$10=""),"",IF(IFERROR(MATCH(BBC_11!U$10,Infor!$A$13:$A$30,0),0)&gt;0,"L",IF(WEEKDAY(U$10)=1,"","X")))</f>
        <v>X</v>
      </c>
      <c r="V46" s="61" t="str">
        <f>IF(OR($A46="",V$10=""),"",IF(IFERROR(MATCH(BBC_11!V$10,Infor!$A$13:$A$30,0),0)&gt;0,"L",IF(WEEKDAY(V$10)=1,"","X")))</f>
        <v>X</v>
      </c>
      <c r="W46" s="61" t="str">
        <f>IF(OR($A46="",W$10=""),"",IF(IFERROR(MATCH(BBC_11!W$10,Infor!$A$13:$A$30,0),0)&gt;0,"L",IF(WEEKDAY(W$10)=1,"","X")))</f>
        <v/>
      </c>
      <c r="X46" s="61" t="str">
        <f>IF(OR($A46="",X$10=""),"",IF(IFERROR(MATCH(BBC_11!X$10,Infor!$A$13:$A$30,0),0)&gt;0,"L",IF(WEEKDAY(X$10)=1,"","X")))</f>
        <v>X</v>
      </c>
      <c r="Y46" s="61" t="str">
        <f>IF(OR($A46="",Y$10=""),"",IF(IFERROR(MATCH(BBC_11!Y$10,Infor!$A$13:$A$30,0),0)&gt;0,"L",IF(WEEKDAY(Y$10)=1,"","X")))</f>
        <v>X</v>
      </c>
      <c r="Z46" s="61" t="str">
        <f>IF(OR($A46="",Z$10=""),"",IF(IFERROR(MATCH(BBC_11!Z$10,Infor!$A$13:$A$30,0),0)&gt;0,"L",IF(WEEKDAY(Z$10)=1,"","X")))</f>
        <v>X</v>
      </c>
      <c r="AA46" s="61" t="str">
        <f>IF(OR($A46="",AA$10=""),"",IF(IFERROR(MATCH(BBC_11!AA$10,Infor!$A$13:$A$30,0),0)&gt;0,"L",IF(WEEKDAY(AA$10)=1,"","X")))</f>
        <v>X</v>
      </c>
      <c r="AB46" s="61" t="str">
        <f>IF(OR($A46="",AB$10=""),"",IF(IFERROR(MATCH(BBC_11!AB$10,Infor!$A$13:$A$30,0),0)&gt;0,"L",IF(WEEKDAY(AB$10)=1,"","X")))</f>
        <v>X</v>
      </c>
      <c r="AC46" s="61" t="str">
        <f>IF(OR($A46="",AC$10=""),"",IF(IFERROR(MATCH(BBC_11!AC$10,Infor!$A$13:$A$30,0),0)&gt;0,"L",IF(WEEKDAY(AC$10)=1,"","X")))</f>
        <v>X</v>
      </c>
      <c r="AD46" s="61" t="str">
        <f>IF(OR($A46="",AD$10=""),"",IF(IFERROR(MATCH(BBC_11!AD$10,Infor!$A$13:$A$30,0),0)&gt;0,"L",IF(WEEKDAY(AD$10)=1,"","X")))</f>
        <v/>
      </c>
      <c r="AE46" s="61" t="str">
        <f>IF(OR($A46="",AE$10=""),"",IF(IFERROR(MATCH(BBC_11!AE$10,Infor!$A$13:$A$30,0),0)&gt;0,"L",IF(WEEKDAY(AE$10)=1,"","X")))</f>
        <v>X</v>
      </c>
      <c r="AF46" s="61" t="str">
        <f>IF(OR($A46="",AF$10=""),"",IF(IFERROR(MATCH(BBC_11!AF$10,Infor!$A$13:$A$30,0),0)&gt;0,"L",IF(WEEKDAY(AF$10)=1,"","X")))</f>
        <v>X</v>
      </c>
      <c r="AG46" s="61" t="str">
        <f>IF(OR($A46="",AG$10=""),"",IF(IFERROR(MATCH(BBC_11!AG$10,Infor!$A$13:$A$30,0),0)&gt;0,"L",IF(WEEKDAY(AG$10)=1,"","X")))</f>
        <v>X</v>
      </c>
      <c r="AH46" s="61" t="str">
        <f>IF(OR($A46="",AH$10=""),"",IF(IFERROR(MATCH(BBC_11!AH$10,Infor!$A$13:$A$30,0),0)&gt;0,"L",IF(WEEKDAY(AH$10)=1,"","X")))</f>
        <v>X</v>
      </c>
      <c r="AI46" s="61" t="str">
        <f>IF(OR($A46="",AI$10=""),"",IF(IFERROR(MATCH(BBC_11!AI$10,Infor!$A$13:$A$30,0),0)&gt;0,"L",IF(WEEKDAY(AI$10)=1,"","X")))</f>
        <v/>
      </c>
      <c r="AJ46" s="62"/>
      <c r="AK46" s="62">
        <f t="shared" si="6"/>
        <v>26</v>
      </c>
      <c r="AL46" s="62">
        <f t="shared" si="7"/>
        <v>0</v>
      </c>
      <c r="AM46" s="62"/>
      <c r="AN46" s="63"/>
      <c r="AO46" s="44">
        <f t="shared" si="0"/>
        <v>11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IF(OR($A47="",E$10=""),"",IF(IFERROR(MATCH(BBC_11!E$10,Infor!$A$13:$A$30,0),0)&gt;0,"L",IF(WEEKDAY(E$10)=1,"","X")))</f>
        <v>X</v>
      </c>
      <c r="F47" s="61" t="str">
        <f>IF(OR($A47="",F$10=""),"",IF(IFERROR(MATCH(BBC_11!F$10,Infor!$A$13:$A$30,0),0)&gt;0,"L",IF(WEEKDAY(F$10)=1,"","X")))</f>
        <v>X</v>
      </c>
      <c r="G47" s="61" t="str">
        <f>IF(OR($A47="",G$10=""),"",IF(IFERROR(MATCH(BBC_11!G$10,Infor!$A$13:$A$30,0),0)&gt;0,"L",IF(WEEKDAY(G$10)=1,"","X")))</f>
        <v>X</v>
      </c>
      <c r="H47" s="61" t="str">
        <f>IF(OR($A47="",H$10=""),"",IF(IFERROR(MATCH(BBC_11!H$10,Infor!$A$13:$A$30,0),0)&gt;0,"L",IF(WEEKDAY(H$10)=1,"","X")))</f>
        <v>X</v>
      </c>
      <c r="I47" s="61" t="str">
        <f>IF(OR($A47="",I$10=""),"",IF(IFERROR(MATCH(BBC_11!I$10,Infor!$A$13:$A$30,0),0)&gt;0,"L",IF(WEEKDAY(I$10)=1,"","X")))</f>
        <v/>
      </c>
      <c r="J47" s="61" t="str">
        <f>IF(OR($A47="",J$10=""),"",IF(IFERROR(MATCH(BBC_11!J$10,Infor!$A$13:$A$30,0),0)&gt;0,"L",IF(WEEKDAY(J$10)=1,"","X")))</f>
        <v>X</v>
      </c>
      <c r="K47" s="61" t="str">
        <f>IF(OR($A47="",K$10=""),"",IF(IFERROR(MATCH(BBC_11!K$10,Infor!$A$13:$A$30,0),0)&gt;0,"L",IF(WEEKDAY(K$10)=1,"","X")))</f>
        <v>X</v>
      </c>
      <c r="L47" s="61" t="str">
        <f>IF(OR($A47="",L$10=""),"",IF(IFERROR(MATCH(BBC_11!L$10,Infor!$A$13:$A$30,0),0)&gt;0,"L",IF(WEEKDAY(L$10)=1,"","X")))</f>
        <v>X</v>
      </c>
      <c r="M47" s="61" t="str">
        <f>IF(OR($A47="",M$10=""),"",IF(IFERROR(MATCH(BBC_11!M$10,Infor!$A$13:$A$30,0),0)&gt;0,"L",IF(WEEKDAY(M$10)=1,"","X")))</f>
        <v>X</v>
      </c>
      <c r="N47" s="61" t="str">
        <f>IF(OR($A47="",N$10=""),"",IF(IFERROR(MATCH(BBC_11!N$10,Infor!$A$13:$A$30,0),0)&gt;0,"L",IF(WEEKDAY(N$10)=1,"","X")))</f>
        <v>X</v>
      </c>
      <c r="O47" s="61" t="str">
        <f>IF(OR($A47="",O$10=""),"",IF(IFERROR(MATCH(BBC_11!O$10,Infor!$A$13:$A$30,0),0)&gt;0,"L",IF(WEEKDAY(O$10)=1,"","X")))</f>
        <v>X</v>
      </c>
      <c r="P47" s="61" t="str">
        <f>IF(OR($A47="",P$10=""),"",IF(IFERROR(MATCH(BBC_11!P$10,Infor!$A$13:$A$30,0),0)&gt;0,"L",IF(WEEKDAY(P$10)=1,"","X")))</f>
        <v/>
      </c>
      <c r="Q47" s="61" t="str">
        <f>IF(OR($A47="",Q$10=""),"",IF(IFERROR(MATCH(BBC_11!Q$10,Infor!$A$13:$A$30,0),0)&gt;0,"L",IF(WEEKDAY(Q$10)=1,"","X")))</f>
        <v>X</v>
      </c>
      <c r="R47" s="61" t="str">
        <f>IF(OR($A47="",R$10=""),"",IF(IFERROR(MATCH(BBC_11!R$10,Infor!$A$13:$A$30,0),0)&gt;0,"L",IF(WEEKDAY(R$10)=1,"","X")))</f>
        <v>X</v>
      </c>
      <c r="S47" s="61" t="str">
        <f>IF(OR($A47="",S$10=""),"",IF(IFERROR(MATCH(BBC_11!S$10,Infor!$A$13:$A$30,0),0)&gt;0,"L",IF(WEEKDAY(S$10)=1,"","X")))</f>
        <v>X</v>
      </c>
      <c r="T47" s="61" t="str">
        <f>IF(OR($A47="",T$10=""),"",IF(IFERROR(MATCH(BBC_11!T$10,Infor!$A$13:$A$30,0),0)&gt;0,"L",IF(WEEKDAY(T$10)=1,"","X")))</f>
        <v>X</v>
      </c>
      <c r="U47" s="61" t="str">
        <f>IF(OR($A47="",U$10=""),"",IF(IFERROR(MATCH(BBC_11!U$10,Infor!$A$13:$A$30,0),0)&gt;0,"L",IF(WEEKDAY(U$10)=1,"","X")))</f>
        <v>X</v>
      </c>
      <c r="V47" s="61" t="str">
        <f>IF(OR($A47="",V$10=""),"",IF(IFERROR(MATCH(BBC_11!V$10,Infor!$A$13:$A$30,0),0)&gt;0,"L",IF(WEEKDAY(V$10)=1,"","X")))</f>
        <v>X</v>
      </c>
      <c r="W47" s="61" t="str">
        <f>IF(OR($A47="",W$10=""),"",IF(IFERROR(MATCH(BBC_11!W$10,Infor!$A$13:$A$30,0),0)&gt;0,"L",IF(WEEKDAY(W$10)=1,"","X")))</f>
        <v/>
      </c>
      <c r="X47" s="61" t="str">
        <f>IF(OR($A47="",X$10=""),"",IF(IFERROR(MATCH(BBC_11!X$10,Infor!$A$13:$A$30,0),0)&gt;0,"L",IF(WEEKDAY(X$10)=1,"","X")))</f>
        <v>X</v>
      </c>
      <c r="Y47" s="61" t="str">
        <f>IF(OR($A47="",Y$10=""),"",IF(IFERROR(MATCH(BBC_11!Y$10,Infor!$A$13:$A$30,0),0)&gt;0,"L",IF(WEEKDAY(Y$10)=1,"","X")))</f>
        <v>X</v>
      </c>
      <c r="Z47" s="61" t="str">
        <f>IF(OR($A47="",Z$10=""),"",IF(IFERROR(MATCH(BBC_11!Z$10,Infor!$A$13:$A$30,0),0)&gt;0,"L",IF(WEEKDAY(Z$10)=1,"","X")))</f>
        <v>X</v>
      </c>
      <c r="AA47" s="61" t="str">
        <f>IF(OR($A47="",AA$10=""),"",IF(IFERROR(MATCH(BBC_11!AA$10,Infor!$A$13:$A$30,0),0)&gt;0,"L",IF(WEEKDAY(AA$10)=1,"","X")))</f>
        <v>X</v>
      </c>
      <c r="AB47" s="61" t="str">
        <f>IF(OR($A47="",AB$10=""),"",IF(IFERROR(MATCH(BBC_11!AB$10,Infor!$A$13:$A$30,0),0)&gt;0,"L",IF(WEEKDAY(AB$10)=1,"","X")))</f>
        <v>X</v>
      </c>
      <c r="AC47" s="61" t="str">
        <f>IF(OR($A47="",AC$10=""),"",IF(IFERROR(MATCH(BBC_11!AC$10,Infor!$A$13:$A$30,0),0)&gt;0,"L",IF(WEEKDAY(AC$10)=1,"","X")))</f>
        <v>X</v>
      </c>
      <c r="AD47" s="61" t="str">
        <f>IF(OR($A47="",AD$10=""),"",IF(IFERROR(MATCH(BBC_11!AD$10,Infor!$A$13:$A$30,0),0)&gt;0,"L",IF(WEEKDAY(AD$10)=1,"","X")))</f>
        <v/>
      </c>
      <c r="AE47" s="61" t="str">
        <f>IF(OR($A47="",AE$10=""),"",IF(IFERROR(MATCH(BBC_11!AE$10,Infor!$A$13:$A$30,0),0)&gt;0,"L",IF(WEEKDAY(AE$10)=1,"","X")))</f>
        <v>X</v>
      </c>
      <c r="AF47" s="61" t="str">
        <f>IF(OR($A47="",AF$10=""),"",IF(IFERROR(MATCH(BBC_11!AF$10,Infor!$A$13:$A$30,0),0)&gt;0,"L",IF(WEEKDAY(AF$10)=1,"","X")))</f>
        <v>X</v>
      </c>
      <c r="AG47" s="61" t="str">
        <f>IF(OR($A47="",AG$10=""),"",IF(IFERROR(MATCH(BBC_11!AG$10,Infor!$A$13:$A$30,0),0)&gt;0,"L",IF(WEEKDAY(AG$10)=1,"","X")))</f>
        <v>X</v>
      </c>
      <c r="AH47" s="61" t="str">
        <f>IF(OR($A47="",AH$10=""),"",IF(IFERROR(MATCH(BBC_11!AH$10,Infor!$A$13:$A$30,0),0)&gt;0,"L",IF(WEEKDAY(AH$10)=1,"","X")))</f>
        <v>X</v>
      </c>
      <c r="AI47" s="61" t="str">
        <f>IF(OR($A47="",AI$10=""),"",IF(IFERROR(MATCH(BBC_11!AI$10,Infor!$A$13:$A$30,0),0)&gt;0,"L",IF(WEEKDAY(AI$10)=1,"","X")))</f>
        <v/>
      </c>
      <c r="AJ47" s="62"/>
      <c r="AK47" s="62">
        <f t="shared" si="6"/>
        <v>26</v>
      </c>
      <c r="AL47" s="62">
        <f t="shared" si="7"/>
        <v>0</v>
      </c>
      <c r="AM47" s="62"/>
      <c r="AN47" s="63"/>
      <c r="AO47" s="44">
        <f t="shared" si="0"/>
        <v>11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IF(OR($A48="",E$10=""),"",IF(IFERROR(MATCH(BBC_11!E$10,Infor!$A$13:$A$30,0),0)&gt;0,"L",IF(WEEKDAY(E$10)=1,"","X")))</f>
        <v>X</v>
      </c>
      <c r="F48" s="61" t="str">
        <f>IF(OR($A48="",F$10=""),"",IF(IFERROR(MATCH(BBC_11!F$10,Infor!$A$13:$A$30,0),0)&gt;0,"L",IF(WEEKDAY(F$10)=1,"","X")))</f>
        <v>X</v>
      </c>
      <c r="G48" s="61" t="str">
        <f>IF(OR($A48="",G$10=""),"",IF(IFERROR(MATCH(BBC_11!G$10,Infor!$A$13:$A$30,0),0)&gt;0,"L",IF(WEEKDAY(G$10)=1,"","X")))</f>
        <v>X</v>
      </c>
      <c r="H48" s="61" t="str">
        <f>IF(OR($A48="",H$10=""),"",IF(IFERROR(MATCH(BBC_11!H$10,Infor!$A$13:$A$30,0),0)&gt;0,"L",IF(WEEKDAY(H$10)=1,"","X")))</f>
        <v>X</v>
      </c>
      <c r="I48" s="61" t="str">
        <f>IF(OR($A48="",I$10=""),"",IF(IFERROR(MATCH(BBC_11!I$10,Infor!$A$13:$A$30,0),0)&gt;0,"L",IF(WEEKDAY(I$10)=1,"","X")))</f>
        <v/>
      </c>
      <c r="J48" s="61" t="str">
        <f>IF(OR($A48="",J$10=""),"",IF(IFERROR(MATCH(BBC_11!J$10,Infor!$A$13:$A$30,0),0)&gt;0,"L",IF(WEEKDAY(J$10)=1,"","X")))</f>
        <v>X</v>
      </c>
      <c r="K48" s="61" t="str">
        <f>IF(OR($A48="",K$10=""),"",IF(IFERROR(MATCH(BBC_11!K$10,Infor!$A$13:$A$30,0),0)&gt;0,"L",IF(WEEKDAY(K$10)=1,"","X")))</f>
        <v>X</v>
      </c>
      <c r="L48" s="61" t="str">
        <f>IF(OR($A48="",L$10=""),"",IF(IFERROR(MATCH(BBC_11!L$10,Infor!$A$13:$A$30,0),0)&gt;0,"L",IF(WEEKDAY(L$10)=1,"","X")))</f>
        <v>X</v>
      </c>
      <c r="M48" s="61" t="str">
        <f>IF(OR($A48="",M$10=""),"",IF(IFERROR(MATCH(BBC_11!M$10,Infor!$A$13:$A$30,0),0)&gt;0,"L",IF(WEEKDAY(M$10)=1,"","X")))</f>
        <v>X</v>
      </c>
      <c r="N48" s="61" t="str">
        <f>IF(OR($A48="",N$10=""),"",IF(IFERROR(MATCH(BBC_11!N$10,Infor!$A$13:$A$30,0),0)&gt;0,"L",IF(WEEKDAY(N$10)=1,"","X")))</f>
        <v>X</v>
      </c>
      <c r="O48" s="61" t="str">
        <f>IF(OR($A48="",O$10=""),"",IF(IFERROR(MATCH(BBC_11!O$10,Infor!$A$13:$A$30,0),0)&gt;0,"L",IF(WEEKDAY(O$10)=1,"","X")))</f>
        <v>X</v>
      </c>
      <c r="P48" s="61" t="str">
        <f>IF(OR($A48="",P$10=""),"",IF(IFERROR(MATCH(BBC_11!P$10,Infor!$A$13:$A$30,0),0)&gt;0,"L",IF(WEEKDAY(P$10)=1,"","X")))</f>
        <v/>
      </c>
      <c r="Q48" s="61" t="str">
        <f>IF(OR($A48="",Q$10=""),"",IF(IFERROR(MATCH(BBC_11!Q$10,Infor!$A$13:$A$30,0),0)&gt;0,"L",IF(WEEKDAY(Q$10)=1,"","X")))</f>
        <v>X</v>
      </c>
      <c r="R48" s="61" t="str">
        <f>IF(OR($A48="",R$10=""),"",IF(IFERROR(MATCH(BBC_11!R$10,Infor!$A$13:$A$30,0),0)&gt;0,"L",IF(WEEKDAY(R$10)=1,"","X")))</f>
        <v>X</v>
      </c>
      <c r="S48" s="61" t="str">
        <f>IF(OR($A48="",S$10=""),"",IF(IFERROR(MATCH(BBC_11!S$10,Infor!$A$13:$A$30,0),0)&gt;0,"L",IF(WEEKDAY(S$10)=1,"","X")))</f>
        <v>X</v>
      </c>
      <c r="T48" s="61" t="str">
        <f>IF(OR($A48="",T$10=""),"",IF(IFERROR(MATCH(BBC_11!T$10,Infor!$A$13:$A$30,0),0)&gt;0,"L",IF(WEEKDAY(T$10)=1,"","X")))</f>
        <v>X</v>
      </c>
      <c r="U48" s="61" t="str">
        <f>IF(OR($A48="",U$10=""),"",IF(IFERROR(MATCH(BBC_11!U$10,Infor!$A$13:$A$30,0),0)&gt;0,"L",IF(WEEKDAY(U$10)=1,"","X")))</f>
        <v>X</v>
      </c>
      <c r="V48" s="61" t="str">
        <f>IF(OR($A48="",V$10=""),"",IF(IFERROR(MATCH(BBC_11!V$10,Infor!$A$13:$A$30,0),0)&gt;0,"L",IF(WEEKDAY(V$10)=1,"","X")))</f>
        <v>X</v>
      </c>
      <c r="W48" s="61" t="str">
        <f>IF(OR($A48="",W$10=""),"",IF(IFERROR(MATCH(BBC_11!W$10,Infor!$A$13:$A$30,0),0)&gt;0,"L",IF(WEEKDAY(W$10)=1,"","X")))</f>
        <v/>
      </c>
      <c r="X48" s="61" t="str">
        <f>IF(OR($A48="",X$10=""),"",IF(IFERROR(MATCH(BBC_11!X$10,Infor!$A$13:$A$30,0),0)&gt;0,"L",IF(WEEKDAY(X$10)=1,"","X")))</f>
        <v>X</v>
      </c>
      <c r="Y48" s="61" t="str">
        <f>IF(OR($A48="",Y$10=""),"",IF(IFERROR(MATCH(BBC_11!Y$10,Infor!$A$13:$A$30,0),0)&gt;0,"L",IF(WEEKDAY(Y$10)=1,"","X")))</f>
        <v>X</v>
      </c>
      <c r="Z48" s="61" t="str">
        <f>IF(OR($A48="",Z$10=""),"",IF(IFERROR(MATCH(BBC_11!Z$10,Infor!$A$13:$A$30,0),0)&gt;0,"L",IF(WEEKDAY(Z$10)=1,"","X")))</f>
        <v>X</v>
      </c>
      <c r="AA48" s="61" t="str">
        <f>IF(OR($A48="",AA$10=""),"",IF(IFERROR(MATCH(BBC_11!AA$10,Infor!$A$13:$A$30,0),0)&gt;0,"L",IF(WEEKDAY(AA$10)=1,"","X")))</f>
        <v>X</v>
      </c>
      <c r="AB48" s="61" t="str">
        <f>IF(OR($A48="",AB$10=""),"",IF(IFERROR(MATCH(BBC_11!AB$10,Infor!$A$13:$A$30,0),0)&gt;0,"L",IF(WEEKDAY(AB$10)=1,"","X")))</f>
        <v>X</v>
      </c>
      <c r="AC48" s="61" t="str">
        <f>IF(OR($A48="",AC$10=""),"",IF(IFERROR(MATCH(BBC_11!AC$10,Infor!$A$13:$A$30,0),0)&gt;0,"L",IF(WEEKDAY(AC$10)=1,"","X")))</f>
        <v>X</v>
      </c>
      <c r="AD48" s="61" t="str">
        <f>IF(OR($A48="",AD$10=""),"",IF(IFERROR(MATCH(BBC_11!AD$10,Infor!$A$13:$A$30,0),0)&gt;0,"L",IF(WEEKDAY(AD$10)=1,"","X")))</f>
        <v/>
      </c>
      <c r="AE48" s="61" t="str">
        <f>IF(OR($A48="",AE$10=""),"",IF(IFERROR(MATCH(BBC_11!AE$10,Infor!$A$13:$A$30,0),0)&gt;0,"L",IF(WEEKDAY(AE$10)=1,"","X")))</f>
        <v>X</v>
      </c>
      <c r="AF48" s="61" t="str">
        <f>IF(OR($A48="",AF$10=""),"",IF(IFERROR(MATCH(BBC_11!AF$10,Infor!$A$13:$A$30,0),0)&gt;0,"L",IF(WEEKDAY(AF$10)=1,"","X")))</f>
        <v>X</v>
      </c>
      <c r="AG48" s="61" t="str">
        <f>IF(OR($A48="",AG$10=""),"",IF(IFERROR(MATCH(BBC_11!AG$10,Infor!$A$13:$A$30,0),0)&gt;0,"L",IF(WEEKDAY(AG$10)=1,"","X")))</f>
        <v>X</v>
      </c>
      <c r="AH48" s="61" t="str">
        <f>IF(OR($A48="",AH$10=""),"",IF(IFERROR(MATCH(BBC_11!AH$10,Infor!$A$13:$A$30,0),0)&gt;0,"L",IF(WEEKDAY(AH$10)=1,"","X")))</f>
        <v>X</v>
      </c>
      <c r="AI48" s="61" t="str">
        <f>IF(OR($A48="",AI$10=""),"",IF(IFERROR(MATCH(BBC_11!AI$10,Infor!$A$13:$A$30,0),0)&gt;0,"L",IF(WEEKDAY(AI$10)=1,"","X")))</f>
        <v/>
      </c>
      <c r="AJ48" s="62"/>
      <c r="AK48" s="62">
        <f t="shared" si="6"/>
        <v>26</v>
      </c>
      <c r="AL48" s="62">
        <f t="shared" si="7"/>
        <v>0</v>
      </c>
      <c r="AM48" s="62"/>
      <c r="AN48" s="63"/>
      <c r="AO48" s="44">
        <f t="shared" si="0"/>
        <v>11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IF(OR($A49="",E$10=""),"",IF(IFERROR(MATCH(BBC_11!E$10,Infor!$A$13:$A$30,0),0)&gt;0,"L",IF(WEEKDAY(E$10)=1,"","X")))</f>
        <v>X</v>
      </c>
      <c r="F49" s="61" t="str">
        <f>IF(OR($A49="",F$10=""),"",IF(IFERROR(MATCH(BBC_11!F$10,Infor!$A$13:$A$30,0),0)&gt;0,"L",IF(WEEKDAY(F$10)=1,"","X")))</f>
        <v>X</v>
      </c>
      <c r="G49" s="61" t="str">
        <f>IF(OR($A49="",G$10=""),"",IF(IFERROR(MATCH(BBC_11!G$10,Infor!$A$13:$A$30,0),0)&gt;0,"L",IF(WEEKDAY(G$10)=1,"","X")))</f>
        <v>X</v>
      </c>
      <c r="H49" s="61" t="str">
        <f>IF(OR($A49="",H$10=""),"",IF(IFERROR(MATCH(BBC_11!H$10,Infor!$A$13:$A$30,0),0)&gt;0,"L",IF(WEEKDAY(H$10)=1,"","X")))</f>
        <v>X</v>
      </c>
      <c r="I49" s="61" t="str">
        <f>IF(OR($A49="",I$10=""),"",IF(IFERROR(MATCH(BBC_11!I$10,Infor!$A$13:$A$30,0),0)&gt;0,"L",IF(WEEKDAY(I$10)=1,"","X")))</f>
        <v/>
      </c>
      <c r="J49" s="61" t="str">
        <f>IF(OR($A49="",J$10=""),"",IF(IFERROR(MATCH(BBC_11!J$10,Infor!$A$13:$A$30,0),0)&gt;0,"L",IF(WEEKDAY(J$10)=1,"","X")))</f>
        <v>X</v>
      </c>
      <c r="K49" s="61" t="str">
        <f>IF(OR($A49="",K$10=""),"",IF(IFERROR(MATCH(BBC_11!K$10,Infor!$A$13:$A$30,0),0)&gt;0,"L",IF(WEEKDAY(K$10)=1,"","X")))</f>
        <v>X</v>
      </c>
      <c r="L49" s="61" t="str">
        <f>IF(OR($A49="",L$10=""),"",IF(IFERROR(MATCH(BBC_11!L$10,Infor!$A$13:$A$30,0),0)&gt;0,"L",IF(WEEKDAY(L$10)=1,"","X")))</f>
        <v>X</v>
      </c>
      <c r="M49" s="61" t="str">
        <f>IF(OR($A49="",M$10=""),"",IF(IFERROR(MATCH(BBC_11!M$10,Infor!$A$13:$A$30,0),0)&gt;0,"L",IF(WEEKDAY(M$10)=1,"","X")))</f>
        <v>X</v>
      </c>
      <c r="N49" s="61" t="str">
        <f>IF(OR($A49="",N$10=""),"",IF(IFERROR(MATCH(BBC_11!N$10,Infor!$A$13:$A$30,0),0)&gt;0,"L",IF(WEEKDAY(N$10)=1,"","X")))</f>
        <v>X</v>
      </c>
      <c r="O49" s="61" t="str">
        <f>IF(OR($A49="",O$10=""),"",IF(IFERROR(MATCH(BBC_11!O$10,Infor!$A$13:$A$30,0),0)&gt;0,"L",IF(WEEKDAY(O$10)=1,"","X")))</f>
        <v>X</v>
      </c>
      <c r="P49" s="61" t="str">
        <f>IF(OR($A49="",P$10=""),"",IF(IFERROR(MATCH(BBC_11!P$10,Infor!$A$13:$A$30,0),0)&gt;0,"L",IF(WEEKDAY(P$10)=1,"","X")))</f>
        <v/>
      </c>
      <c r="Q49" s="61" t="str">
        <f>IF(OR($A49="",Q$10=""),"",IF(IFERROR(MATCH(BBC_11!Q$10,Infor!$A$13:$A$30,0),0)&gt;0,"L",IF(WEEKDAY(Q$10)=1,"","X")))</f>
        <v>X</v>
      </c>
      <c r="R49" s="61" t="str">
        <f>IF(OR($A49="",R$10=""),"",IF(IFERROR(MATCH(BBC_11!R$10,Infor!$A$13:$A$30,0),0)&gt;0,"L",IF(WEEKDAY(R$10)=1,"","X")))</f>
        <v>X</v>
      </c>
      <c r="S49" s="61" t="str">
        <f>IF(OR($A49="",S$10=""),"",IF(IFERROR(MATCH(BBC_11!S$10,Infor!$A$13:$A$30,0),0)&gt;0,"L",IF(WEEKDAY(S$10)=1,"","X")))</f>
        <v>X</v>
      </c>
      <c r="T49" s="61" t="str">
        <f>IF(OR($A49="",T$10=""),"",IF(IFERROR(MATCH(BBC_11!T$10,Infor!$A$13:$A$30,0),0)&gt;0,"L",IF(WEEKDAY(T$10)=1,"","X")))</f>
        <v>X</v>
      </c>
      <c r="U49" s="61" t="str">
        <f>IF(OR($A49="",U$10=""),"",IF(IFERROR(MATCH(BBC_11!U$10,Infor!$A$13:$A$30,0),0)&gt;0,"L",IF(WEEKDAY(U$10)=1,"","X")))</f>
        <v>X</v>
      </c>
      <c r="V49" s="61" t="str">
        <f>IF(OR($A49="",V$10=""),"",IF(IFERROR(MATCH(BBC_11!V$10,Infor!$A$13:$A$30,0),0)&gt;0,"L",IF(WEEKDAY(V$10)=1,"","X")))</f>
        <v>X</v>
      </c>
      <c r="W49" s="61" t="str">
        <f>IF(OR($A49="",W$10=""),"",IF(IFERROR(MATCH(BBC_11!W$10,Infor!$A$13:$A$30,0),0)&gt;0,"L",IF(WEEKDAY(W$10)=1,"","X")))</f>
        <v/>
      </c>
      <c r="X49" s="61" t="str">
        <f>IF(OR($A49="",X$10=""),"",IF(IFERROR(MATCH(BBC_11!X$10,Infor!$A$13:$A$30,0),0)&gt;0,"L",IF(WEEKDAY(X$10)=1,"","X")))</f>
        <v>X</v>
      </c>
      <c r="Y49" s="61" t="str">
        <f>IF(OR($A49="",Y$10=""),"",IF(IFERROR(MATCH(BBC_11!Y$10,Infor!$A$13:$A$30,0),0)&gt;0,"L",IF(WEEKDAY(Y$10)=1,"","X")))</f>
        <v>X</v>
      </c>
      <c r="Z49" s="61" t="str">
        <f>IF(OR($A49="",Z$10=""),"",IF(IFERROR(MATCH(BBC_11!Z$10,Infor!$A$13:$A$30,0),0)&gt;0,"L",IF(WEEKDAY(Z$10)=1,"","X")))</f>
        <v>X</v>
      </c>
      <c r="AA49" s="61" t="str">
        <f>IF(OR($A49="",AA$10=""),"",IF(IFERROR(MATCH(BBC_11!AA$10,Infor!$A$13:$A$30,0),0)&gt;0,"L",IF(WEEKDAY(AA$10)=1,"","X")))</f>
        <v>X</v>
      </c>
      <c r="AB49" s="61" t="str">
        <f>IF(OR($A49="",AB$10=""),"",IF(IFERROR(MATCH(BBC_11!AB$10,Infor!$A$13:$A$30,0),0)&gt;0,"L",IF(WEEKDAY(AB$10)=1,"","X")))</f>
        <v>X</v>
      </c>
      <c r="AC49" s="61" t="str">
        <f>IF(OR($A49="",AC$10=""),"",IF(IFERROR(MATCH(BBC_11!AC$10,Infor!$A$13:$A$30,0),0)&gt;0,"L",IF(WEEKDAY(AC$10)=1,"","X")))</f>
        <v>X</v>
      </c>
      <c r="AD49" s="61" t="str">
        <f>IF(OR($A49="",AD$10=""),"",IF(IFERROR(MATCH(BBC_11!AD$10,Infor!$A$13:$A$30,0),0)&gt;0,"L",IF(WEEKDAY(AD$10)=1,"","X")))</f>
        <v/>
      </c>
      <c r="AE49" s="61" t="str">
        <f>IF(OR($A49="",AE$10=""),"",IF(IFERROR(MATCH(BBC_11!AE$10,Infor!$A$13:$A$30,0),0)&gt;0,"L",IF(WEEKDAY(AE$10)=1,"","X")))</f>
        <v>X</v>
      </c>
      <c r="AF49" s="61" t="str">
        <f>IF(OR($A49="",AF$10=""),"",IF(IFERROR(MATCH(BBC_11!AF$10,Infor!$A$13:$A$30,0),0)&gt;0,"L",IF(WEEKDAY(AF$10)=1,"","X")))</f>
        <v>X</v>
      </c>
      <c r="AG49" s="61" t="str">
        <f>IF(OR($A49="",AG$10=""),"",IF(IFERROR(MATCH(BBC_11!AG$10,Infor!$A$13:$A$30,0),0)&gt;0,"L",IF(WEEKDAY(AG$10)=1,"","X")))</f>
        <v>X</v>
      </c>
      <c r="AH49" s="61" t="str">
        <f>IF(OR($A49="",AH$10=""),"",IF(IFERROR(MATCH(BBC_11!AH$10,Infor!$A$13:$A$30,0),0)&gt;0,"L",IF(WEEKDAY(AH$10)=1,"","X")))</f>
        <v>X</v>
      </c>
      <c r="AI49" s="61" t="str">
        <f>IF(OR($A49="",AI$10=""),"",IF(IFERROR(MATCH(BBC_11!AI$10,Infor!$A$13:$A$30,0),0)&gt;0,"L",IF(WEEKDAY(AI$10)=1,"","X")))</f>
        <v/>
      </c>
      <c r="AJ49" s="62"/>
      <c r="AK49" s="62">
        <f t="shared" si="6"/>
        <v>26</v>
      </c>
      <c r="AL49" s="62">
        <f t="shared" si="7"/>
        <v>0</v>
      </c>
      <c r="AM49" s="62"/>
      <c r="AN49" s="63"/>
      <c r="AO49" s="44">
        <f t="shared" si="0"/>
        <v>11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IF(OR($A50="",E$10=""),"",IF(IFERROR(MATCH(BBC_11!E$10,Infor!$A$13:$A$30,0),0)&gt;0,"L",IF(WEEKDAY(E$10)=1,"","X")))</f>
        <v>X</v>
      </c>
      <c r="F50" s="61" t="str">
        <f>IF(OR($A50="",F$10=""),"",IF(IFERROR(MATCH(BBC_11!F$10,Infor!$A$13:$A$30,0),0)&gt;0,"L",IF(WEEKDAY(F$10)=1,"","X")))</f>
        <v>X</v>
      </c>
      <c r="G50" s="61" t="str">
        <f>IF(OR($A50="",G$10=""),"",IF(IFERROR(MATCH(BBC_11!G$10,Infor!$A$13:$A$30,0),0)&gt;0,"L",IF(WEEKDAY(G$10)=1,"","X")))</f>
        <v>X</v>
      </c>
      <c r="H50" s="61" t="str">
        <f>IF(OR($A50="",H$10=""),"",IF(IFERROR(MATCH(BBC_11!H$10,Infor!$A$13:$A$30,0),0)&gt;0,"L",IF(WEEKDAY(H$10)=1,"","X")))</f>
        <v>X</v>
      </c>
      <c r="I50" s="61" t="str">
        <f>IF(OR($A50="",I$10=""),"",IF(IFERROR(MATCH(BBC_11!I$10,Infor!$A$13:$A$30,0),0)&gt;0,"L",IF(WEEKDAY(I$10)=1,"","X")))</f>
        <v/>
      </c>
      <c r="J50" s="61" t="str">
        <f>IF(OR($A50="",J$10=""),"",IF(IFERROR(MATCH(BBC_11!J$10,Infor!$A$13:$A$30,0),0)&gt;0,"L",IF(WEEKDAY(J$10)=1,"","X")))</f>
        <v>X</v>
      </c>
      <c r="K50" s="61" t="str">
        <f>IF(OR($A50="",K$10=""),"",IF(IFERROR(MATCH(BBC_11!K$10,Infor!$A$13:$A$30,0),0)&gt;0,"L",IF(WEEKDAY(K$10)=1,"","X")))</f>
        <v>X</v>
      </c>
      <c r="L50" s="61" t="str">
        <f>IF(OR($A50="",L$10=""),"",IF(IFERROR(MATCH(BBC_11!L$10,Infor!$A$13:$A$30,0),0)&gt;0,"L",IF(WEEKDAY(L$10)=1,"","X")))</f>
        <v>X</v>
      </c>
      <c r="M50" s="61" t="str">
        <f>IF(OR($A50="",M$10=""),"",IF(IFERROR(MATCH(BBC_11!M$10,Infor!$A$13:$A$30,0),0)&gt;0,"L",IF(WEEKDAY(M$10)=1,"","X")))</f>
        <v>X</v>
      </c>
      <c r="N50" s="61" t="str">
        <f>IF(OR($A50="",N$10=""),"",IF(IFERROR(MATCH(BBC_11!N$10,Infor!$A$13:$A$30,0),0)&gt;0,"L",IF(WEEKDAY(N$10)=1,"","X")))</f>
        <v>X</v>
      </c>
      <c r="O50" s="61" t="str">
        <f>IF(OR($A50="",O$10=""),"",IF(IFERROR(MATCH(BBC_11!O$10,Infor!$A$13:$A$30,0),0)&gt;0,"L",IF(WEEKDAY(O$10)=1,"","X")))</f>
        <v>X</v>
      </c>
      <c r="P50" s="61" t="str">
        <f>IF(OR($A50="",P$10=""),"",IF(IFERROR(MATCH(BBC_11!P$10,Infor!$A$13:$A$30,0),0)&gt;0,"L",IF(WEEKDAY(P$10)=1,"","X")))</f>
        <v/>
      </c>
      <c r="Q50" s="61" t="str">
        <f>IF(OR($A50="",Q$10=""),"",IF(IFERROR(MATCH(BBC_11!Q$10,Infor!$A$13:$A$30,0),0)&gt;0,"L",IF(WEEKDAY(Q$10)=1,"","X")))</f>
        <v>X</v>
      </c>
      <c r="R50" s="61" t="str">
        <f>IF(OR($A50="",R$10=""),"",IF(IFERROR(MATCH(BBC_11!R$10,Infor!$A$13:$A$30,0),0)&gt;0,"L",IF(WEEKDAY(R$10)=1,"","X")))</f>
        <v>X</v>
      </c>
      <c r="S50" s="61" t="str">
        <f>IF(OR($A50="",S$10=""),"",IF(IFERROR(MATCH(BBC_11!S$10,Infor!$A$13:$A$30,0),0)&gt;0,"L",IF(WEEKDAY(S$10)=1,"","X")))</f>
        <v>X</v>
      </c>
      <c r="T50" s="61" t="str">
        <f>IF(OR($A50="",T$10=""),"",IF(IFERROR(MATCH(BBC_11!T$10,Infor!$A$13:$A$30,0),0)&gt;0,"L",IF(WEEKDAY(T$10)=1,"","X")))</f>
        <v>X</v>
      </c>
      <c r="U50" s="61" t="str">
        <f>IF(OR($A50="",U$10=""),"",IF(IFERROR(MATCH(BBC_11!U$10,Infor!$A$13:$A$30,0),0)&gt;0,"L",IF(WEEKDAY(U$10)=1,"","X")))</f>
        <v>X</v>
      </c>
      <c r="V50" s="61" t="str">
        <f>IF(OR($A50="",V$10=""),"",IF(IFERROR(MATCH(BBC_11!V$10,Infor!$A$13:$A$30,0),0)&gt;0,"L",IF(WEEKDAY(V$10)=1,"","X")))</f>
        <v>X</v>
      </c>
      <c r="W50" s="61" t="str">
        <f>IF(OR($A50="",W$10=""),"",IF(IFERROR(MATCH(BBC_11!W$10,Infor!$A$13:$A$30,0),0)&gt;0,"L",IF(WEEKDAY(W$10)=1,"","X")))</f>
        <v/>
      </c>
      <c r="X50" s="61" t="str">
        <f>IF(OR($A50="",X$10=""),"",IF(IFERROR(MATCH(BBC_11!X$10,Infor!$A$13:$A$30,0),0)&gt;0,"L",IF(WEEKDAY(X$10)=1,"","X")))</f>
        <v>X</v>
      </c>
      <c r="Y50" s="61" t="str">
        <f>IF(OR($A50="",Y$10=""),"",IF(IFERROR(MATCH(BBC_11!Y$10,Infor!$A$13:$A$30,0),0)&gt;0,"L",IF(WEEKDAY(Y$10)=1,"","X")))</f>
        <v>X</v>
      </c>
      <c r="Z50" s="61" t="str">
        <f>IF(OR($A50="",Z$10=""),"",IF(IFERROR(MATCH(BBC_11!Z$10,Infor!$A$13:$A$30,0),0)&gt;0,"L",IF(WEEKDAY(Z$10)=1,"","X")))</f>
        <v>X</v>
      </c>
      <c r="AA50" s="61" t="str">
        <f>IF(OR($A50="",AA$10=""),"",IF(IFERROR(MATCH(BBC_11!AA$10,Infor!$A$13:$A$30,0),0)&gt;0,"L",IF(WEEKDAY(AA$10)=1,"","X")))</f>
        <v>X</v>
      </c>
      <c r="AB50" s="61" t="str">
        <f>IF(OR($A50="",AB$10=""),"",IF(IFERROR(MATCH(BBC_11!AB$10,Infor!$A$13:$A$30,0),0)&gt;0,"L",IF(WEEKDAY(AB$10)=1,"","X")))</f>
        <v>X</v>
      </c>
      <c r="AC50" s="61" t="str">
        <f>IF(OR($A50="",AC$10=""),"",IF(IFERROR(MATCH(BBC_11!AC$10,Infor!$A$13:$A$30,0),0)&gt;0,"L",IF(WEEKDAY(AC$10)=1,"","X")))</f>
        <v>X</v>
      </c>
      <c r="AD50" s="61" t="str">
        <f>IF(OR($A50="",AD$10=""),"",IF(IFERROR(MATCH(BBC_11!AD$10,Infor!$A$13:$A$30,0),0)&gt;0,"L",IF(WEEKDAY(AD$10)=1,"","X")))</f>
        <v/>
      </c>
      <c r="AE50" s="61" t="str">
        <f>IF(OR($A50="",AE$10=""),"",IF(IFERROR(MATCH(BBC_11!AE$10,Infor!$A$13:$A$30,0),0)&gt;0,"L",IF(WEEKDAY(AE$10)=1,"","X")))</f>
        <v>X</v>
      </c>
      <c r="AF50" s="61" t="str">
        <f>IF(OR($A50="",AF$10=""),"",IF(IFERROR(MATCH(BBC_11!AF$10,Infor!$A$13:$A$30,0),0)&gt;0,"L",IF(WEEKDAY(AF$10)=1,"","X")))</f>
        <v>X</v>
      </c>
      <c r="AG50" s="61" t="str">
        <f>IF(OR($A50="",AG$10=""),"",IF(IFERROR(MATCH(BBC_11!AG$10,Infor!$A$13:$A$30,0),0)&gt;0,"L",IF(WEEKDAY(AG$10)=1,"","X")))</f>
        <v>X</v>
      </c>
      <c r="AH50" s="61" t="str">
        <f>IF(OR($A50="",AH$10=""),"",IF(IFERROR(MATCH(BBC_11!AH$10,Infor!$A$13:$A$30,0),0)&gt;0,"L",IF(WEEKDAY(AH$10)=1,"","X")))</f>
        <v>X</v>
      </c>
      <c r="AI50" s="61" t="str">
        <f>IF(OR($A50="",AI$10=""),"",IF(IFERROR(MATCH(BBC_11!AI$10,Infor!$A$13:$A$30,0),0)&gt;0,"L",IF(WEEKDAY(AI$10)=1,"","X")))</f>
        <v/>
      </c>
      <c r="AJ50" s="62"/>
      <c r="AK50" s="62">
        <f t="shared" si="6"/>
        <v>26</v>
      </c>
      <c r="AL50" s="62">
        <f t="shared" si="7"/>
        <v>0</v>
      </c>
      <c r="AM50" s="62"/>
      <c r="AN50" s="63"/>
      <c r="AO50" s="44">
        <f t="shared" si="0"/>
        <v>11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IF(OR($A51="",E$10=""),"",IF(IFERROR(MATCH(BBC_11!E$10,Infor!$A$13:$A$30,0),0)&gt;0,"L",IF(WEEKDAY(E$10)=1,"","X")))</f>
        <v>X</v>
      </c>
      <c r="F51" s="61" t="str">
        <f>IF(OR($A51="",F$10=""),"",IF(IFERROR(MATCH(BBC_11!F$10,Infor!$A$13:$A$30,0),0)&gt;0,"L",IF(WEEKDAY(F$10)=1,"","X")))</f>
        <v>X</v>
      </c>
      <c r="G51" s="61" t="str">
        <f>IF(OR($A51="",G$10=""),"",IF(IFERROR(MATCH(BBC_11!G$10,Infor!$A$13:$A$30,0),0)&gt;0,"L",IF(WEEKDAY(G$10)=1,"","X")))</f>
        <v>X</v>
      </c>
      <c r="H51" s="61" t="str">
        <f>IF(OR($A51="",H$10=""),"",IF(IFERROR(MATCH(BBC_11!H$10,Infor!$A$13:$A$30,0),0)&gt;0,"L",IF(WEEKDAY(H$10)=1,"","X")))</f>
        <v>X</v>
      </c>
      <c r="I51" s="61" t="str">
        <f>IF(OR($A51="",I$10=""),"",IF(IFERROR(MATCH(BBC_11!I$10,Infor!$A$13:$A$30,0),0)&gt;0,"L",IF(WEEKDAY(I$10)=1,"","X")))</f>
        <v/>
      </c>
      <c r="J51" s="61" t="str">
        <f>IF(OR($A51="",J$10=""),"",IF(IFERROR(MATCH(BBC_11!J$10,Infor!$A$13:$A$30,0),0)&gt;0,"L",IF(WEEKDAY(J$10)=1,"","X")))</f>
        <v>X</v>
      </c>
      <c r="K51" s="61" t="str">
        <f>IF(OR($A51="",K$10=""),"",IF(IFERROR(MATCH(BBC_11!K$10,Infor!$A$13:$A$30,0),0)&gt;0,"L",IF(WEEKDAY(K$10)=1,"","X")))</f>
        <v>X</v>
      </c>
      <c r="L51" s="61" t="str">
        <f>IF(OR($A51="",L$10=""),"",IF(IFERROR(MATCH(BBC_11!L$10,Infor!$A$13:$A$30,0),0)&gt;0,"L",IF(WEEKDAY(L$10)=1,"","X")))</f>
        <v>X</v>
      </c>
      <c r="M51" s="61" t="str">
        <f>IF(OR($A51="",M$10=""),"",IF(IFERROR(MATCH(BBC_11!M$10,Infor!$A$13:$A$30,0),0)&gt;0,"L",IF(WEEKDAY(M$10)=1,"","X")))</f>
        <v>X</v>
      </c>
      <c r="N51" s="61" t="str">
        <f>IF(OR($A51="",N$10=""),"",IF(IFERROR(MATCH(BBC_11!N$10,Infor!$A$13:$A$30,0),0)&gt;0,"L",IF(WEEKDAY(N$10)=1,"","X")))</f>
        <v>X</v>
      </c>
      <c r="O51" s="61" t="str">
        <f>IF(OR($A51="",O$10=""),"",IF(IFERROR(MATCH(BBC_11!O$10,Infor!$A$13:$A$30,0),0)&gt;0,"L",IF(WEEKDAY(O$10)=1,"","X")))</f>
        <v>X</v>
      </c>
      <c r="P51" s="61" t="str">
        <f>IF(OR($A51="",P$10=""),"",IF(IFERROR(MATCH(BBC_11!P$10,Infor!$A$13:$A$30,0),0)&gt;0,"L",IF(WEEKDAY(P$10)=1,"","X")))</f>
        <v/>
      </c>
      <c r="Q51" s="61" t="str">
        <f>IF(OR($A51="",Q$10=""),"",IF(IFERROR(MATCH(BBC_11!Q$10,Infor!$A$13:$A$30,0),0)&gt;0,"L",IF(WEEKDAY(Q$10)=1,"","X")))</f>
        <v>X</v>
      </c>
      <c r="R51" s="61" t="str">
        <f>IF(OR($A51="",R$10=""),"",IF(IFERROR(MATCH(BBC_11!R$10,Infor!$A$13:$A$30,0),0)&gt;0,"L",IF(WEEKDAY(R$10)=1,"","X")))</f>
        <v>X</v>
      </c>
      <c r="S51" s="61" t="str">
        <f>IF(OR($A51="",S$10=""),"",IF(IFERROR(MATCH(BBC_11!S$10,Infor!$A$13:$A$30,0),0)&gt;0,"L",IF(WEEKDAY(S$10)=1,"","X")))</f>
        <v>X</v>
      </c>
      <c r="T51" s="61" t="str">
        <f>IF(OR($A51="",T$10=""),"",IF(IFERROR(MATCH(BBC_11!T$10,Infor!$A$13:$A$30,0),0)&gt;0,"L",IF(WEEKDAY(T$10)=1,"","X")))</f>
        <v>X</v>
      </c>
      <c r="U51" s="61" t="str">
        <f>IF(OR($A51="",U$10=""),"",IF(IFERROR(MATCH(BBC_11!U$10,Infor!$A$13:$A$30,0),0)&gt;0,"L",IF(WEEKDAY(U$10)=1,"","X")))</f>
        <v>X</v>
      </c>
      <c r="V51" s="61" t="str">
        <f>IF(OR($A51="",V$10=""),"",IF(IFERROR(MATCH(BBC_11!V$10,Infor!$A$13:$A$30,0),0)&gt;0,"L",IF(WEEKDAY(V$10)=1,"","X")))</f>
        <v>X</v>
      </c>
      <c r="W51" s="61" t="str">
        <f>IF(OR($A51="",W$10=""),"",IF(IFERROR(MATCH(BBC_11!W$10,Infor!$A$13:$A$30,0),0)&gt;0,"L",IF(WEEKDAY(W$10)=1,"","X")))</f>
        <v/>
      </c>
      <c r="X51" s="61" t="str">
        <f>IF(OR($A51="",X$10=""),"",IF(IFERROR(MATCH(BBC_11!X$10,Infor!$A$13:$A$30,0),0)&gt;0,"L",IF(WEEKDAY(X$10)=1,"","X")))</f>
        <v>X</v>
      </c>
      <c r="Y51" s="61" t="str">
        <f>IF(OR($A51="",Y$10=""),"",IF(IFERROR(MATCH(BBC_11!Y$10,Infor!$A$13:$A$30,0),0)&gt;0,"L",IF(WEEKDAY(Y$10)=1,"","X")))</f>
        <v>X</v>
      </c>
      <c r="Z51" s="61" t="str">
        <f>IF(OR($A51="",Z$10=""),"",IF(IFERROR(MATCH(BBC_11!Z$10,Infor!$A$13:$A$30,0),0)&gt;0,"L",IF(WEEKDAY(Z$10)=1,"","X")))</f>
        <v>X</v>
      </c>
      <c r="AA51" s="61" t="str">
        <f>IF(OR($A51="",AA$10=""),"",IF(IFERROR(MATCH(BBC_11!AA$10,Infor!$A$13:$A$30,0),0)&gt;0,"L",IF(WEEKDAY(AA$10)=1,"","X")))</f>
        <v>X</v>
      </c>
      <c r="AB51" s="61" t="str">
        <f>IF(OR($A51="",AB$10=""),"",IF(IFERROR(MATCH(BBC_11!AB$10,Infor!$A$13:$A$30,0),0)&gt;0,"L",IF(WEEKDAY(AB$10)=1,"","X")))</f>
        <v>X</v>
      </c>
      <c r="AC51" s="61" t="str">
        <f>IF(OR($A51="",AC$10=""),"",IF(IFERROR(MATCH(BBC_11!AC$10,Infor!$A$13:$A$30,0),0)&gt;0,"L",IF(WEEKDAY(AC$10)=1,"","X")))</f>
        <v>X</v>
      </c>
      <c r="AD51" s="61" t="str">
        <f>IF(OR($A51="",AD$10=""),"",IF(IFERROR(MATCH(BBC_11!AD$10,Infor!$A$13:$A$30,0),0)&gt;0,"L",IF(WEEKDAY(AD$10)=1,"","X")))</f>
        <v/>
      </c>
      <c r="AE51" s="61" t="str">
        <f>IF(OR($A51="",AE$10=""),"",IF(IFERROR(MATCH(BBC_11!AE$10,Infor!$A$13:$A$30,0),0)&gt;0,"L",IF(WEEKDAY(AE$10)=1,"","X")))</f>
        <v>X</v>
      </c>
      <c r="AF51" s="61" t="str">
        <f>IF(OR($A51="",AF$10=""),"",IF(IFERROR(MATCH(BBC_11!AF$10,Infor!$A$13:$A$30,0),0)&gt;0,"L",IF(WEEKDAY(AF$10)=1,"","X")))</f>
        <v>X</v>
      </c>
      <c r="AG51" s="61" t="str">
        <f>IF(OR($A51="",AG$10=""),"",IF(IFERROR(MATCH(BBC_11!AG$10,Infor!$A$13:$A$30,0),0)&gt;0,"L",IF(WEEKDAY(AG$10)=1,"","X")))</f>
        <v>X</v>
      </c>
      <c r="AH51" s="61" t="str">
        <f>IF(OR($A51="",AH$10=""),"",IF(IFERROR(MATCH(BBC_11!AH$10,Infor!$A$13:$A$30,0),0)&gt;0,"L",IF(WEEKDAY(AH$10)=1,"","X")))</f>
        <v>X</v>
      </c>
      <c r="AI51" s="61" t="str">
        <f>IF(OR($A51="",AI$10=""),"",IF(IFERROR(MATCH(BBC_11!AI$10,Infor!$A$13:$A$30,0),0)&gt;0,"L",IF(WEEKDAY(AI$10)=1,"","X")))</f>
        <v/>
      </c>
      <c r="AJ51" s="62"/>
      <c r="AK51" s="62">
        <f t="shared" si="6"/>
        <v>26</v>
      </c>
      <c r="AL51" s="62">
        <f t="shared" si="7"/>
        <v>0</v>
      </c>
      <c r="AM51" s="62"/>
      <c r="AN51" s="63"/>
      <c r="AO51" s="44">
        <f t="shared" si="0"/>
        <v>11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IF(OR($A52="",E$10=""),"",IF(IFERROR(MATCH(BBC_11!E$10,Infor!$A$13:$A$30,0),0)&gt;0,"L",IF(WEEKDAY(E$10)=1,"","X")))</f>
        <v>X</v>
      </c>
      <c r="F52" s="61" t="str">
        <f>IF(OR($A52="",F$10=""),"",IF(IFERROR(MATCH(BBC_11!F$10,Infor!$A$13:$A$30,0),0)&gt;0,"L",IF(WEEKDAY(F$10)=1,"","X")))</f>
        <v>X</v>
      </c>
      <c r="G52" s="61" t="str">
        <f>IF(OR($A52="",G$10=""),"",IF(IFERROR(MATCH(BBC_11!G$10,Infor!$A$13:$A$30,0),0)&gt;0,"L",IF(WEEKDAY(G$10)=1,"","X")))</f>
        <v>X</v>
      </c>
      <c r="H52" s="61" t="str">
        <f>IF(OR($A52="",H$10=""),"",IF(IFERROR(MATCH(BBC_11!H$10,Infor!$A$13:$A$30,0),0)&gt;0,"L",IF(WEEKDAY(H$10)=1,"","X")))</f>
        <v>X</v>
      </c>
      <c r="I52" s="61" t="str">
        <f>IF(OR($A52="",I$10=""),"",IF(IFERROR(MATCH(BBC_11!I$10,Infor!$A$13:$A$30,0),0)&gt;0,"L",IF(WEEKDAY(I$10)=1,"","X")))</f>
        <v/>
      </c>
      <c r="J52" s="61" t="str">
        <f>IF(OR($A52="",J$10=""),"",IF(IFERROR(MATCH(BBC_11!J$10,Infor!$A$13:$A$30,0),0)&gt;0,"L",IF(WEEKDAY(J$10)=1,"","X")))</f>
        <v>X</v>
      </c>
      <c r="K52" s="61" t="str">
        <f>IF(OR($A52="",K$10=""),"",IF(IFERROR(MATCH(BBC_11!K$10,Infor!$A$13:$A$30,0),0)&gt;0,"L",IF(WEEKDAY(K$10)=1,"","X")))</f>
        <v>X</v>
      </c>
      <c r="L52" s="61" t="str">
        <f>IF(OR($A52="",L$10=""),"",IF(IFERROR(MATCH(BBC_11!L$10,Infor!$A$13:$A$30,0),0)&gt;0,"L",IF(WEEKDAY(L$10)=1,"","X")))</f>
        <v>X</v>
      </c>
      <c r="M52" s="61" t="str">
        <f>IF(OR($A52="",M$10=""),"",IF(IFERROR(MATCH(BBC_11!M$10,Infor!$A$13:$A$30,0),0)&gt;0,"L",IF(WEEKDAY(M$10)=1,"","X")))</f>
        <v>X</v>
      </c>
      <c r="N52" s="61" t="str">
        <f>IF(OR($A52="",N$10=""),"",IF(IFERROR(MATCH(BBC_11!N$10,Infor!$A$13:$A$30,0),0)&gt;0,"L",IF(WEEKDAY(N$10)=1,"","X")))</f>
        <v>X</v>
      </c>
      <c r="O52" s="61" t="str">
        <f>IF(OR($A52="",O$10=""),"",IF(IFERROR(MATCH(BBC_11!O$10,Infor!$A$13:$A$30,0),0)&gt;0,"L",IF(WEEKDAY(O$10)=1,"","X")))</f>
        <v>X</v>
      </c>
      <c r="P52" s="61" t="str">
        <f>IF(OR($A52="",P$10=""),"",IF(IFERROR(MATCH(BBC_11!P$10,Infor!$A$13:$A$30,0),0)&gt;0,"L",IF(WEEKDAY(P$10)=1,"","X")))</f>
        <v/>
      </c>
      <c r="Q52" s="61" t="str">
        <f>IF(OR($A52="",Q$10=""),"",IF(IFERROR(MATCH(BBC_11!Q$10,Infor!$A$13:$A$30,0),0)&gt;0,"L",IF(WEEKDAY(Q$10)=1,"","X")))</f>
        <v>X</v>
      </c>
      <c r="R52" s="61" t="str">
        <f>IF(OR($A52="",R$10=""),"",IF(IFERROR(MATCH(BBC_11!R$10,Infor!$A$13:$A$30,0),0)&gt;0,"L",IF(WEEKDAY(R$10)=1,"","X")))</f>
        <v>X</v>
      </c>
      <c r="S52" s="61" t="str">
        <f>IF(OR($A52="",S$10=""),"",IF(IFERROR(MATCH(BBC_11!S$10,Infor!$A$13:$A$30,0),0)&gt;0,"L",IF(WEEKDAY(S$10)=1,"","X")))</f>
        <v>X</v>
      </c>
      <c r="T52" s="61" t="str">
        <f>IF(OR($A52="",T$10=""),"",IF(IFERROR(MATCH(BBC_11!T$10,Infor!$A$13:$A$30,0),0)&gt;0,"L",IF(WEEKDAY(T$10)=1,"","X")))</f>
        <v>X</v>
      </c>
      <c r="U52" s="61" t="str">
        <f>IF(OR($A52="",U$10=""),"",IF(IFERROR(MATCH(BBC_11!U$10,Infor!$A$13:$A$30,0),0)&gt;0,"L",IF(WEEKDAY(U$10)=1,"","X")))</f>
        <v>X</v>
      </c>
      <c r="V52" s="61" t="str">
        <f>IF(OR($A52="",V$10=""),"",IF(IFERROR(MATCH(BBC_11!V$10,Infor!$A$13:$A$30,0),0)&gt;0,"L",IF(WEEKDAY(V$10)=1,"","X")))</f>
        <v>X</v>
      </c>
      <c r="W52" s="61" t="str">
        <f>IF(OR($A52="",W$10=""),"",IF(IFERROR(MATCH(BBC_11!W$10,Infor!$A$13:$A$30,0),0)&gt;0,"L",IF(WEEKDAY(W$10)=1,"","X")))</f>
        <v/>
      </c>
      <c r="X52" s="61" t="str">
        <f>IF(OR($A52="",X$10=""),"",IF(IFERROR(MATCH(BBC_11!X$10,Infor!$A$13:$A$30,0),0)&gt;0,"L",IF(WEEKDAY(X$10)=1,"","X")))</f>
        <v>X</v>
      </c>
      <c r="Y52" s="61" t="str">
        <f>IF(OR($A52="",Y$10=""),"",IF(IFERROR(MATCH(BBC_11!Y$10,Infor!$A$13:$A$30,0),0)&gt;0,"L",IF(WEEKDAY(Y$10)=1,"","X")))</f>
        <v>X</v>
      </c>
      <c r="Z52" s="61" t="str">
        <f>IF(OR($A52="",Z$10=""),"",IF(IFERROR(MATCH(BBC_11!Z$10,Infor!$A$13:$A$30,0),0)&gt;0,"L",IF(WEEKDAY(Z$10)=1,"","X")))</f>
        <v>X</v>
      </c>
      <c r="AA52" s="61" t="str">
        <f>IF(OR($A52="",AA$10=""),"",IF(IFERROR(MATCH(BBC_11!AA$10,Infor!$A$13:$A$30,0),0)&gt;0,"L",IF(WEEKDAY(AA$10)=1,"","X")))</f>
        <v>X</v>
      </c>
      <c r="AB52" s="61" t="str">
        <f>IF(OR($A52="",AB$10=""),"",IF(IFERROR(MATCH(BBC_11!AB$10,Infor!$A$13:$A$30,0),0)&gt;0,"L",IF(WEEKDAY(AB$10)=1,"","X")))</f>
        <v>X</v>
      </c>
      <c r="AC52" s="61" t="str">
        <f>IF(OR($A52="",AC$10=""),"",IF(IFERROR(MATCH(BBC_11!AC$10,Infor!$A$13:$A$30,0),0)&gt;0,"L",IF(WEEKDAY(AC$10)=1,"","X")))</f>
        <v>X</v>
      </c>
      <c r="AD52" s="61" t="str">
        <f>IF(OR($A52="",AD$10=""),"",IF(IFERROR(MATCH(BBC_11!AD$10,Infor!$A$13:$A$30,0),0)&gt;0,"L",IF(WEEKDAY(AD$10)=1,"","X")))</f>
        <v/>
      </c>
      <c r="AE52" s="61" t="str">
        <f>IF(OR($A52="",AE$10=""),"",IF(IFERROR(MATCH(BBC_11!AE$10,Infor!$A$13:$A$30,0),0)&gt;0,"L",IF(WEEKDAY(AE$10)=1,"","X")))</f>
        <v>X</v>
      </c>
      <c r="AF52" s="61" t="str">
        <f>IF(OR($A52="",AF$10=""),"",IF(IFERROR(MATCH(BBC_11!AF$10,Infor!$A$13:$A$30,0),0)&gt;0,"L",IF(WEEKDAY(AF$10)=1,"","X")))</f>
        <v>X</v>
      </c>
      <c r="AG52" s="61" t="str">
        <f>IF(OR($A52="",AG$10=""),"",IF(IFERROR(MATCH(BBC_11!AG$10,Infor!$A$13:$A$30,0),0)&gt;0,"L",IF(WEEKDAY(AG$10)=1,"","X")))</f>
        <v>X</v>
      </c>
      <c r="AH52" s="61" t="str">
        <f>IF(OR($A52="",AH$10=""),"",IF(IFERROR(MATCH(BBC_11!AH$10,Infor!$A$13:$A$30,0),0)&gt;0,"L",IF(WEEKDAY(AH$10)=1,"","X")))</f>
        <v>X</v>
      </c>
      <c r="AI52" s="61" t="str">
        <f>IF(OR($A52="",AI$10=""),"",IF(IFERROR(MATCH(BBC_11!AI$10,Infor!$A$13:$A$30,0),0)&gt;0,"L",IF(WEEKDAY(AI$10)=1,"","X")))</f>
        <v/>
      </c>
      <c r="AJ52" s="62"/>
      <c r="AK52" s="62">
        <f t="shared" si="6"/>
        <v>26</v>
      </c>
      <c r="AL52" s="62">
        <f t="shared" si="7"/>
        <v>0</v>
      </c>
      <c r="AM52" s="62"/>
      <c r="AN52" s="63"/>
      <c r="AO52" s="44">
        <f t="shared" si="0"/>
        <v>11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IF(OR($A53="",E$10=""),"",IF(IFERROR(MATCH(BBC_11!E$10,Infor!$A$13:$A$30,0),0)&gt;0,"L",IF(WEEKDAY(E$10)=1,"","X")))</f>
        <v>X</v>
      </c>
      <c r="F53" s="61" t="str">
        <f>IF(OR($A53="",F$10=""),"",IF(IFERROR(MATCH(BBC_11!F$10,Infor!$A$13:$A$30,0),0)&gt;0,"L",IF(WEEKDAY(F$10)=1,"","X")))</f>
        <v>X</v>
      </c>
      <c r="G53" s="61" t="str">
        <f>IF(OR($A53="",G$10=""),"",IF(IFERROR(MATCH(BBC_11!G$10,Infor!$A$13:$A$30,0),0)&gt;0,"L",IF(WEEKDAY(G$10)=1,"","X")))</f>
        <v>X</v>
      </c>
      <c r="H53" s="61" t="str">
        <f>IF(OR($A53="",H$10=""),"",IF(IFERROR(MATCH(BBC_11!H$10,Infor!$A$13:$A$30,0),0)&gt;0,"L",IF(WEEKDAY(H$10)=1,"","X")))</f>
        <v>X</v>
      </c>
      <c r="I53" s="61" t="str">
        <f>IF(OR($A53="",I$10=""),"",IF(IFERROR(MATCH(BBC_11!I$10,Infor!$A$13:$A$30,0),0)&gt;0,"L",IF(WEEKDAY(I$10)=1,"","X")))</f>
        <v/>
      </c>
      <c r="J53" s="61" t="str">
        <f>IF(OR($A53="",J$10=""),"",IF(IFERROR(MATCH(BBC_11!J$10,Infor!$A$13:$A$30,0),0)&gt;0,"L",IF(WEEKDAY(J$10)=1,"","X")))</f>
        <v>X</v>
      </c>
      <c r="K53" s="61" t="str">
        <f>IF(OR($A53="",K$10=""),"",IF(IFERROR(MATCH(BBC_11!K$10,Infor!$A$13:$A$30,0),0)&gt;0,"L",IF(WEEKDAY(K$10)=1,"","X")))</f>
        <v>X</v>
      </c>
      <c r="L53" s="61" t="str">
        <f>IF(OR($A53="",L$10=""),"",IF(IFERROR(MATCH(BBC_11!L$10,Infor!$A$13:$A$30,0),0)&gt;0,"L",IF(WEEKDAY(L$10)=1,"","X")))</f>
        <v>X</v>
      </c>
      <c r="M53" s="61" t="str">
        <f>IF(OR($A53="",M$10=""),"",IF(IFERROR(MATCH(BBC_11!M$10,Infor!$A$13:$A$30,0),0)&gt;0,"L",IF(WEEKDAY(M$10)=1,"","X")))</f>
        <v>X</v>
      </c>
      <c r="N53" s="61" t="str">
        <f>IF(OR($A53="",N$10=""),"",IF(IFERROR(MATCH(BBC_11!N$10,Infor!$A$13:$A$30,0),0)&gt;0,"L",IF(WEEKDAY(N$10)=1,"","X")))</f>
        <v>X</v>
      </c>
      <c r="O53" s="61" t="str">
        <f>IF(OR($A53="",O$10=""),"",IF(IFERROR(MATCH(BBC_11!O$10,Infor!$A$13:$A$30,0),0)&gt;0,"L",IF(WEEKDAY(O$10)=1,"","X")))</f>
        <v>X</v>
      </c>
      <c r="P53" s="61" t="str">
        <f>IF(OR($A53="",P$10=""),"",IF(IFERROR(MATCH(BBC_11!P$10,Infor!$A$13:$A$30,0),0)&gt;0,"L",IF(WEEKDAY(P$10)=1,"","X")))</f>
        <v/>
      </c>
      <c r="Q53" s="61" t="str">
        <f>IF(OR($A53="",Q$10=""),"",IF(IFERROR(MATCH(BBC_11!Q$10,Infor!$A$13:$A$30,0),0)&gt;0,"L",IF(WEEKDAY(Q$10)=1,"","X")))</f>
        <v>X</v>
      </c>
      <c r="R53" s="61" t="str">
        <f>IF(OR($A53="",R$10=""),"",IF(IFERROR(MATCH(BBC_11!R$10,Infor!$A$13:$A$30,0),0)&gt;0,"L",IF(WEEKDAY(R$10)=1,"","X")))</f>
        <v>X</v>
      </c>
      <c r="S53" s="61" t="str">
        <f>IF(OR($A53="",S$10=""),"",IF(IFERROR(MATCH(BBC_11!S$10,Infor!$A$13:$A$30,0),0)&gt;0,"L",IF(WEEKDAY(S$10)=1,"","X")))</f>
        <v>X</v>
      </c>
      <c r="T53" s="61" t="str">
        <f>IF(OR($A53="",T$10=""),"",IF(IFERROR(MATCH(BBC_11!T$10,Infor!$A$13:$A$30,0),0)&gt;0,"L",IF(WEEKDAY(T$10)=1,"","X")))</f>
        <v>X</v>
      </c>
      <c r="U53" s="61" t="str">
        <f>IF(OR($A53="",U$10=""),"",IF(IFERROR(MATCH(BBC_11!U$10,Infor!$A$13:$A$30,0),0)&gt;0,"L",IF(WEEKDAY(U$10)=1,"","X")))</f>
        <v>X</v>
      </c>
      <c r="V53" s="61" t="str">
        <f>IF(OR($A53="",V$10=""),"",IF(IFERROR(MATCH(BBC_11!V$10,Infor!$A$13:$A$30,0),0)&gt;0,"L",IF(WEEKDAY(V$10)=1,"","X")))</f>
        <v>X</v>
      </c>
      <c r="W53" s="61" t="str">
        <f>IF(OR($A53="",W$10=""),"",IF(IFERROR(MATCH(BBC_11!W$10,Infor!$A$13:$A$30,0),0)&gt;0,"L",IF(WEEKDAY(W$10)=1,"","X")))</f>
        <v/>
      </c>
      <c r="X53" s="61" t="str">
        <f>IF(OR($A53="",X$10=""),"",IF(IFERROR(MATCH(BBC_11!X$10,Infor!$A$13:$A$30,0),0)&gt;0,"L",IF(WEEKDAY(X$10)=1,"","X")))</f>
        <v>X</v>
      </c>
      <c r="Y53" s="61" t="str">
        <f>IF(OR($A53="",Y$10=""),"",IF(IFERROR(MATCH(BBC_11!Y$10,Infor!$A$13:$A$30,0),0)&gt;0,"L",IF(WEEKDAY(Y$10)=1,"","X")))</f>
        <v>X</v>
      </c>
      <c r="Z53" s="61" t="str">
        <f>IF(OR($A53="",Z$10=""),"",IF(IFERROR(MATCH(BBC_11!Z$10,Infor!$A$13:$A$30,0),0)&gt;0,"L",IF(WEEKDAY(Z$10)=1,"","X")))</f>
        <v>X</v>
      </c>
      <c r="AA53" s="61" t="str">
        <f>IF(OR($A53="",AA$10=""),"",IF(IFERROR(MATCH(BBC_11!AA$10,Infor!$A$13:$A$30,0),0)&gt;0,"L",IF(WEEKDAY(AA$10)=1,"","X")))</f>
        <v>X</v>
      </c>
      <c r="AB53" s="61" t="str">
        <f>IF(OR($A53="",AB$10=""),"",IF(IFERROR(MATCH(BBC_11!AB$10,Infor!$A$13:$A$30,0),0)&gt;0,"L",IF(WEEKDAY(AB$10)=1,"","X")))</f>
        <v>X</v>
      </c>
      <c r="AC53" s="61" t="str">
        <f>IF(OR($A53="",AC$10=""),"",IF(IFERROR(MATCH(BBC_11!AC$10,Infor!$A$13:$A$30,0),0)&gt;0,"L",IF(WEEKDAY(AC$10)=1,"","X")))</f>
        <v>X</v>
      </c>
      <c r="AD53" s="61" t="str">
        <f>IF(OR($A53="",AD$10=""),"",IF(IFERROR(MATCH(BBC_11!AD$10,Infor!$A$13:$A$30,0),0)&gt;0,"L",IF(WEEKDAY(AD$10)=1,"","X")))</f>
        <v/>
      </c>
      <c r="AE53" s="61" t="str">
        <f>IF(OR($A53="",AE$10=""),"",IF(IFERROR(MATCH(BBC_11!AE$10,Infor!$A$13:$A$30,0),0)&gt;0,"L",IF(WEEKDAY(AE$10)=1,"","X")))</f>
        <v>X</v>
      </c>
      <c r="AF53" s="61" t="str">
        <f>IF(OR($A53="",AF$10=""),"",IF(IFERROR(MATCH(BBC_11!AF$10,Infor!$A$13:$A$30,0),0)&gt;0,"L",IF(WEEKDAY(AF$10)=1,"","X")))</f>
        <v>X</v>
      </c>
      <c r="AG53" s="61" t="str">
        <f>IF(OR($A53="",AG$10=""),"",IF(IFERROR(MATCH(BBC_11!AG$10,Infor!$A$13:$A$30,0),0)&gt;0,"L",IF(WEEKDAY(AG$10)=1,"","X")))</f>
        <v>X</v>
      </c>
      <c r="AH53" s="61" t="str">
        <f>IF(OR($A53="",AH$10=""),"",IF(IFERROR(MATCH(BBC_11!AH$10,Infor!$A$13:$A$30,0),0)&gt;0,"L",IF(WEEKDAY(AH$10)=1,"","X")))</f>
        <v>X</v>
      </c>
      <c r="AI53" s="61" t="str">
        <f>IF(OR($A53="",AI$10=""),"",IF(IFERROR(MATCH(BBC_11!AI$10,Infor!$A$13:$A$30,0),0)&gt;0,"L",IF(WEEKDAY(AI$10)=1,"","X")))</f>
        <v/>
      </c>
      <c r="AJ53" s="62"/>
      <c r="AK53" s="62">
        <f t="shared" si="6"/>
        <v>26</v>
      </c>
      <c r="AL53" s="62">
        <f t="shared" si="7"/>
        <v>0</v>
      </c>
      <c r="AM53" s="62"/>
      <c r="AN53" s="63"/>
      <c r="AO53" s="44">
        <f t="shared" si="0"/>
        <v>11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IF(OR($A54="",E$10=""),"",IF(IFERROR(MATCH(BBC_11!E$10,Infor!$A$13:$A$30,0),0)&gt;0,"L",IF(WEEKDAY(E$10)=1,"","X")))</f>
        <v>X</v>
      </c>
      <c r="F54" s="61" t="str">
        <f>IF(OR($A54="",F$10=""),"",IF(IFERROR(MATCH(BBC_11!F$10,Infor!$A$13:$A$30,0),0)&gt;0,"L",IF(WEEKDAY(F$10)=1,"","X")))</f>
        <v>X</v>
      </c>
      <c r="G54" s="61" t="str">
        <f>IF(OR($A54="",G$10=""),"",IF(IFERROR(MATCH(BBC_11!G$10,Infor!$A$13:$A$30,0),0)&gt;0,"L",IF(WEEKDAY(G$10)=1,"","X")))</f>
        <v>X</v>
      </c>
      <c r="H54" s="61" t="str">
        <f>IF(OR($A54="",H$10=""),"",IF(IFERROR(MATCH(BBC_11!H$10,Infor!$A$13:$A$30,0),0)&gt;0,"L",IF(WEEKDAY(H$10)=1,"","X")))</f>
        <v>X</v>
      </c>
      <c r="I54" s="61" t="str">
        <f>IF(OR($A54="",I$10=""),"",IF(IFERROR(MATCH(BBC_11!I$10,Infor!$A$13:$A$30,0),0)&gt;0,"L",IF(WEEKDAY(I$10)=1,"","X")))</f>
        <v/>
      </c>
      <c r="J54" s="61" t="str">
        <f>IF(OR($A54="",J$10=""),"",IF(IFERROR(MATCH(BBC_11!J$10,Infor!$A$13:$A$30,0),0)&gt;0,"L",IF(WEEKDAY(J$10)=1,"","X")))</f>
        <v>X</v>
      </c>
      <c r="K54" s="61" t="str">
        <f>IF(OR($A54="",K$10=""),"",IF(IFERROR(MATCH(BBC_11!K$10,Infor!$A$13:$A$30,0),0)&gt;0,"L",IF(WEEKDAY(K$10)=1,"","X")))</f>
        <v>X</v>
      </c>
      <c r="L54" s="61" t="str">
        <f>IF(OR($A54="",L$10=""),"",IF(IFERROR(MATCH(BBC_11!L$10,Infor!$A$13:$A$30,0),0)&gt;0,"L",IF(WEEKDAY(L$10)=1,"","X")))</f>
        <v>X</v>
      </c>
      <c r="M54" s="61" t="str">
        <f>IF(OR($A54="",M$10=""),"",IF(IFERROR(MATCH(BBC_11!M$10,Infor!$A$13:$A$30,0),0)&gt;0,"L",IF(WEEKDAY(M$10)=1,"","X")))</f>
        <v>X</v>
      </c>
      <c r="N54" s="61" t="str">
        <f>IF(OR($A54="",N$10=""),"",IF(IFERROR(MATCH(BBC_11!N$10,Infor!$A$13:$A$30,0),0)&gt;0,"L",IF(WEEKDAY(N$10)=1,"","X")))</f>
        <v>X</v>
      </c>
      <c r="O54" s="61" t="str">
        <f>IF(OR($A54="",O$10=""),"",IF(IFERROR(MATCH(BBC_11!O$10,Infor!$A$13:$A$30,0),0)&gt;0,"L",IF(WEEKDAY(O$10)=1,"","X")))</f>
        <v>X</v>
      </c>
      <c r="P54" s="61" t="str">
        <f>IF(OR($A54="",P$10=""),"",IF(IFERROR(MATCH(BBC_11!P$10,Infor!$A$13:$A$30,0),0)&gt;0,"L",IF(WEEKDAY(P$10)=1,"","X")))</f>
        <v/>
      </c>
      <c r="Q54" s="61" t="str">
        <f>IF(OR($A54="",Q$10=""),"",IF(IFERROR(MATCH(BBC_11!Q$10,Infor!$A$13:$A$30,0),0)&gt;0,"L",IF(WEEKDAY(Q$10)=1,"","X")))</f>
        <v>X</v>
      </c>
      <c r="R54" s="61" t="str">
        <f>IF(OR($A54="",R$10=""),"",IF(IFERROR(MATCH(BBC_11!R$10,Infor!$A$13:$A$30,0),0)&gt;0,"L",IF(WEEKDAY(R$10)=1,"","X")))</f>
        <v>X</v>
      </c>
      <c r="S54" s="61" t="str">
        <f>IF(OR($A54="",S$10=""),"",IF(IFERROR(MATCH(BBC_11!S$10,Infor!$A$13:$A$30,0),0)&gt;0,"L",IF(WEEKDAY(S$10)=1,"","X")))</f>
        <v>X</v>
      </c>
      <c r="T54" s="61" t="str">
        <f>IF(OR($A54="",T$10=""),"",IF(IFERROR(MATCH(BBC_11!T$10,Infor!$A$13:$A$30,0),0)&gt;0,"L",IF(WEEKDAY(T$10)=1,"","X")))</f>
        <v>X</v>
      </c>
      <c r="U54" s="61" t="str">
        <f>IF(OR($A54="",U$10=""),"",IF(IFERROR(MATCH(BBC_11!U$10,Infor!$A$13:$A$30,0),0)&gt;0,"L",IF(WEEKDAY(U$10)=1,"","X")))</f>
        <v>X</v>
      </c>
      <c r="V54" s="61" t="str">
        <f>IF(OR($A54="",V$10=""),"",IF(IFERROR(MATCH(BBC_11!V$10,Infor!$A$13:$A$30,0),0)&gt;0,"L",IF(WEEKDAY(V$10)=1,"","X")))</f>
        <v>X</v>
      </c>
      <c r="W54" s="61" t="str">
        <f>IF(OR($A54="",W$10=""),"",IF(IFERROR(MATCH(BBC_11!W$10,Infor!$A$13:$A$30,0),0)&gt;0,"L",IF(WEEKDAY(W$10)=1,"","X")))</f>
        <v/>
      </c>
      <c r="X54" s="61" t="str">
        <f>IF(OR($A54="",X$10=""),"",IF(IFERROR(MATCH(BBC_11!X$10,Infor!$A$13:$A$30,0),0)&gt;0,"L",IF(WEEKDAY(X$10)=1,"","X")))</f>
        <v>X</v>
      </c>
      <c r="Y54" s="61" t="str">
        <f>IF(OR($A54="",Y$10=""),"",IF(IFERROR(MATCH(BBC_11!Y$10,Infor!$A$13:$A$30,0),0)&gt;0,"L",IF(WEEKDAY(Y$10)=1,"","X")))</f>
        <v>X</v>
      </c>
      <c r="Z54" s="61" t="str">
        <f>IF(OR($A54="",Z$10=""),"",IF(IFERROR(MATCH(BBC_11!Z$10,Infor!$A$13:$A$30,0),0)&gt;0,"L",IF(WEEKDAY(Z$10)=1,"","X")))</f>
        <v>X</v>
      </c>
      <c r="AA54" s="61" t="str">
        <f>IF(OR($A54="",AA$10=""),"",IF(IFERROR(MATCH(BBC_11!AA$10,Infor!$A$13:$A$30,0),0)&gt;0,"L",IF(WEEKDAY(AA$10)=1,"","X")))</f>
        <v>X</v>
      </c>
      <c r="AB54" s="61" t="str">
        <f>IF(OR($A54="",AB$10=""),"",IF(IFERROR(MATCH(BBC_11!AB$10,Infor!$A$13:$A$30,0),0)&gt;0,"L",IF(WEEKDAY(AB$10)=1,"","X")))</f>
        <v>X</v>
      </c>
      <c r="AC54" s="61" t="str">
        <f>IF(OR($A54="",AC$10=""),"",IF(IFERROR(MATCH(BBC_11!AC$10,Infor!$A$13:$A$30,0),0)&gt;0,"L",IF(WEEKDAY(AC$10)=1,"","X")))</f>
        <v>X</v>
      </c>
      <c r="AD54" s="61" t="str">
        <f>IF(OR($A54="",AD$10=""),"",IF(IFERROR(MATCH(BBC_11!AD$10,Infor!$A$13:$A$30,0),0)&gt;0,"L",IF(WEEKDAY(AD$10)=1,"","X")))</f>
        <v/>
      </c>
      <c r="AE54" s="61" t="str">
        <f>IF(OR($A54="",AE$10=""),"",IF(IFERROR(MATCH(BBC_11!AE$10,Infor!$A$13:$A$30,0),0)&gt;0,"L",IF(WEEKDAY(AE$10)=1,"","X")))</f>
        <v>X</v>
      </c>
      <c r="AF54" s="61" t="str">
        <f>IF(OR($A54="",AF$10=""),"",IF(IFERROR(MATCH(BBC_11!AF$10,Infor!$A$13:$A$30,0),0)&gt;0,"L",IF(WEEKDAY(AF$10)=1,"","X")))</f>
        <v>X</v>
      </c>
      <c r="AG54" s="61" t="str">
        <f>IF(OR($A54="",AG$10=""),"",IF(IFERROR(MATCH(BBC_11!AG$10,Infor!$A$13:$A$30,0),0)&gt;0,"L",IF(WEEKDAY(AG$10)=1,"","X")))</f>
        <v>X</v>
      </c>
      <c r="AH54" s="61" t="str">
        <f>IF(OR($A54="",AH$10=""),"",IF(IFERROR(MATCH(BBC_11!AH$10,Infor!$A$13:$A$30,0),0)&gt;0,"L",IF(WEEKDAY(AH$10)=1,"","X")))</f>
        <v>X</v>
      </c>
      <c r="AI54" s="61" t="str">
        <f>IF(OR($A54="",AI$10=""),"",IF(IFERROR(MATCH(BBC_11!AI$10,Infor!$A$13:$A$30,0),0)&gt;0,"L",IF(WEEKDAY(AI$10)=1,"","X")))</f>
        <v/>
      </c>
      <c r="AJ54" s="62"/>
      <c r="AK54" s="62">
        <f t="shared" si="6"/>
        <v>26</v>
      </c>
      <c r="AL54" s="62">
        <f t="shared" si="7"/>
        <v>0</v>
      </c>
      <c r="AM54" s="62"/>
      <c r="AN54" s="63"/>
      <c r="AO54" s="44">
        <f t="shared" si="0"/>
        <v>11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IF(OR($A55="",E$10=""),"",IF(IFERROR(MATCH(BBC_11!E$10,Infor!$A$13:$A$30,0),0)&gt;0,"L",IF(WEEKDAY(E$10)=1,"","X")))</f>
        <v>X</v>
      </c>
      <c r="F55" s="61" t="str">
        <f>IF(OR($A55="",F$10=""),"",IF(IFERROR(MATCH(BBC_11!F$10,Infor!$A$13:$A$30,0),0)&gt;0,"L",IF(WEEKDAY(F$10)=1,"","X")))</f>
        <v>X</v>
      </c>
      <c r="G55" s="61" t="str">
        <f>IF(OR($A55="",G$10=""),"",IF(IFERROR(MATCH(BBC_11!G$10,Infor!$A$13:$A$30,0),0)&gt;0,"L",IF(WEEKDAY(G$10)=1,"","X")))</f>
        <v>X</v>
      </c>
      <c r="H55" s="61" t="str">
        <f>IF(OR($A55="",H$10=""),"",IF(IFERROR(MATCH(BBC_11!H$10,Infor!$A$13:$A$30,0),0)&gt;0,"L",IF(WEEKDAY(H$10)=1,"","X")))</f>
        <v>X</v>
      </c>
      <c r="I55" s="61" t="str">
        <f>IF(OR($A55="",I$10=""),"",IF(IFERROR(MATCH(BBC_11!I$10,Infor!$A$13:$A$30,0),0)&gt;0,"L",IF(WEEKDAY(I$10)=1,"","X")))</f>
        <v/>
      </c>
      <c r="J55" s="61" t="str">
        <f>IF(OR($A55="",J$10=""),"",IF(IFERROR(MATCH(BBC_11!J$10,Infor!$A$13:$A$30,0),0)&gt;0,"L",IF(WEEKDAY(J$10)=1,"","X")))</f>
        <v>X</v>
      </c>
      <c r="K55" s="61" t="str">
        <f>IF(OR($A55="",K$10=""),"",IF(IFERROR(MATCH(BBC_11!K$10,Infor!$A$13:$A$30,0),0)&gt;0,"L",IF(WEEKDAY(K$10)=1,"","X")))</f>
        <v>X</v>
      </c>
      <c r="L55" s="61" t="str">
        <f>IF(OR($A55="",L$10=""),"",IF(IFERROR(MATCH(BBC_11!L$10,Infor!$A$13:$A$30,0),0)&gt;0,"L",IF(WEEKDAY(L$10)=1,"","X")))</f>
        <v>X</v>
      </c>
      <c r="M55" s="61" t="str">
        <f>IF(OR($A55="",M$10=""),"",IF(IFERROR(MATCH(BBC_11!M$10,Infor!$A$13:$A$30,0),0)&gt;0,"L",IF(WEEKDAY(M$10)=1,"","X")))</f>
        <v>X</v>
      </c>
      <c r="N55" s="61" t="str">
        <f>IF(OR($A55="",N$10=""),"",IF(IFERROR(MATCH(BBC_11!N$10,Infor!$A$13:$A$30,0),0)&gt;0,"L",IF(WEEKDAY(N$10)=1,"","X")))</f>
        <v>X</v>
      </c>
      <c r="O55" s="61" t="str">
        <f>IF(OR($A55="",O$10=""),"",IF(IFERROR(MATCH(BBC_11!O$10,Infor!$A$13:$A$30,0),0)&gt;0,"L",IF(WEEKDAY(O$10)=1,"","X")))</f>
        <v>X</v>
      </c>
      <c r="P55" s="61" t="str">
        <f>IF(OR($A55="",P$10=""),"",IF(IFERROR(MATCH(BBC_11!P$10,Infor!$A$13:$A$30,0),0)&gt;0,"L",IF(WEEKDAY(P$10)=1,"","X")))</f>
        <v/>
      </c>
      <c r="Q55" s="61" t="str">
        <f>IF(OR($A55="",Q$10=""),"",IF(IFERROR(MATCH(BBC_11!Q$10,Infor!$A$13:$A$30,0),0)&gt;0,"L",IF(WEEKDAY(Q$10)=1,"","X")))</f>
        <v>X</v>
      </c>
      <c r="R55" s="61" t="str">
        <f>IF(OR($A55="",R$10=""),"",IF(IFERROR(MATCH(BBC_11!R$10,Infor!$A$13:$A$30,0),0)&gt;0,"L",IF(WEEKDAY(R$10)=1,"","X")))</f>
        <v>X</v>
      </c>
      <c r="S55" s="61" t="str">
        <f>IF(OR($A55="",S$10=""),"",IF(IFERROR(MATCH(BBC_11!S$10,Infor!$A$13:$A$30,0),0)&gt;0,"L",IF(WEEKDAY(S$10)=1,"","X")))</f>
        <v>X</v>
      </c>
      <c r="T55" s="61" t="str">
        <f>IF(OR($A55="",T$10=""),"",IF(IFERROR(MATCH(BBC_11!T$10,Infor!$A$13:$A$30,0),0)&gt;0,"L",IF(WEEKDAY(T$10)=1,"","X")))</f>
        <v>X</v>
      </c>
      <c r="U55" s="61" t="str">
        <f>IF(OR($A55="",U$10=""),"",IF(IFERROR(MATCH(BBC_11!U$10,Infor!$A$13:$A$30,0),0)&gt;0,"L",IF(WEEKDAY(U$10)=1,"","X")))</f>
        <v>X</v>
      </c>
      <c r="V55" s="61" t="str">
        <f>IF(OR($A55="",V$10=""),"",IF(IFERROR(MATCH(BBC_11!V$10,Infor!$A$13:$A$30,0),0)&gt;0,"L",IF(WEEKDAY(V$10)=1,"","X")))</f>
        <v>X</v>
      </c>
      <c r="W55" s="61" t="str">
        <f>IF(OR($A55="",W$10=""),"",IF(IFERROR(MATCH(BBC_11!W$10,Infor!$A$13:$A$30,0),0)&gt;0,"L",IF(WEEKDAY(W$10)=1,"","X")))</f>
        <v/>
      </c>
      <c r="X55" s="61" t="str">
        <f>IF(OR($A55="",X$10=""),"",IF(IFERROR(MATCH(BBC_11!X$10,Infor!$A$13:$A$30,0),0)&gt;0,"L",IF(WEEKDAY(X$10)=1,"","X")))</f>
        <v>X</v>
      </c>
      <c r="Y55" s="61" t="str">
        <f>IF(OR($A55="",Y$10=""),"",IF(IFERROR(MATCH(BBC_11!Y$10,Infor!$A$13:$A$30,0),0)&gt;0,"L",IF(WEEKDAY(Y$10)=1,"","X")))</f>
        <v>X</v>
      </c>
      <c r="Z55" s="61" t="str">
        <f>IF(OR($A55="",Z$10=""),"",IF(IFERROR(MATCH(BBC_11!Z$10,Infor!$A$13:$A$30,0),0)&gt;0,"L",IF(WEEKDAY(Z$10)=1,"","X")))</f>
        <v>X</v>
      </c>
      <c r="AA55" s="61" t="str">
        <f>IF(OR($A55="",AA$10=""),"",IF(IFERROR(MATCH(BBC_11!AA$10,Infor!$A$13:$A$30,0),0)&gt;0,"L",IF(WEEKDAY(AA$10)=1,"","X")))</f>
        <v>X</v>
      </c>
      <c r="AB55" s="61" t="str">
        <f>IF(OR($A55="",AB$10=""),"",IF(IFERROR(MATCH(BBC_11!AB$10,Infor!$A$13:$A$30,0),0)&gt;0,"L",IF(WEEKDAY(AB$10)=1,"","X")))</f>
        <v>X</v>
      </c>
      <c r="AC55" s="61" t="str">
        <f>IF(OR($A55="",AC$10=""),"",IF(IFERROR(MATCH(BBC_11!AC$10,Infor!$A$13:$A$30,0),0)&gt;0,"L",IF(WEEKDAY(AC$10)=1,"","X")))</f>
        <v>X</v>
      </c>
      <c r="AD55" s="61" t="str">
        <f>IF(OR($A55="",AD$10=""),"",IF(IFERROR(MATCH(BBC_11!AD$10,Infor!$A$13:$A$30,0),0)&gt;0,"L",IF(WEEKDAY(AD$10)=1,"","X")))</f>
        <v/>
      </c>
      <c r="AE55" s="61" t="str">
        <f>IF(OR($A55="",AE$10=""),"",IF(IFERROR(MATCH(BBC_11!AE$10,Infor!$A$13:$A$30,0),0)&gt;0,"L",IF(WEEKDAY(AE$10)=1,"","X")))</f>
        <v>X</v>
      </c>
      <c r="AF55" s="61" t="str">
        <f>IF(OR($A55="",AF$10=""),"",IF(IFERROR(MATCH(BBC_11!AF$10,Infor!$A$13:$A$30,0),0)&gt;0,"L",IF(WEEKDAY(AF$10)=1,"","X")))</f>
        <v>X</v>
      </c>
      <c r="AG55" s="61" t="str">
        <f>IF(OR($A55="",AG$10=""),"",IF(IFERROR(MATCH(BBC_11!AG$10,Infor!$A$13:$A$30,0),0)&gt;0,"L",IF(WEEKDAY(AG$10)=1,"","X")))</f>
        <v>X</v>
      </c>
      <c r="AH55" s="61" t="str">
        <f>IF(OR($A55="",AH$10=""),"",IF(IFERROR(MATCH(BBC_11!AH$10,Infor!$A$13:$A$30,0),0)&gt;0,"L",IF(WEEKDAY(AH$10)=1,"","X")))</f>
        <v>X</v>
      </c>
      <c r="AI55" s="61" t="str">
        <f>IF(OR($A55="",AI$10=""),"",IF(IFERROR(MATCH(BBC_11!AI$10,Infor!$A$13:$A$30,0),0)&gt;0,"L",IF(WEEKDAY(AI$10)=1,"","X")))</f>
        <v/>
      </c>
      <c r="AJ55" s="62"/>
      <c r="AK55" s="62">
        <f t="shared" si="6"/>
        <v>26</v>
      </c>
      <c r="AL55" s="62">
        <f t="shared" si="7"/>
        <v>0</v>
      </c>
      <c r="AM55" s="62"/>
      <c r="AN55" s="63"/>
      <c r="AO55" s="44">
        <f t="shared" si="0"/>
        <v>11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IF(OR($A56="",E$10=""),"",IF(IFERROR(MATCH(BBC_11!E$10,Infor!$A$13:$A$30,0),0)&gt;0,"L",IF(WEEKDAY(E$10)=1,"","X")))</f>
        <v>X</v>
      </c>
      <c r="F56" s="61" t="str">
        <f>IF(OR($A56="",F$10=""),"",IF(IFERROR(MATCH(BBC_11!F$10,Infor!$A$13:$A$30,0),0)&gt;0,"L",IF(WEEKDAY(F$10)=1,"","X")))</f>
        <v>X</v>
      </c>
      <c r="G56" s="61" t="str">
        <f>IF(OR($A56="",G$10=""),"",IF(IFERROR(MATCH(BBC_11!G$10,Infor!$A$13:$A$30,0),0)&gt;0,"L",IF(WEEKDAY(G$10)=1,"","X")))</f>
        <v>X</v>
      </c>
      <c r="H56" s="61" t="str">
        <f>IF(OR($A56="",H$10=""),"",IF(IFERROR(MATCH(BBC_11!H$10,Infor!$A$13:$A$30,0),0)&gt;0,"L",IF(WEEKDAY(H$10)=1,"","X")))</f>
        <v>X</v>
      </c>
      <c r="I56" s="61" t="str">
        <f>IF(OR($A56="",I$10=""),"",IF(IFERROR(MATCH(BBC_11!I$10,Infor!$A$13:$A$30,0),0)&gt;0,"L",IF(WEEKDAY(I$10)=1,"","X")))</f>
        <v/>
      </c>
      <c r="J56" s="61" t="str">
        <f>IF(OR($A56="",J$10=""),"",IF(IFERROR(MATCH(BBC_11!J$10,Infor!$A$13:$A$30,0),0)&gt;0,"L",IF(WEEKDAY(J$10)=1,"","X")))</f>
        <v>X</v>
      </c>
      <c r="K56" s="61" t="str">
        <f>IF(OR($A56="",K$10=""),"",IF(IFERROR(MATCH(BBC_11!K$10,Infor!$A$13:$A$30,0),0)&gt;0,"L",IF(WEEKDAY(K$10)=1,"","X")))</f>
        <v>X</v>
      </c>
      <c r="L56" s="61" t="str">
        <f>IF(OR($A56="",L$10=""),"",IF(IFERROR(MATCH(BBC_11!L$10,Infor!$A$13:$A$30,0),0)&gt;0,"L",IF(WEEKDAY(L$10)=1,"","X")))</f>
        <v>X</v>
      </c>
      <c r="M56" s="61" t="str">
        <f>IF(OR($A56="",M$10=""),"",IF(IFERROR(MATCH(BBC_11!M$10,Infor!$A$13:$A$30,0),0)&gt;0,"L",IF(WEEKDAY(M$10)=1,"","X")))</f>
        <v>X</v>
      </c>
      <c r="N56" s="61" t="str">
        <f>IF(OR($A56="",N$10=""),"",IF(IFERROR(MATCH(BBC_11!N$10,Infor!$A$13:$A$30,0),0)&gt;0,"L",IF(WEEKDAY(N$10)=1,"","X")))</f>
        <v>X</v>
      </c>
      <c r="O56" s="61" t="str">
        <f>IF(OR($A56="",O$10=""),"",IF(IFERROR(MATCH(BBC_11!O$10,Infor!$A$13:$A$30,0),0)&gt;0,"L",IF(WEEKDAY(O$10)=1,"","X")))</f>
        <v>X</v>
      </c>
      <c r="P56" s="61" t="str">
        <f>IF(OR($A56="",P$10=""),"",IF(IFERROR(MATCH(BBC_11!P$10,Infor!$A$13:$A$30,0),0)&gt;0,"L",IF(WEEKDAY(P$10)=1,"","X")))</f>
        <v/>
      </c>
      <c r="Q56" s="61" t="str">
        <f>IF(OR($A56="",Q$10=""),"",IF(IFERROR(MATCH(BBC_11!Q$10,Infor!$A$13:$A$30,0),0)&gt;0,"L",IF(WEEKDAY(Q$10)=1,"","X")))</f>
        <v>X</v>
      </c>
      <c r="R56" s="61" t="str">
        <f>IF(OR($A56="",R$10=""),"",IF(IFERROR(MATCH(BBC_11!R$10,Infor!$A$13:$A$30,0),0)&gt;0,"L",IF(WEEKDAY(R$10)=1,"","X")))</f>
        <v>X</v>
      </c>
      <c r="S56" s="61" t="str">
        <f>IF(OR($A56="",S$10=""),"",IF(IFERROR(MATCH(BBC_11!S$10,Infor!$A$13:$A$30,0),0)&gt;0,"L",IF(WEEKDAY(S$10)=1,"","X")))</f>
        <v>X</v>
      </c>
      <c r="T56" s="61" t="str">
        <f>IF(OR($A56="",T$10=""),"",IF(IFERROR(MATCH(BBC_11!T$10,Infor!$A$13:$A$30,0),0)&gt;0,"L",IF(WEEKDAY(T$10)=1,"","X")))</f>
        <v>X</v>
      </c>
      <c r="U56" s="61" t="str">
        <f>IF(OR($A56="",U$10=""),"",IF(IFERROR(MATCH(BBC_11!U$10,Infor!$A$13:$A$30,0),0)&gt;0,"L",IF(WEEKDAY(U$10)=1,"","X")))</f>
        <v>X</v>
      </c>
      <c r="V56" s="61" t="str">
        <f>IF(OR($A56="",V$10=""),"",IF(IFERROR(MATCH(BBC_11!V$10,Infor!$A$13:$A$30,0),0)&gt;0,"L",IF(WEEKDAY(V$10)=1,"","X")))</f>
        <v>X</v>
      </c>
      <c r="W56" s="61" t="str">
        <f>IF(OR($A56="",W$10=""),"",IF(IFERROR(MATCH(BBC_11!W$10,Infor!$A$13:$A$30,0),0)&gt;0,"L",IF(WEEKDAY(W$10)=1,"","X")))</f>
        <v/>
      </c>
      <c r="X56" s="61" t="str">
        <f>IF(OR($A56="",X$10=""),"",IF(IFERROR(MATCH(BBC_11!X$10,Infor!$A$13:$A$30,0),0)&gt;0,"L",IF(WEEKDAY(X$10)=1,"","X")))</f>
        <v>X</v>
      </c>
      <c r="Y56" s="61" t="str">
        <f>IF(OR($A56="",Y$10=""),"",IF(IFERROR(MATCH(BBC_11!Y$10,Infor!$A$13:$A$30,0),0)&gt;0,"L",IF(WEEKDAY(Y$10)=1,"","X")))</f>
        <v>X</v>
      </c>
      <c r="Z56" s="61" t="str">
        <f>IF(OR($A56="",Z$10=""),"",IF(IFERROR(MATCH(BBC_11!Z$10,Infor!$A$13:$A$30,0),0)&gt;0,"L",IF(WEEKDAY(Z$10)=1,"","X")))</f>
        <v>X</v>
      </c>
      <c r="AA56" s="61" t="str">
        <f>IF(OR($A56="",AA$10=""),"",IF(IFERROR(MATCH(BBC_11!AA$10,Infor!$A$13:$A$30,0),0)&gt;0,"L",IF(WEEKDAY(AA$10)=1,"","X")))</f>
        <v>X</v>
      </c>
      <c r="AB56" s="61" t="str">
        <f>IF(OR($A56="",AB$10=""),"",IF(IFERROR(MATCH(BBC_11!AB$10,Infor!$A$13:$A$30,0),0)&gt;0,"L",IF(WEEKDAY(AB$10)=1,"","X")))</f>
        <v>X</v>
      </c>
      <c r="AC56" s="61" t="str">
        <f>IF(OR($A56="",AC$10=""),"",IF(IFERROR(MATCH(BBC_11!AC$10,Infor!$A$13:$A$30,0),0)&gt;0,"L",IF(WEEKDAY(AC$10)=1,"","X")))</f>
        <v>X</v>
      </c>
      <c r="AD56" s="61" t="str">
        <f>IF(OR($A56="",AD$10=""),"",IF(IFERROR(MATCH(BBC_11!AD$10,Infor!$A$13:$A$30,0),0)&gt;0,"L",IF(WEEKDAY(AD$10)=1,"","X")))</f>
        <v/>
      </c>
      <c r="AE56" s="61" t="str">
        <f>IF(OR($A56="",AE$10=""),"",IF(IFERROR(MATCH(BBC_11!AE$10,Infor!$A$13:$A$30,0),0)&gt;0,"L",IF(WEEKDAY(AE$10)=1,"","X")))</f>
        <v>X</v>
      </c>
      <c r="AF56" s="61" t="str">
        <f>IF(OR($A56="",AF$10=""),"",IF(IFERROR(MATCH(BBC_11!AF$10,Infor!$A$13:$A$30,0),0)&gt;0,"L",IF(WEEKDAY(AF$10)=1,"","X")))</f>
        <v>X</v>
      </c>
      <c r="AG56" s="61" t="str">
        <f>IF(OR($A56="",AG$10=""),"",IF(IFERROR(MATCH(BBC_11!AG$10,Infor!$A$13:$A$30,0),0)&gt;0,"L",IF(WEEKDAY(AG$10)=1,"","X")))</f>
        <v>X</v>
      </c>
      <c r="AH56" s="61" t="str">
        <f>IF(OR($A56="",AH$10=""),"",IF(IFERROR(MATCH(BBC_11!AH$10,Infor!$A$13:$A$30,0),0)&gt;0,"L",IF(WEEKDAY(AH$10)=1,"","X")))</f>
        <v>X</v>
      </c>
      <c r="AI56" s="61" t="str">
        <f>IF(OR($A56="",AI$10=""),"",IF(IFERROR(MATCH(BBC_11!AI$10,Infor!$A$13:$A$30,0),0)&gt;0,"L",IF(WEEKDAY(AI$10)=1,"","X")))</f>
        <v/>
      </c>
      <c r="AJ56" s="62"/>
      <c r="AK56" s="62">
        <f t="shared" si="6"/>
        <v>26</v>
      </c>
      <c r="AL56" s="62">
        <f t="shared" si="7"/>
        <v>0</v>
      </c>
      <c r="AM56" s="62"/>
      <c r="AN56" s="63"/>
      <c r="AO56" s="44">
        <f t="shared" si="0"/>
        <v>11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IF(OR($A57="",E$10=""),"",IF(IFERROR(MATCH(BBC_11!E$10,Infor!$A$13:$A$30,0),0)&gt;0,"L",IF(WEEKDAY(E$10)=1,"","X")))</f>
        <v>X</v>
      </c>
      <c r="F57" s="61" t="str">
        <f>IF(OR($A57="",F$10=""),"",IF(IFERROR(MATCH(BBC_11!F$10,Infor!$A$13:$A$30,0),0)&gt;0,"L",IF(WEEKDAY(F$10)=1,"","X")))</f>
        <v>X</v>
      </c>
      <c r="G57" s="61" t="str">
        <f>IF(OR($A57="",G$10=""),"",IF(IFERROR(MATCH(BBC_11!G$10,Infor!$A$13:$A$30,0),0)&gt;0,"L",IF(WEEKDAY(G$10)=1,"","X")))</f>
        <v>X</v>
      </c>
      <c r="H57" s="61" t="str">
        <f>IF(OR($A57="",H$10=""),"",IF(IFERROR(MATCH(BBC_11!H$10,Infor!$A$13:$A$30,0),0)&gt;0,"L",IF(WEEKDAY(H$10)=1,"","X")))</f>
        <v>X</v>
      </c>
      <c r="I57" s="61" t="str">
        <f>IF(OR($A57="",I$10=""),"",IF(IFERROR(MATCH(BBC_11!I$10,Infor!$A$13:$A$30,0),0)&gt;0,"L",IF(WEEKDAY(I$10)=1,"","X")))</f>
        <v/>
      </c>
      <c r="J57" s="61" t="str">
        <f>IF(OR($A57="",J$10=""),"",IF(IFERROR(MATCH(BBC_11!J$10,Infor!$A$13:$A$30,0),0)&gt;0,"L",IF(WEEKDAY(J$10)=1,"","X")))</f>
        <v>X</v>
      </c>
      <c r="K57" s="61" t="str">
        <f>IF(OR($A57="",K$10=""),"",IF(IFERROR(MATCH(BBC_11!K$10,Infor!$A$13:$A$30,0),0)&gt;0,"L",IF(WEEKDAY(K$10)=1,"","X")))</f>
        <v>X</v>
      </c>
      <c r="L57" s="61" t="str">
        <f>IF(OR($A57="",L$10=""),"",IF(IFERROR(MATCH(BBC_11!L$10,Infor!$A$13:$A$30,0),0)&gt;0,"L",IF(WEEKDAY(L$10)=1,"","X")))</f>
        <v>X</v>
      </c>
      <c r="M57" s="61" t="str">
        <f>IF(OR($A57="",M$10=""),"",IF(IFERROR(MATCH(BBC_11!M$10,Infor!$A$13:$A$30,0),0)&gt;0,"L",IF(WEEKDAY(M$10)=1,"","X")))</f>
        <v>X</v>
      </c>
      <c r="N57" s="61" t="str">
        <f>IF(OR($A57="",N$10=""),"",IF(IFERROR(MATCH(BBC_11!N$10,Infor!$A$13:$A$30,0),0)&gt;0,"L",IF(WEEKDAY(N$10)=1,"","X")))</f>
        <v>X</v>
      </c>
      <c r="O57" s="61" t="str">
        <f>IF(OR($A57="",O$10=""),"",IF(IFERROR(MATCH(BBC_11!O$10,Infor!$A$13:$A$30,0),0)&gt;0,"L",IF(WEEKDAY(O$10)=1,"","X")))</f>
        <v>X</v>
      </c>
      <c r="P57" s="61" t="str">
        <f>IF(OR($A57="",P$10=""),"",IF(IFERROR(MATCH(BBC_11!P$10,Infor!$A$13:$A$30,0),0)&gt;0,"L",IF(WEEKDAY(P$10)=1,"","X")))</f>
        <v/>
      </c>
      <c r="Q57" s="61" t="str">
        <f>IF(OR($A57="",Q$10=""),"",IF(IFERROR(MATCH(BBC_11!Q$10,Infor!$A$13:$A$30,0),0)&gt;0,"L",IF(WEEKDAY(Q$10)=1,"","X")))</f>
        <v>X</v>
      </c>
      <c r="R57" s="61" t="str">
        <f>IF(OR($A57="",R$10=""),"",IF(IFERROR(MATCH(BBC_11!R$10,Infor!$A$13:$A$30,0),0)&gt;0,"L",IF(WEEKDAY(R$10)=1,"","X")))</f>
        <v>X</v>
      </c>
      <c r="S57" s="61" t="str">
        <f>IF(OR($A57="",S$10=""),"",IF(IFERROR(MATCH(BBC_11!S$10,Infor!$A$13:$A$30,0),0)&gt;0,"L",IF(WEEKDAY(S$10)=1,"","X")))</f>
        <v>X</v>
      </c>
      <c r="T57" s="61" t="str">
        <f>IF(OR($A57="",T$10=""),"",IF(IFERROR(MATCH(BBC_11!T$10,Infor!$A$13:$A$30,0),0)&gt;0,"L",IF(WEEKDAY(T$10)=1,"","X")))</f>
        <v>X</v>
      </c>
      <c r="U57" s="61" t="str">
        <f>IF(OR($A57="",U$10=""),"",IF(IFERROR(MATCH(BBC_11!U$10,Infor!$A$13:$A$30,0),0)&gt;0,"L",IF(WEEKDAY(U$10)=1,"","X")))</f>
        <v>X</v>
      </c>
      <c r="V57" s="61" t="str">
        <f>IF(OR($A57="",V$10=""),"",IF(IFERROR(MATCH(BBC_11!V$10,Infor!$A$13:$A$30,0),0)&gt;0,"L",IF(WEEKDAY(V$10)=1,"","X")))</f>
        <v>X</v>
      </c>
      <c r="W57" s="61" t="str">
        <f>IF(OR($A57="",W$10=""),"",IF(IFERROR(MATCH(BBC_11!W$10,Infor!$A$13:$A$30,0),0)&gt;0,"L",IF(WEEKDAY(W$10)=1,"","X")))</f>
        <v/>
      </c>
      <c r="X57" s="61" t="str">
        <f>IF(OR($A57="",X$10=""),"",IF(IFERROR(MATCH(BBC_11!X$10,Infor!$A$13:$A$30,0),0)&gt;0,"L",IF(WEEKDAY(X$10)=1,"","X")))</f>
        <v>X</v>
      </c>
      <c r="Y57" s="61" t="str">
        <f>IF(OR($A57="",Y$10=""),"",IF(IFERROR(MATCH(BBC_11!Y$10,Infor!$A$13:$A$30,0),0)&gt;0,"L",IF(WEEKDAY(Y$10)=1,"","X")))</f>
        <v>X</v>
      </c>
      <c r="Z57" s="61" t="str">
        <f>IF(OR($A57="",Z$10=""),"",IF(IFERROR(MATCH(BBC_11!Z$10,Infor!$A$13:$A$30,0),0)&gt;0,"L",IF(WEEKDAY(Z$10)=1,"","X")))</f>
        <v>X</v>
      </c>
      <c r="AA57" s="61" t="str">
        <f>IF(OR($A57="",AA$10=""),"",IF(IFERROR(MATCH(BBC_11!AA$10,Infor!$A$13:$A$30,0),0)&gt;0,"L",IF(WEEKDAY(AA$10)=1,"","X")))</f>
        <v>X</v>
      </c>
      <c r="AB57" s="61" t="str">
        <f>IF(OR($A57="",AB$10=""),"",IF(IFERROR(MATCH(BBC_11!AB$10,Infor!$A$13:$A$30,0),0)&gt;0,"L",IF(WEEKDAY(AB$10)=1,"","X")))</f>
        <v>X</v>
      </c>
      <c r="AC57" s="61" t="str">
        <f>IF(OR($A57="",AC$10=""),"",IF(IFERROR(MATCH(BBC_11!AC$10,Infor!$A$13:$A$30,0),0)&gt;0,"L",IF(WEEKDAY(AC$10)=1,"","X")))</f>
        <v>X</v>
      </c>
      <c r="AD57" s="61" t="str">
        <f>IF(OR($A57="",AD$10=""),"",IF(IFERROR(MATCH(BBC_11!AD$10,Infor!$A$13:$A$30,0),0)&gt;0,"L",IF(WEEKDAY(AD$10)=1,"","X")))</f>
        <v/>
      </c>
      <c r="AE57" s="61" t="str">
        <f>IF(OR($A57="",AE$10=""),"",IF(IFERROR(MATCH(BBC_11!AE$10,Infor!$A$13:$A$30,0),0)&gt;0,"L",IF(WEEKDAY(AE$10)=1,"","X")))</f>
        <v>X</v>
      </c>
      <c r="AF57" s="61" t="str">
        <f>IF(OR($A57="",AF$10=""),"",IF(IFERROR(MATCH(BBC_11!AF$10,Infor!$A$13:$A$30,0),0)&gt;0,"L",IF(WEEKDAY(AF$10)=1,"","X")))</f>
        <v>X</v>
      </c>
      <c r="AG57" s="61" t="str">
        <f>IF(OR($A57="",AG$10=""),"",IF(IFERROR(MATCH(BBC_11!AG$10,Infor!$A$13:$A$30,0),0)&gt;0,"L",IF(WEEKDAY(AG$10)=1,"","X")))</f>
        <v>X</v>
      </c>
      <c r="AH57" s="61" t="str">
        <f>IF(OR($A57="",AH$10=""),"",IF(IFERROR(MATCH(BBC_11!AH$10,Infor!$A$13:$A$30,0),0)&gt;0,"L",IF(WEEKDAY(AH$10)=1,"","X")))</f>
        <v>X</v>
      </c>
      <c r="AI57" s="61" t="str">
        <f>IF(OR($A57="",AI$10=""),"",IF(IFERROR(MATCH(BBC_11!AI$10,Infor!$A$13:$A$30,0),0)&gt;0,"L",IF(WEEKDAY(AI$10)=1,"","X")))</f>
        <v/>
      </c>
      <c r="AJ57" s="62"/>
      <c r="AK57" s="62">
        <f t="shared" si="6"/>
        <v>26</v>
      </c>
      <c r="AL57" s="62">
        <f t="shared" si="7"/>
        <v>0</v>
      </c>
      <c r="AM57" s="62"/>
      <c r="AN57" s="63"/>
      <c r="AO57" s="44">
        <f t="shared" si="0"/>
        <v>11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IF(OR($A58="",E$10=""),"",IF(IFERROR(MATCH(BBC_11!E$10,Infor!$A$13:$A$30,0),0)&gt;0,"L",IF(WEEKDAY(E$10)=1,"","X")))</f>
        <v>X</v>
      </c>
      <c r="F58" s="61" t="str">
        <f>IF(OR($A58="",F$10=""),"",IF(IFERROR(MATCH(BBC_11!F$10,Infor!$A$13:$A$30,0),0)&gt;0,"L",IF(WEEKDAY(F$10)=1,"","X")))</f>
        <v>X</v>
      </c>
      <c r="G58" s="61" t="str">
        <f>IF(OR($A58="",G$10=""),"",IF(IFERROR(MATCH(BBC_11!G$10,Infor!$A$13:$A$30,0),0)&gt;0,"L",IF(WEEKDAY(G$10)=1,"","X")))</f>
        <v>X</v>
      </c>
      <c r="H58" s="61" t="str">
        <f>IF(OR($A58="",H$10=""),"",IF(IFERROR(MATCH(BBC_11!H$10,Infor!$A$13:$A$30,0),0)&gt;0,"L",IF(WEEKDAY(H$10)=1,"","X")))</f>
        <v>X</v>
      </c>
      <c r="I58" s="61" t="str">
        <f>IF(OR($A58="",I$10=""),"",IF(IFERROR(MATCH(BBC_11!I$10,Infor!$A$13:$A$30,0),0)&gt;0,"L",IF(WEEKDAY(I$10)=1,"","X")))</f>
        <v/>
      </c>
      <c r="J58" s="61" t="str">
        <f>IF(OR($A58="",J$10=""),"",IF(IFERROR(MATCH(BBC_11!J$10,Infor!$A$13:$A$30,0),0)&gt;0,"L",IF(WEEKDAY(J$10)=1,"","X")))</f>
        <v>X</v>
      </c>
      <c r="K58" s="61" t="str">
        <f>IF(OR($A58="",K$10=""),"",IF(IFERROR(MATCH(BBC_11!K$10,Infor!$A$13:$A$30,0),0)&gt;0,"L",IF(WEEKDAY(K$10)=1,"","X")))</f>
        <v>X</v>
      </c>
      <c r="L58" s="61" t="str">
        <f>IF(OR($A58="",L$10=""),"",IF(IFERROR(MATCH(BBC_11!L$10,Infor!$A$13:$A$30,0),0)&gt;0,"L",IF(WEEKDAY(L$10)=1,"","X")))</f>
        <v>X</v>
      </c>
      <c r="M58" s="61" t="str">
        <f>IF(OR($A58="",M$10=""),"",IF(IFERROR(MATCH(BBC_11!M$10,Infor!$A$13:$A$30,0),0)&gt;0,"L",IF(WEEKDAY(M$10)=1,"","X")))</f>
        <v>X</v>
      </c>
      <c r="N58" s="61" t="str">
        <f>IF(OR($A58="",N$10=""),"",IF(IFERROR(MATCH(BBC_11!N$10,Infor!$A$13:$A$30,0),0)&gt;0,"L",IF(WEEKDAY(N$10)=1,"","X")))</f>
        <v>X</v>
      </c>
      <c r="O58" s="61" t="str">
        <f>IF(OR($A58="",O$10=""),"",IF(IFERROR(MATCH(BBC_11!O$10,Infor!$A$13:$A$30,0),0)&gt;0,"L",IF(WEEKDAY(O$10)=1,"","X")))</f>
        <v>X</v>
      </c>
      <c r="P58" s="61" t="str">
        <f>IF(OR($A58="",P$10=""),"",IF(IFERROR(MATCH(BBC_11!P$10,Infor!$A$13:$A$30,0),0)&gt;0,"L",IF(WEEKDAY(P$10)=1,"","X")))</f>
        <v/>
      </c>
      <c r="Q58" s="61" t="str">
        <f>IF(OR($A58="",Q$10=""),"",IF(IFERROR(MATCH(BBC_11!Q$10,Infor!$A$13:$A$30,0),0)&gt;0,"L",IF(WEEKDAY(Q$10)=1,"","X")))</f>
        <v>X</v>
      </c>
      <c r="R58" s="61" t="str">
        <f>IF(OR($A58="",R$10=""),"",IF(IFERROR(MATCH(BBC_11!R$10,Infor!$A$13:$A$30,0),0)&gt;0,"L",IF(WEEKDAY(R$10)=1,"","X")))</f>
        <v>X</v>
      </c>
      <c r="S58" s="61" t="str">
        <f>IF(OR($A58="",S$10=""),"",IF(IFERROR(MATCH(BBC_11!S$10,Infor!$A$13:$A$30,0),0)&gt;0,"L",IF(WEEKDAY(S$10)=1,"","X")))</f>
        <v>X</v>
      </c>
      <c r="T58" s="61" t="str">
        <f>IF(OR($A58="",T$10=""),"",IF(IFERROR(MATCH(BBC_11!T$10,Infor!$A$13:$A$30,0),0)&gt;0,"L",IF(WEEKDAY(T$10)=1,"","X")))</f>
        <v>X</v>
      </c>
      <c r="U58" s="61" t="str">
        <f>IF(OR($A58="",U$10=""),"",IF(IFERROR(MATCH(BBC_11!U$10,Infor!$A$13:$A$30,0),0)&gt;0,"L",IF(WEEKDAY(U$10)=1,"","X")))</f>
        <v>X</v>
      </c>
      <c r="V58" s="61" t="str">
        <f>IF(OR($A58="",V$10=""),"",IF(IFERROR(MATCH(BBC_11!V$10,Infor!$A$13:$A$30,0),0)&gt;0,"L",IF(WEEKDAY(V$10)=1,"","X")))</f>
        <v>X</v>
      </c>
      <c r="W58" s="61" t="str">
        <f>IF(OR($A58="",W$10=""),"",IF(IFERROR(MATCH(BBC_11!W$10,Infor!$A$13:$A$30,0),0)&gt;0,"L",IF(WEEKDAY(W$10)=1,"","X")))</f>
        <v/>
      </c>
      <c r="X58" s="61" t="str">
        <f>IF(OR($A58="",X$10=""),"",IF(IFERROR(MATCH(BBC_11!X$10,Infor!$A$13:$A$30,0),0)&gt;0,"L",IF(WEEKDAY(X$10)=1,"","X")))</f>
        <v>X</v>
      </c>
      <c r="Y58" s="61" t="str">
        <f>IF(OR($A58="",Y$10=""),"",IF(IFERROR(MATCH(BBC_11!Y$10,Infor!$A$13:$A$30,0),0)&gt;0,"L",IF(WEEKDAY(Y$10)=1,"","X")))</f>
        <v>X</v>
      </c>
      <c r="Z58" s="61" t="str">
        <f>IF(OR($A58="",Z$10=""),"",IF(IFERROR(MATCH(BBC_11!Z$10,Infor!$A$13:$A$30,0),0)&gt;0,"L",IF(WEEKDAY(Z$10)=1,"","X")))</f>
        <v>X</v>
      </c>
      <c r="AA58" s="61" t="str">
        <f>IF(OR($A58="",AA$10=""),"",IF(IFERROR(MATCH(BBC_11!AA$10,Infor!$A$13:$A$30,0),0)&gt;0,"L",IF(WEEKDAY(AA$10)=1,"","X")))</f>
        <v>X</v>
      </c>
      <c r="AB58" s="61" t="str">
        <f>IF(OR($A58="",AB$10=""),"",IF(IFERROR(MATCH(BBC_11!AB$10,Infor!$A$13:$A$30,0),0)&gt;0,"L",IF(WEEKDAY(AB$10)=1,"","X")))</f>
        <v>X</v>
      </c>
      <c r="AC58" s="61" t="str">
        <f>IF(OR($A58="",AC$10=""),"",IF(IFERROR(MATCH(BBC_11!AC$10,Infor!$A$13:$A$30,0),0)&gt;0,"L",IF(WEEKDAY(AC$10)=1,"","X")))</f>
        <v>X</v>
      </c>
      <c r="AD58" s="61" t="str">
        <f>IF(OR($A58="",AD$10=""),"",IF(IFERROR(MATCH(BBC_11!AD$10,Infor!$A$13:$A$30,0),0)&gt;0,"L",IF(WEEKDAY(AD$10)=1,"","X")))</f>
        <v/>
      </c>
      <c r="AE58" s="61" t="str">
        <f>IF(OR($A58="",AE$10=""),"",IF(IFERROR(MATCH(BBC_11!AE$10,Infor!$A$13:$A$30,0),0)&gt;0,"L",IF(WEEKDAY(AE$10)=1,"","X")))</f>
        <v>X</v>
      </c>
      <c r="AF58" s="61" t="str">
        <f>IF(OR($A58="",AF$10=""),"",IF(IFERROR(MATCH(BBC_11!AF$10,Infor!$A$13:$A$30,0),0)&gt;0,"L",IF(WEEKDAY(AF$10)=1,"","X")))</f>
        <v>X</v>
      </c>
      <c r="AG58" s="61" t="str">
        <f>IF(OR($A58="",AG$10=""),"",IF(IFERROR(MATCH(BBC_11!AG$10,Infor!$A$13:$A$30,0),0)&gt;0,"L",IF(WEEKDAY(AG$10)=1,"","X")))</f>
        <v>X</v>
      </c>
      <c r="AH58" s="61" t="str">
        <f>IF(OR($A58="",AH$10=""),"",IF(IFERROR(MATCH(BBC_11!AH$10,Infor!$A$13:$A$30,0),0)&gt;0,"L",IF(WEEKDAY(AH$10)=1,"","X")))</f>
        <v>X</v>
      </c>
      <c r="AI58" s="61" t="str">
        <f>IF(OR($A58="",AI$10=""),"",IF(IFERROR(MATCH(BBC_11!AI$10,Infor!$A$13:$A$30,0),0)&gt;0,"L",IF(WEEKDAY(AI$10)=1,"","X")))</f>
        <v/>
      </c>
      <c r="AJ58" s="62"/>
      <c r="AK58" s="62">
        <f t="shared" si="6"/>
        <v>26</v>
      </c>
      <c r="AL58" s="62">
        <f t="shared" si="7"/>
        <v>0</v>
      </c>
      <c r="AM58" s="62"/>
      <c r="AN58" s="63"/>
      <c r="AO58" s="44">
        <f t="shared" si="0"/>
        <v>11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IF(OR($A59="",E$10=""),"",IF(IFERROR(MATCH(BBC_11!E$10,Infor!$A$13:$A$30,0),0)&gt;0,"L",IF(WEEKDAY(E$10)=1,"","X")))</f>
        <v>X</v>
      </c>
      <c r="F59" s="61" t="str">
        <f>IF(OR($A59="",F$10=""),"",IF(IFERROR(MATCH(BBC_11!F$10,Infor!$A$13:$A$30,0),0)&gt;0,"L",IF(WEEKDAY(F$10)=1,"","X")))</f>
        <v>X</v>
      </c>
      <c r="G59" s="61" t="str">
        <f>IF(OR($A59="",G$10=""),"",IF(IFERROR(MATCH(BBC_11!G$10,Infor!$A$13:$A$30,0),0)&gt;0,"L",IF(WEEKDAY(G$10)=1,"","X")))</f>
        <v>X</v>
      </c>
      <c r="H59" s="61" t="str">
        <f>IF(OR($A59="",H$10=""),"",IF(IFERROR(MATCH(BBC_11!H$10,Infor!$A$13:$A$30,0),0)&gt;0,"L",IF(WEEKDAY(H$10)=1,"","X")))</f>
        <v>X</v>
      </c>
      <c r="I59" s="61" t="str">
        <f>IF(OR($A59="",I$10=""),"",IF(IFERROR(MATCH(BBC_11!I$10,Infor!$A$13:$A$30,0),0)&gt;0,"L",IF(WEEKDAY(I$10)=1,"","X")))</f>
        <v/>
      </c>
      <c r="J59" s="61" t="str">
        <f>IF(OR($A59="",J$10=""),"",IF(IFERROR(MATCH(BBC_11!J$10,Infor!$A$13:$A$30,0),0)&gt;0,"L",IF(WEEKDAY(J$10)=1,"","X")))</f>
        <v>X</v>
      </c>
      <c r="K59" s="61" t="str">
        <f>IF(OR($A59="",K$10=""),"",IF(IFERROR(MATCH(BBC_11!K$10,Infor!$A$13:$A$30,0),0)&gt;0,"L",IF(WEEKDAY(K$10)=1,"","X")))</f>
        <v>X</v>
      </c>
      <c r="L59" s="61" t="str">
        <f>IF(OR($A59="",L$10=""),"",IF(IFERROR(MATCH(BBC_11!L$10,Infor!$A$13:$A$30,0),0)&gt;0,"L",IF(WEEKDAY(L$10)=1,"","X")))</f>
        <v>X</v>
      </c>
      <c r="M59" s="61" t="str">
        <f>IF(OR($A59="",M$10=""),"",IF(IFERROR(MATCH(BBC_11!M$10,Infor!$A$13:$A$30,0),0)&gt;0,"L",IF(WEEKDAY(M$10)=1,"","X")))</f>
        <v>X</v>
      </c>
      <c r="N59" s="61" t="str">
        <f>IF(OR($A59="",N$10=""),"",IF(IFERROR(MATCH(BBC_11!N$10,Infor!$A$13:$A$30,0),0)&gt;0,"L",IF(WEEKDAY(N$10)=1,"","X")))</f>
        <v>X</v>
      </c>
      <c r="O59" s="61" t="str">
        <f>IF(OR($A59="",O$10=""),"",IF(IFERROR(MATCH(BBC_11!O$10,Infor!$A$13:$A$30,0),0)&gt;0,"L",IF(WEEKDAY(O$10)=1,"","X")))</f>
        <v>X</v>
      </c>
      <c r="P59" s="61" t="str">
        <f>IF(OR($A59="",P$10=""),"",IF(IFERROR(MATCH(BBC_11!P$10,Infor!$A$13:$A$30,0),0)&gt;0,"L",IF(WEEKDAY(P$10)=1,"","X")))</f>
        <v/>
      </c>
      <c r="Q59" s="61" t="str">
        <f>IF(OR($A59="",Q$10=""),"",IF(IFERROR(MATCH(BBC_11!Q$10,Infor!$A$13:$A$30,0),0)&gt;0,"L",IF(WEEKDAY(Q$10)=1,"","X")))</f>
        <v>X</v>
      </c>
      <c r="R59" s="61" t="str">
        <f>IF(OR($A59="",R$10=""),"",IF(IFERROR(MATCH(BBC_11!R$10,Infor!$A$13:$A$30,0),0)&gt;0,"L",IF(WEEKDAY(R$10)=1,"","X")))</f>
        <v>X</v>
      </c>
      <c r="S59" s="61" t="str">
        <f>IF(OR($A59="",S$10=""),"",IF(IFERROR(MATCH(BBC_11!S$10,Infor!$A$13:$A$30,0),0)&gt;0,"L",IF(WEEKDAY(S$10)=1,"","X")))</f>
        <v>X</v>
      </c>
      <c r="T59" s="61" t="str">
        <f>IF(OR($A59="",T$10=""),"",IF(IFERROR(MATCH(BBC_11!T$10,Infor!$A$13:$A$30,0),0)&gt;0,"L",IF(WEEKDAY(T$10)=1,"","X")))</f>
        <v>X</v>
      </c>
      <c r="U59" s="61" t="str">
        <f>IF(OR($A59="",U$10=""),"",IF(IFERROR(MATCH(BBC_11!U$10,Infor!$A$13:$A$30,0),0)&gt;0,"L",IF(WEEKDAY(U$10)=1,"","X")))</f>
        <v>X</v>
      </c>
      <c r="V59" s="61" t="str">
        <f>IF(OR($A59="",V$10=""),"",IF(IFERROR(MATCH(BBC_11!V$10,Infor!$A$13:$A$30,0),0)&gt;0,"L",IF(WEEKDAY(V$10)=1,"","X")))</f>
        <v>X</v>
      </c>
      <c r="W59" s="61" t="str">
        <f>IF(OR($A59="",W$10=""),"",IF(IFERROR(MATCH(BBC_11!W$10,Infor!$A$13:$A$30,0),0)&gt;0,"L",IF(WEEKDAY(W$10)=1,"","X")))</f>
        <v/>
      </c>
      <c r="X59" s="61" t="str">
        <f>IF(OR($A59="",X$10=""),"",IF(IFERROR(MATCH(BBC_11!X$10,Infor!$A$13:$A$30,0),0)&gt;0,"L",IF(WEEKDAY(X$10)=1,"","X")))</f>
        <v>X</v>
      </c>
      <c r="Y59" s="61" t="str">
        <f>IF(OR($A59="",Y$10=""),"",IF(IFERROR(MATCH(BBC_11!Y$10,Infor!$A$13:$A$30,0),0)&gt;0,"L",IF(WEEKDAY(Y$10)=1,"","X")))</f>
        <v>X</v>
      </c>
      <c r="Z59" s="61" t="str">
        <f>IF(OR($A59="",Z$10=""),"",IF(IFERROR(MATCH(BBC_11!Z$10,Infor!$A$13:$A$30,0),0)&gt;0,"L",IF(WEEKDAY(Z$10)=1,"","X")))</f>
        <v>X</v>
      </c>
      <c r="AA59" s="61" t="str">
        <f>IF(OR($A59="",AA$10=""),"",IF(IFERROR(MATCH(BBC_11!AA$10,Infor!$A$13:$A$30,0),0)&gt;0,"L",IF(WEEKDAY(AA$10)=1,"","X")))</f>
        <v>X</v>
      </c>
      <c r="AB59" s="61" t="str">
        <f>IF(OR($A59="",AB$10=""),"",IF(IFERROR(MATCH(BBC_11!AB$10,Infor!$A$13:$A$30,0),0)&gt;0,"L",IF(WEEKDAY(AB$10)=1,"","X")))</f>
        <v>X</v>
      </c>
      <c r="AC59" s="61" t="str">
        <f>IF(OR($A59="",AC$10=""),"",IF(IFERROR(MATCH(BBC_11!AC$10,Infor!$A$13:$A$30,0),0)&gt;0,"L",IF(WEEKDAY(AC$10)=1,"","X")))</f>
        <v>X</v>
      </c>
      <c r="AD59" s="61" t="str">
        <f>IF(OR($A59="",AD$10=""),"",IF(IFERROR(MATCH(BBC_11!AD$10,Infor!$A$13:$A$30,0),0)&gt;0,"L",IF(WEEKDAY(AD$10)=1,"","X")))</f>
        <v/>
      </c>
      <c r="AE59" s="61" t="str">
        <f>IF(OR($A59="",AE$10=""),"",IF(IFERROR(MATCH(BBC_11!AE$10,Infor!$A$13:$A$30,0),0)&gt;0,"L",IF(WEEKDAY(AE$10)=1,"","X")))</f>
        <v>X</v>
      </c>
      <c r="AF59" s="61" t="str">
        <f>IF(OR($A59="",AF$10=""),"",IF(IFERROR(MATCH(BBC_11!AF$10,Infor!$A$13:$A$30,0),0)&gt;0,"L",IF(WEEKDAY(AF$10)=1,"","X")))</f>
        <v>X</v>
      </c>
      <c r="AG59" s="61" t="str">
        <f>IF(OR($A59="",AG$10=""),"",IF(IFERROR(MATCH(BBC_11!AG$10,Infor!$A$13:$A$30,0),0)&gt;0,"L",IF(WEEKDAY(AG$10)=1,"","X")))</f>
        <v>X</v>
      </c>
      <c r="AH59" s="61" t="str">
        <f>IF(OR($A59="",AH$10=""),"",IF(IFERROR(MATCH(BBC_11!AH$10,Infor!$A$13:$A$30,0),0)&gt;0,"L",IF(WEEKDAY(AH$10)=1,"","X")))</f>
        <v>X</v>
      </c>
      <c r="AI59" s="61" t="str">
        <f>IF(OR($A59="",AI$10=""),"",IF(IFERROR(MATCH(BBC_11!AI$10,Infor!$A$13:$A$30,0),0)&gt;0,"L",IF(WEEKDAY(AI$10)=1,"","X")))</f>
        <v/>
      </c>
      <c r="AJ59" s="62"/>
      <c r="AK59" s="62">
        <f t="shared" si="6"/>
        <v>26</v>
      </c>
      <c r="AL59" s="62">
        <f t="shared" si="7"/>
        <v>0</v>
      </c>
      <c r="AM59" s="62"/>
      <c r="AN59" s="63"/>
      <c r="AO59" s="44">
        <f t="shared" si="0"/>
        <v>11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IF(OR($A60="",E$10=""),"",IF(IFERROR(MATCH(BBC_11!E$10,Infor!$A$13:$A$30,0),0)&gt;0,"L",IF(WEEKDAY(E$10)=1,"","X")))</f>
        <v>X</v>
      </c>
      <c r="F60" s="61" t="str">
        <f>IF(OR($A60="",F$10=""),"",IF(IFERROR(MATCH(BBC_11!F$10,Infor!$A$13:$A$30,0),0)&gt;0,"L",IF(WEEKDAY(F$10)=1,"","X")))</f>
        <v>X</v>
      </c>
      <c r="G60" s="61" t="str">
        <f>IF(OR($A60="",G$10=""),"",IF(IFERROR(MATCH(BBC_11!G$10,Infor!$A$13:$A$30,0),0)&gt;0,"L",IF(WEEKDAY(G$10)=1,"","X")))</f>
        <v>X</v>
      </c>
      <c r="H60" s="61" t="str">
        <f>IF(OR($A60="",H$10=""),"",IF(IFERROR(MATCH(BBC_11!H$10,Infor!$A$13:$A$30,0),0)&gt;0,"L",IF(WEEKDAY(H$10)=1,"","X")))</f>
        <v>X</v>
      </c>
      <c r="I60" s="61" t="str">
        <f>IF(OR($A60="",I$10=""),"",IF(IFERROR(MATCH(BBC_11!I$10,Infor!$A$13:$A$30,0),0)&gt;0,"L",IF(WEEKDAY(I$10)=1,"","X")))</f>
        <v/>
      </c>
      <c r="J60" s="61" t="str">
        <f>IF(OR($A60="",J$10=""),"",IF(IFERROR(MATCH(BBC_11!J$10,Infor!$A$13:$A$30,0),0)&gt;0,"L",IF(WEEKDAY(J$10)=1,"","X")))</f>
        <v>X</v>
      </c>
      <c r="K60" s="61" t="str">
        <f>IF(OR($A60="",K$10=""),"",IF(IFERROR(MATCH(BBC_11!K$10,Infor!$A$13:$A$30,0),0)&gt;0,"L",IF(WEEKDAY(K$10)=1,"","X")))</f>
        <v>X</v>
      </c>
      <c r="L60" s="61" t="str">
        <f>IF(OR($A60="",L$10=""),"",IF(IFERROR(MATCH(BBC_11!L$10,Infor!$A$13:$A$30,0),0)&gt;0,"L",IF(WEEKDAY(L$10)=1,"","X")))</f>
        <v>X</v>
      </c>
      <c r="M60" s="61" t="str">
        <f>IF(OR($A60="",M$10=""),"",IF(IFERROR(MATCH(BBC_11!M$10,Infor!$A$13:$A$30,0),0)&gt;0,"L",IF(WEEKDAY(M$10)=1,"","X")))</f>
        <v>X</v>
      </c>
      <c r="N60" s="61" t="str">
        <f>IF(OR($A60="",N$10=""),"",IF(IFERROR(MATCH(BBC_11!N$10,Infor!$A$13:$A$30,0),0)&gt;0,"L",IF(WEEKDAY(N$10)=1,"","X")))</f>
        <v>X</v>
      </c>
      <c r="O60" s="61" t="str">
        <f>IF(OR($A60="",O$10=""),"",IF(IFERROR(MATCH(BBC_11!O$10,Infor!$A$13:$A$30,0),0)&gt;0,"L",IF(WEEKDAY(O$10)=1,"","X")))</f>
        <v>X</v>
      </c>
      <c r="P60" s="61" t="str">
        <f>IF(OR($A60="",P$10=""),"",IF(IFERROR(MATCH(BBC_11!P$10,Infor!$A$13:$A$30,0),0)&gt;0,"L",IF(WEEKDAY(P$10)=1,"","X")))</f>
        <v/>
      </c>
      <c r="Q60" s="61" t="str">
        <f>IF(OR($A60="",Q$10=""),"",IF(IFERROR(MATCH(BBC_11!Q$10,Infor!$A$13:$A$30,0),0)&gt;0,"L",IF(WEEKDAY(Q$10)=1,"","X")))</f>
        <v>X</v>
      </c>
      <c r="R60" s="61" t="str">
        <f>IF(OR($A60="",R$10=""),"",IF(IFERROR(MATCH(BBC_11!R$10,Infor!$A$13:$A$30,0),0)&gt;0,"L",IF(WEEKDAY(R$10)=1,"","X")))</f>
        <v>X</v>
      </c>
      <c r="S60" s="61" t="str">
        <f>IF(OR($A60="",S$10=""),"",IF(IFERROR(MATCH(BBC_11!S$10,Infor!$A$13:$A$30,0),0)&gt;0,"L",IF(WEEKDAY(S$10)=1,"","X")))</f>
        <v>X</v>
      </c>
      <c r="T60" s="61" t="str">
        <f>IF(OR($A60="",T$10=""),"",IF(IFERROR(MATCH(BBC_11!T$10,Infor!$A$13:$A$30,0),0)&gt;0,"L",IF(WEEKDAY(T$10)=1,"","X")))</f>
        <v>X</v>
      </c>
      <c r="U60" s="61" t="str">
        <f>IF(OR($A60="",U$10=""),"",IF(IFERROR(MATCH(BBC_11!U$10,Infor!$A$13:$A$30,0),0)&gt;0,"L",IF(WEEKDAY(U$10)=1,"","X")))</f>
        <v>X</v>
      </c>
      <c r="V60" s="61" t="str">
        <f>IF(OR($A60="",V$10=""),"",IF(IFERROR(MATCH(BBC_11!V$10,Infor!$A$13:$A$30,0),0)&gt;0,"L",IF(WEEKDAY(V$10)=1,"","X")))</f>
        <v>X</v>
      </c>
      <c r="W60" s="61" t="str">
        <f>IF(OR($A60="",W$10=""),"",IF(IFERROR(MATCH(BBC_11!W$10,Infor!$A$13:$A$30,0),0)&gt;0,"L",IF(WEEKDAY(W$10)=1,"","X")))</f>
        <v/>
      </c>
      <c r="X60" s="61" t="str">
        <f>IF(OR($A60="",X$10=""),"",IF(IFERROR(MATCH(BBC_11!X$10,Infor!$A$13:$A$30,0),0)&gt;0,"L",IF(WEEKDAY(X$10)=1,"","X")))</f>
        <v>X</v>
      </c>
      <c r="Y60" s="61" t="str">
        <f>IF(OR($A60="",Y$10=""),"",IF(IFERROR(MATCH(BBC_11!Y$10,Infor!$A$13:$A$30,0),0)&gt;0,"L",IF(WEEKDAY(Y$10)=1,"","X")))</f>
        <v>X</v>
      </c>
      <c r="Z60" s="61" t="str">
        <f>IF(OR($A60="",Z$10=""),"",IF(IFERROR(MATCH(BBC_11!Z$10,Infor!$A$13:$A$30,0),0)&gt;0,"L",IF(WEEKDAY(Z$10)=1,"","X")))</f>
        <v>X</v>
      </c>
      <c r="AA60" s="61" t="str">
        <f>IF(OR($A60="",AA$10=""),"",IF(IFERROR(MATCH(BBC_11!AA$10,Infor!$A$13:$A$30,0),0)&gt;0,"L",IF(WEEKDAY(AA$10)=1,"","X")))</f>
        <v>X</v>
      </c>
      <c r="AB60" s="61" t="str">
        <f>IF(OR($A60="",AB$10=""),"",IF(IFERROR(MATCH(BBC_11!AB$10,Infor!$A$13:$A$30,0),0)&gt;0,"L",IF(WEEKDAY(AB$10)=1,"","X")))</f>
        <v>X</v>
      </c>
      <c r="AC60" s="61" t="str">
        <f>IF(OR($A60="",AC$10=""),"",IF(IFERROR(MATCH(BBC_11!AC$10,Infor!$A$13:$A$30,0),0)&gt;0,"L",IF(WEEKDAY(AC$10)=1,"","X")))</f>
        <v>X</v>
      </c>
      <c r="AD60" s="61" t="str">
        <f>IF(OR($A60="",AD$10=""),"",IF(IFERROR(MATCH(BBC_11!AD$10,Infor!$A$13:$A$30,0),0)&gt;0,"L",IF(WEEKDAY(AD$10)=1,"","X")))</f>
        <v/>
      </c>
      <c r="AE60" s="61" t="str">
        <f>IF(OR($A60="",AE$10=""),"",IF(IFERROR(MATCH(BBC_11!AE$10,Infor!$A$13:$A$30,0),0)&gt;0,"L",IF(WEEKDAY(AE$10)=1,"","X")))</f>
        <v>X</v>
      </c>
      <c r="AF60" s="61" t="str">
        <f>IF(OR($A60="",AF$10=""),"",IF(IFERROR(MATCH(BBC_11!AF$10,Infor!$A$13:$A$30,0),0)&gt;0,"L",IF(WEEKDAY(AF$10)=1,"","X")))</f>
        <v>X</v>
      </c>
      <c r="AG60" s="61" t="str">
        <f>IF(OR($A60="",AG$10=""),"",IF(IFERROR(MATCH(BBC_11!AG$10,Infor!$A$13:$A$30,0),0)&gt;0,"L",IF(WEEKDAY(AG$10)=1,"","X")))</f>
        <v>X</v>
      </c>
      <c r="AH60" s="61" t="str">
        <f>IF(OR($A60="",AH$10=""),"",IF(IFERROR(MATCH(BBC_11!AH$10,Infor!$A$13:$A$30,0),0)&gt;0,"L",IF(WEEKDAY(AH$10)=1,"","X")))</f>
        <v>X</v>
      </c>
      <c r="AI60" s="61" t="str">
        <f>IF(OR($A60="",AI$10=""),"",IF(IFERROR(MATCH(BBC_11!AI$10,Infor!$A$13:$A$30,0),0)&gt;0,"L",IF(WEEKDAY(AI$10)=1,"","X")))</f>
        <v/>
      </c>
      <c r="AJ60" s="62"/>
      <c r="AK60" s="62">
        <f t="shared" si="6"/>
        <v>26</v>
      </c>
      <c r="AL60" s="62">
        <f t="shared" si="7"/>
        <v>0</v>
      </c>
      <c r="AM60" s="62"/>
      <c r="AN60" s="63"/>
      <c r="AO60" s="44">
        <f t="shared" si="0"/>
        <v>11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IF(OR($A61="",E$10=""),"",IF(IFERROR(MATCH(BBC_11!E$10,Infor!$A$13:$A$30,0),0)&gt;0,"L",IF(WEEKDAY(E$10)=1,"","X")))</f>
        <v>X</v>
      </c>
      <c r="F61" s="61" t="str">
        <f>IF(OR($A61="",F$10=""),"",IF(IFERROR(MATCH(BBC_11!F$10,Infor!$A$13:$A$30,0),0)&gt;0,"L",IF(WEEKDAY(F$10)=1,"","X")))</f>
        <v>X</v>
      </c>
      <c r="G61" s="61" t="str">
        <f>IF(OR($A61="",G$10=""),"",IF(IFERROR(MATCH(BBC_11!G$10,Infor!$A$13:$A$30,0),0)&gt;0,"L",IF(WEEKDAY(G$10)=1,"","X")))</f>
        <v>X</v>
      </c>
      <c r="H61" s="61" t="str">
        <f>IF(OR($A61="",H$10=""),"",IF(IFERROR(MATCH(BBC_11!H$10,Infor!$A$13:$A$30,0),0)&gt;0,"L",IF(WEEKDAY(H$10)=1,"","X")))</f>
        <v>X</v>
      </c>
      <c r="I61" s="61" t="str">
        <f>IF(OR($A61="",I$10=""),"",IF(IFERROR(MATCH(BBC_11!I$10,Infor!$A$13:$A$30,0),0)&gt;0,"L",IF(WEEKDAY(I$10)=1,"","X")))</f>
        <v/>
      </c>
      <c r="J61" s="61" t="str">
        <f>IF(OR($A61="",J$10=""),"",IF(IFERROR(MATCH(BBC_11!J$10,Infor!$A$13:$A$30,0),0)&gt;0,"L",IF(WEEKDAY(J$10)=1,"","X")))</f>
        <v>X</v>
      </c>
      <c r="K61" s="61" t="str">
        <f>IF(OR($A61="",K$10=""),"",IF(IFERROR(MATCH(BBC_11!K$10,Infor!$A$13:$A$30,0),0)&gt;0,"L",IF(WEEKDAY(K$10)=1,"","X")))</f>
        <v>X</v>
      </c>
      <c r="L61" s="61" t="str">
        <f>IF(OR($A61="",L$10=""),"",IF(IFERROR(MATCH(BBC_11!L$10,Infor!$A$13:$A$30,0),0)&gt;0,"L",IF(WEEKDAY(L$10)=1,"","X")))</f>
        <v>X</v>
      </c>
      <c r="M61" s="61" t="str">
        <f>IF(OR($A61="",M$10=""),"",IF(IFERROR(MATCH(BBC_11!M$10,Infor!$A$13:$A$30,0),0)&gt;0,"L",IF(WEEKDAY(M$10)=1,"","X")))</f>
        <v>X</v>
      </c>
      <c r="N61" s="61" t="str">
        <f>IF(OR($A61="",N$10=""),"",IF(IFERROR(MATCH(BBC_11!N$10,Infor!$A$13:$A$30,0),0)&gt;0,"L",IF(WEEKDAY(N$10)=1,"","X")))</f>
        <v>X</v>
      </c>
      <c r="O61" s="61" t="str">
        <f>IF(OR($A61="",O$10=""),"",IF(IFERROR(MATCH(BBC_11!O$10,Infor!$A$13:$A$30,0),0)&gt;0,"L",IF(WEEKDAY(O$10)=1,"","X")))</f>
        <v>X</v>
      </c>
      <c r="P61" s="61" t="str">
        <f>IF(OR($A61="",P$10=""),"",IF(IFERROR(MATCH(BBC_11!P$10,Infor!$A$13:$A$30,0),0)&gt;0,"L",IF(WEEKDAY(P$10)=1,"","X")))</f>
        <v/>
      </c>
      <c r="Q61" s="61" t="str">
        <f>IF(OR($A61="",Q$10=""),"",IF(IFERROR(MATCH(BBC_11!Q$10,Infor!$A$13:$A$30,0),0)&gt;0,"L",IF(WEEKDAY(Q$10)=1,"","X")))</f>
        <v>X</v>
      </c>
      <c r="R61" s="61" t="str">
        <f>IF(OR($A61="",R$10=""),"",IF(IFERROR(MATCH(BBC_11!R$10,Infor!$A$13:$A$30,0),0)&gt;0,"L",IF(WEEKDAY(R$10)=1,"","X")))</f>
        <v>X</v>
      </c>
      <c r="S61" s="61" t="str">
        <f>IF(OR($A61="",S$10=""),"",IF(IFERROR(MATCH(BBC_11!S$10,Infor!$A$13:$A$30,0),0)&gt;0,"L",IF(WEEKDAY(S$10)=1,"","X")))</f>
        <v>X</v>
      </c>
      <c r="T61" s="61" t="str">
        <f>IF(OR($A61="",T$10=""),"",IF(IFERROR(MATCH(BBC_11!T$10,Infor!$A$13:$A$30,0),0)&gt;0,"L",IF(WEEKDAY(T$10)=1,"","X")))</f>
        <v>X</v>
      </c>
      <c r="U61" s="61" t="str">
        <f>IF(OR($A61="",U$10=""),"",IF(IFERROR(MATCH(BBC_11!U$10,Infor!$A$13:$A$30,0),0)&gt;0,"L",IF(WEEKDAY(U$10)=1,"","X")))</f>
        <v>X</v>
      </c>
      <c r="V61" s="61" t="str">
        <f>IF(OR($A61="",V$10=""),"",IF(IFERROR(MATCH(BBC_11!V$10,Infor!$A$13:$A$30,0),0)&gt;0,"L",IF(WEEKDAY(V$10)=1,"","X")))</f>
        <v>X</v>
      </c>
      <c r="W61" s="61" t="str">
        <f>IF(OR($A61="",W$10=""),"",IF(IFERROR(MATCH(BBC_11!W$10,Infor!$A$13:$A$30,0),0)&gt;0,"L",IF(WEEKDAY(W$10)=1,"","X")))</f>
        <v/>
      </c>
      <c r="X61" s="61" t="str">
        <f>IF(OR($A61="",X$10=""),"",IF(IFERROR(MATCH(BBC_11!X$10,Infor!$A$13:$A$30,0),0)&gt;0,"L",IF(WEEKDAY(X$10)=1,"","X")))</f>
        <v>X</v>
      </c>
      <c r="Y61" s="61" t="str">
        <f>IF(OR($A61="",Y$10=""),"",IF(IFERROR(MATCH(BBC_11!Y$10,Infor!$A$13:$A$30,0),0)&gt;0,"L",IF(WEEKDAY(Y$10)=1,"","X")))</f>
        <v>X</v>
      </c>
      <c r="Z61" s="61" t="str">
        <f>IF(OR($A61="",Z$10=""),"",IF(IFERROR(MATCH(BBC_11!Z$10,Infor!$A$13:$A$30,0),0)&gt;0,"L",IF(WEEKDAY(Z$10)=1,"","X")))</f>
        <v>X</v>
      </c>
      <c r="AA61" s="61" t="str">
        <f>IF(OR($A61="",AA$10=""),"",IF(IFERROR(MATCH(BBC_11!AA$10,Infor!$A$13:$A$30,0),0)&gt;0,"L",IF(WEEKDAY(AA$10)=1,"","X")))</f>
        <v>X</v>
      </c>
      <c r="AB61" s="61" t="str">
        <f>IF(OR($A61="",AB$10=""),"",IF(IFERROR(MATCH(BBC_11!AB$10,Infor!$A$13:$A$30,0),0)&gt;0,"L",IF(WEEKDAY(AB$10)=1,"","X")))</f>
        <v>X</v>
      </c>
      <c r="AC61" s="61" t="str">
        <f>IF(OR($A61="",AC$10=""),"",IF(IFERROR(MATCH(BBC_11!AC$10,Infor!$A$13:$A$30,0),0)&gt;0,"L",IF(WEEKDAY(AC$10)=1,"","X")))</f>
        <v>X</v>
      </c>
      <c r="AD61" s="61" t="str">
        <f>IF(OR($A61="",AD$10=""),"",IF(IFERROR(MATCH(BBC_11!AD$10,Infor!$A$13:$A$30,0),0)&gt;0,"L",IF(WEEKDAY(AD$10)=1,"","X")))</f>
        <v/>
      </c>
      <c r="AE61" s="61" t="str">
        <f>IF(OR($A61="",AE$10=""),"",IF(IFERROR(MATCH(BBC_11!AE$10,Infor!$A$13:$A$30,0),0)&gt;0,"L",IF(WEEKDAY(AE$10)=1,"","X")))</f>
        <v>X</v>
      </c>
      <c r="AF61" s="61" t="str">
        <f>IF(OR($A61="",AF$10=""),"",IF(IFERROR(MATCH(BBC_11!AF$10,Infor!$A$13:$A$30,0),0)&gt;0,"L",IF(WEEKDAY(AF$10)=1,"","X")))</f>
        <v>X</v>
      </c>
      <c r="AG61" s="61" t="str">
        <f>IF(OR($A61="",AG$10=""),"",IF(IFERROR(MATCH(BBC_11!AG$10,Infor!$A$13:$A$30,0),0)&gt;0,"L",IF(WEEKDAY(AG$10)=1,"","X")))</f>
        <v>X</v>
      </c>
      <c r="AH61" s="61" t="str">
        <f>IF(OR($A61="",AH$10=""),"",IF(IFERROR(MATCH(BBC_11!AH$10,Infor!$A$13:$A$30,0),0)&gt;0,"L",IF(WEEKDAY(AH$10)=1,"","X")))</f>
        <v>X</v>
      </c>
      <c r="AI61" s="61" t="str">
        <f>IF(OR($A61="",AI$10=""),"",IF(IFERROR(MATCH(BBC_11!AI$10,Infor!$A$13:$A$30,0),0)&gt;0,"L",IF(WEEKDAY(AI$10)=1,"","X")))</f>
        <v/>
      </c>
      <c r="AJ61" s="62"/>
      <c r="AK61" s="62">
        <f t="shared" si="6"/>
        <v>26</v>
      </c>
      <c r="AL61" s="62">
        <f t="shared" si="7"/>
        <v>0</v>
      </c>
      <c r="AM61" s="62"/>
      <c r="AN61" s="63"/>
      <c r="AO61" s="44">
        <f t="shared" si="0"/>
        <v>11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11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50</v>
      </c>
      <c r="G63" s="52">
        <f t="shared" ref="G63:AI63" si="9">COUNTIF(G12:G62,"L")+COUNTIF(G12:G62,"X")+COUNTIF(G12:G62,"\")/2</f>
        <v>50</v>
      </c>
      <c r="H63" s="52">
        <f t="shared" si="9"/>
        <v>50</v>
      </c>
      <c r="I63" s="52">
        <f t="shared" si="9"/>
        <v>0</v>
      </c>
      <c r="J63" s="52">
        <f t="shared" si="9"/>
        <v>50</v>
      </c>
      <c r="K63" s="52">
        <f t="shared" si="9"/>
        <v>50</v>
      </c>
      <c r="L63" s="52">
        <f t="shared" si="9"/>
        <v>50</v>
      </c>
      <c r="M63" s="52">
        <f t="shared" si="9"/>
        <v>50</v>
      </c>
      <c r="N63" s="52">
        <f t="shared" si="9"/>
        <v>50</v>
      </c>
      <c r="O63" s="52">
        <f t="shared" si="9"/>
        <v>50</v>
      </c>
      <c r="P63" s="52">
        <f t="shared" si="9"/>
        <v>0</v>
      </c>
      <c r="Q63" s="52">
        <f t="shared" si="9"/>
        <v>50</v>
      </c>
      <c r="R63" s="52">
        <f t="shared" si="9"/>
        <v>50</v>
      </c>
      <c r="S63" s="52">
        <f t="shared" si="9"/>
        <v>50</v>
      </c>
      <c r="T63" s="52">
        <f t="shared" si="9"/>
        <v>50</v>
      </c>
      <c r="U63" s="52">
        <f t="shared" si="9"/>
        <v>50</v>
      </c>
      <c r="V63" s="52">
        <f t="shared" si="9"/>
        <v>50</v>
      </c>
      <c r="W63" s="52">
        <f t="shared" si="9"/>
        <v>0</v>
      </c>
      <c r="X63" s="52">
        <f t="shared" si="9"/>
        <v>50</v>
      </c>
      <c r="Y63" s="52">
        <f t="shared" si="9"/>
        <v>50</v>
      </c>
      <c r="Z63" s="52">
        <f t="shared" si="9"/>
        <v>50</v>
      </c>
      <c r="AA63" s="52">
        <f t="shared" si="9"/>
        <v>50</v>
      </c>
      <c r="AB63" s="52">
        <f t="shared" si="9"/>
        <v>50</v>
      </c>
      <c r="AC63" s="52">
        <f t="shared" si="9"/>
        <v>50</v>
      </c>
      <c r="AD63" s="52">
        <f t="shared" si="9"/>
        <v>0</v>
      </c>
      <c r="AE63" s="52">
        <f t="shared" si="9"/>
        <v>50</v>
      </c>
      <c r="AF63" s="52">
        <f t="shared" si="9"/>
        <v>50</v>
      </c>
      <c r="AG63" s="52">
        <f t="shared" si="9"/>
        <v>50</v>
      </c>
      <c r="AH63" s="52">
        <f t="shared" si="9"/>
        <v>50</v>
      </c>
      <c r="AI63" s="52">
        <f t="shared" si="9"/>
        <v>0</v>
      </c>
      <c r="AJ63" s="52">
        <f>SUM(AJ12:AJ62)</f>
        <v>0</v>
      </c>
      <c r="AK63" s="52">
        <f t="shared" ref="AK63:AN63" si="10">SUM(AK12:AK62)</f>
        <v>1300</v>
      </c>
      <c r="AL63" s="52">
        <f t="shared" si="10"/>
        <v>0</v>
      </c>
      <c r="AM63" s="52">
        <f t="shared" si="10"/>
        <v>0</v>
      </c>
      <c r="AN63" s="53">
        <f t="shared" si="10"/>
        <v>0</v>
      </c>
      <c r="AO63" s="44">
        <f t="shared" si="0"/>
        <v>11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43069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7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58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11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11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205800000</v>
      </c>
      <c r="AJ3" s="90" t="s">
        <v>174</v>
      </c>
      <c r="AK3" s="91">
        <v>334</v>
      </c>
      <c r="AL3" s="86">
        <f>SUM(AL4:AL8)</f>
        <v>12585625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11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92960000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11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68290000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43040</v>
      </c>
      <c r="S6" s="92"/>
      <c r="V6" s="79">
        <f t="shared" si="0"/>
        <v>11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367050000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248125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11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248125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BBC_11!B7</f>
        <v>43040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11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11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11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11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11</v>
      </c>
      <c r="W12" s="79">
        <v>15</v>
      </c>
      <c r="X12" s="44" t="s">
        <v>143</v>
      </c>
    </row>
    <row r="13" spans="1:49" ht="15" customHeight="1" x14ac:dyDescent="0.3">
      <c r="A13" s="44">
        <f>IF(BBC_11!A12="","",BBC_11!A12)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IF(A13="","",VLOOKUP(A13,BCC_11,37,0)+VLOOKUP(A13,BCC_11,38,0))</f>
        <v>26</v>
      </c>
      <c r="I13" s="119">
        <f>IF(A13="","",ROUND(D13*E13*H13/26,0))</f>
        <v>15000000</v>
      </c>
      <c r="J13" s="118"/>
      <c r="K13" s="118"/>
      <c r="L13" s="119">
        <f>IF(A13="","",VLOOKUP(A13,BCC_11,37,0)*Infor!$E$16)</f>
        <v>1040000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19840000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119250</v>
      </c>
      <c r="T13" s="119">
        <f>IF(A13="","",SUM(P13:S13))</f>
        <v>644250</v>
      </c>
      <c r="U13" s="121">
        <f>IF(A13="","",N13-O13-T13)</f>
        <v>19195750</v>
      </c>
      <c r="V13" s="79">
        <f t="shared" si="0"/>
        <v>11</v>
      </c>
      <c r="W13" s="79">
        <v>15</v>
      </c>
      <c r="X13" s="79" t="str">
        <f>IF(A13="","","Print")</f>
        <v>Print</v>
      </c>
      <c r="Y13" s="78">
        <f>IF(A13="","",N13-IF(L13&gt;Infor!$E$15,Infor!$E$15,TTL_11!L13))</f>
        <v>19110000</v>
      </c>
      <c r="Z13" s="78">
        <f t="shared" ref="Z13:Z62" si="8">IF(A13="","",VLOOKUP(A13,DANH_SACH,11,0))</f>
        <v>2</v>
      </c>
      <c r="AA13" s="78">
        <f>IF(A13="","",Infor!$E$13+Infor!$E$14*TTL_11!Z13)</f>
        <v>16200000</v>
      </c>
      <c r="AB13" s="78">
        <f>SUM(P13:R13)</f>
        <v>525000</v>
      </c>
      <c r="AC13" s="78">
        <f>IF(A13="","",IF(Y13-AA13-AB13&gt;0,Y13-AA13-AB13,0))</f>
        <v>2385000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IF(BBC_11!A13="","",BBC_11!A13)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26</v>
      </c>
      <c r="I14" s="124">
        <f t="shared" ref="I14:I62" si="11">IF(A14="","",ROUND(D14*E14*H14/26,0))</f>
        <v>11250000</v>
      </c>
      <c r="J14" s="123"/>
      <c r="K14" s="123"/>
      <c r="L14" s="124">
        <f>IF(A14="","",VLOOKUP(A14,BCC_11,37,0)*Infor!$E$16)</f>
        <v>1040000</v>
      </c>
      <c r="M14" s="124">
        <f t="shared" si="7"/>
        <v>3000000</v>
      </c>
      <c r="N14" s="124">
        <f t="shared" ref="N14:N62" si="12">IF(A14="","",G14+I14+K14+L14+M14)</f>
        <v>15290000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74375</v>
      </c>
      <c r="T14" s="124">
        <f t="shared" ref="T14:T62" si="13">IF(A14="","",SUM(P14:S14))</f>
        <v>546875</v>
      </c>
      <c r="U14" s="126">
        <f t="shared" ref="U14:U62" si="14">IF(A14="","",N14-O14-T14)</f>
        <v>14743125</v>
      </c>
      <c r="V14" s="79">
        <f t="shared" si="0"/>
        <v>11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IF(A14="","",N14-IF(L14&gt;Infor!$E$15,Infor!$E$15,TTL_11!L14))</f>
        <v>14560000</v>
      </c>
      <c r="Z14" s="78">
        <f t="shared" si="8"/>
        <v>1</v>
      </c>
      <c r="AA14" s="78">
        <f>IF(A14="","",Infor!$E$13+Infor!$E$14*TTL_11!Z14)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1487500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IF(BBC_11!A14="","",BBC_11!A14)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26</v>
      </c>
      <c r="I15" s="124">
        <f t="shared" si="11"/>
        <v>8000000</v>
      </c>
      <c r="J15" s="123"/>
      <c r="K15" s="123"/>
      <c r="L15" s="124">
        <f>IF(A15="","",VLOOKUP(A15,BCC_11,37,0)*Infor!$E$16)</f>
        <v>1040000</v>
      </c>
      <c r="M15" s="124">
        <f t="shared" si="7"/>
        <v>2200000</v>
      </c>
      <c r="N15" s="124">
        <f t="shared" si="12"/>
        <v>11240000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54500</v>
      </c>
      <c r="T15" s="124">
        <f t="shared" si="13"/>
        <v>474500</v>
      </c>
      <c r="U15" s="126">
        <f t="shared" si="14"/>
        <v>10765500</v>
      </c>
      <c r="V15" s="79">
        <f t="shared" si="0"/>
        <v>11</v>
      </c>
      <c r="W15" s="79">
        <v>15</v>
      </c>
      <c r="X15" s="79" t="str">
        <f t="shared" si="15"/>
        <v>Print</v>
      </c>
      <c r="Y15" s="78">
        <f>IF(A15="","",N15-IF(L15&gt;Infor!$E$15,Infor!$E$15,TTL_11!L15))</f>
        <v>10510000</v>
      </c>
      <c r="Z15" s="78">
        <f t="shared" si="8"/>
        <v>0</v>
      </c>
      <c r="AA15" s="78">
        <f>IF(A15="","",Infor!$E$13+Infor!$E$14*TTL_11!Z15)</f>
        <v>9000000</v>
      </c>
      <c r="AB15" s="78">
        <f t="shared" si="16"/>
        <v>420000</v>
      </c>
      <c r="AC15" s="78">
        <f t="shared" si="17"/>
        <v>1090000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IF(BBC_11!A15="","",BBC_11!A15)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26</v>
      </c>
      <c r="I16" s="124">
        <f t="shared" si="11"/>
        <v>8000000</v>
      </c>
      <c r="J16" s="123"/>
      <c r="K16" s="123"/>
      <c r="L16" s="124">
        <f>IF(A16="","",VLOOKUP(A16,BCC_11,37,0)*Infor!$E$16)</f>
        <v>1040000</v>
      </c>
      <c r="M16" s="124">
        <f t="shared" si="7"/>
        <v>2200000</v>
      </c>
      <c r="N16" s="124">
        <f t="shared" si="12"/>
        <v>11240000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10820000</v>
      </c>
      <c r="V16" s="79">
        <f t="shared" si="0"/>
        <v>11</v>
      </c>
      <c r="W16" s="79">
        <v>15</v>
      </c>
      <c r="X16" s="79" t="str">
        <f t="shared" si="15"/>
        <v>Print</v>
      </c>
      <c r="Y16" s="78">
        <f>IF(A16="","",N16-IF(L16&gt;Infor!$E$15,Infor!$E$15,TTL_11!L16))</f>
        <v>10510000</v>
      </c>
      <c r="Z16" s="78">
        <f t="shared" si="8"/>
        <v>2</v>
      </c>
      <c r="AA16" s="78">
        <f>IF(A16="","",Infor!$E$13+Infor!$E$14*TTL_11!Z16)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IF(BBC_11!A16="","",BBC_11!A16)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26</v>
      </c>
      <c r="I17" s="124">
        <f t="shared" si="11"/>
        <v>6000000</v>
      </c>
      <c r="J17" s="123"/>
      <c r="K17" s="123"/>
      <c r="L17" s="124">
        <f>IF(A17="","",VLOOKUP(A17,BCC_11,37,0)*Infor!$E$16)</f>
        <v>1040000</v>
      </c>
      <c r="M17" s="124">
        <f t="shared" si="7"/>
        <v>1600000</v>
      </c>
      <c r="N17" s="124">
        <f t="shared" si="12"/>
        <v>8640000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8220000</v>
      </c>
      <c r="V17" s="79">
        <f t="shared" si="0"/>
        <v>11</v>
      </c>
      <c r="W17" s="79">
        <v>15</v>
      </c>
      <c r="X17" s="79" t="str">
        <f t="shared" si="15"/>
        <v>Print</v>
      </c>
      <c r="Y17" s="78">
        <f>IF(A17="","",N17-IF(L17&gt;Infor!$E$15,Infor!$E$15,TTL_11!L17))</f>
        <v>7910000</v>
      </c>
      <c r="Z17" s="78">
        <f t="shared" si="8"/>
        <v>1</v>
      </c>
      <c r="AA17" s="78">
        <f>IF(A17="","",Infor!$E$13+Infor!$E$14*TTL_11!Z17)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IF(BBC_11!A17="","",BBC_11!A17)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26</v>
      </c>
      <c r="I18" s="124">
        <f t="shared" si="11"/>
        <v>6000000</v>
      </c>
      <c r="J18" s="123"/>
      <c r="K18" s="123"/>
      <c r="L18" s="124">
        <f>IF(A18="","",VLOOKUP(A18,BCC_11,37,0)*Infor!$E$16)</f>
        <v>1040000</v>
      </c>
      <c r="M18" s="124">
        <f t="shared" si="7"/>
        <v>1600000</v>
      </c>
      <c r="N18" s="124">
        <f t="shared" si="12"/>
        <v>8640000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8640000</v>
      </c>
      <c r="V18" s="79">
        <f t="shared" si="0"/>
        <v>11</v>
      </c>
      <c r="W18" s="79">
        <v>15</v>
      </c>
      <c r="X18" s="79" t="str">
        <f t="shared" si="15"/>
        <v>Print</v>
      </c>
      <c r="Y18" s="78">
        <f>IF(A18="","",N18-IF(L18&gt;Infor!$E$15,Infor!$E$15,TTL_11!L18))</f>
        <v>7910000</v>
      </c>
      <c r="Z18" s="78">
        <f t="shared" si="8"/>
        <v>1</v>
      </c>
      <c r="AA18" s="78">
        <f>IF(A18="","",Infor!$E$13+Infor!$E$14*TTL_11!Z18)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IF(BBC_11!A18="","",BBC_11!A18)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26</v>
      </c>
      <c r="I19" s="124">
        <f t="shared" si="11"/>
        <v>4000000</v>
      </c>
      <c r="J19" s="123"/>
      <c r="K19" s="123"/>
      <c r="L19" s="124">
        <f>IF(A19="","",VLOOKUP(A19,BCC_11,37,0)*Infor!$E$16)</f>
        <v>1040000</v>
      </c>
      <c r="M19" s="124">
        <f t="shared" si="7"/>
        <v>1600000</v>
      </c>
      <c r="N19" s="124">
        <f t="shared" si="12"/>
        <v>6640000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6640000</v>
      </c>
      <c r="V19" s="79">
        <f t="shared" si="0"/>
        <v>11</v>
      </c>
      <c r="W19" s="79">
        <v>15</v>
      </c>
      <c r="X19" s="79" t="str">
        <f t="shared" si="15"/>
        <v>Print</v>
      </c>
      <c r="Y19" s="78">
        <f>IF(A19="","",N19-IF(L19&gt;Infor!$E$15,Infor!$E$15,TTL_11!L19))</f>
        <v>5910000</v>
      </c>
      <c r="Z19" s="78">
        <f t="shared" si="8"/>
        <v>2</v>
      </c>
      <c r="AA19" s="78">
        <f>IF(A19="","",Infor!$E$13+Infor!$E$14*TTL_11!Z19)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IF(BBC_11!A19="","",BBC_11!A19)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26</v>
      </c>
      <c r="I20" s="124">
        <f t="shared" si="11"/>
        <v>4000000</v>
      </c>
      <c r="J20" s="123"/>
      <c r="K20" s="123"/>
      <c r="L20" s="124">
        <f>IF(A20="","",VLOOKUP(A20,BCC_11,37,0)*Infor!$E$16)</f>
        <v>1040000</v>
      </c>
      <c r="M20" s="124">
        <f t="shared" si="7"/>
        <v>1600000</v>
      </c>
      <c r="N20" s="124">
        <f t="shared" si="12"/>
        <v>6640000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6640000</v>
      </c>
      <c r="V20" s="79">
        <f t="shared" si="0"/>
        <v>11</v>
      </c>
      <c r="W20" s="79">
        <v>15</v>
      </c>
      <c r="X20" s="79" t="str">
        <f t="shared" si="15"/>
        <v>Print</v>
      </c>
      <c r="Y20" s="78">
        <f>IF(A20="","",N20-IF(L20&gt;Infor!$E$15,Infor!$E$15,TTL_11!L20))</f>
        <v>5910000</v>
      </c>
      <c r="Z20" s="78">
        <f t="shared" si="8"/>
        <v>0</v>
      </c>
      <c r="AA20" s="78">
        <f>IF(A20="","",Infor!$E$13+Infor!$E$14*TTL_11!Z20)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IF(BBC_11!A20="","",BBC_11!A20)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26</v>
      </c>
      <c r="I21" s="124">
        <f t="shared" si="11"/>
        <v>4000000</v>
      </c>
      <c r="J21" s="123"/>
      <c r="K21" s="123"/>
      <c r="L21" s="124">
        <f>IF(A21="","",VLOOKUP(A21,BCC_11,37,0)*Infor!$E$16)</f>
        <v>1040000</v>
      </c>
      <c r="M21" s="124">
        <f t="shared" si="7"/>
        <v>1600000</v>
      </c>
      <c r="N21" s="124">
        <f t="shared" si="12"/>
        <v>6640000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6640000</v>
      </c>
      <c r="V21" s="79">
        <f t="shared" si="0"/>
        <v>11</v>
      </c>
      <c r="W21" s="79">
        <v>15</v>
      </c>
      <c r="X21" s="79" t="str">
        <f t="shared" si="15"/>
        <v>Print</v>
      </c>
      <c r="Y21" s="78">
        <f>IF(A21="","",N21-IF(L21&gt;Infor!$E$15,Infor!$E$15,TTL_11!L21))</f>
        <v>5910000</v>
      </c>
      <c r="Z21" s="78">
        <f t="shared" si="8"/>
        <v>2</v>
      </c>
      <c r="AA21" s="78">
        <f>IF(A21="","",Infor!$E$13+Infor!$E$14*TTL_11!Z21)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IF(BBC_11!A21="","",BBC_11!A21)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26</v>
      </c>
      <c r="I22" s="124">
        <f t="shared" si="11"/>
        <v>4000000</v>
      </c>
      <c r="J22" s="123"/>
      <c r="K22" s="123"/>
      <c r="L22" s="124">
        <f>IF(A22="","",VLOOKUP(A22,BCC_11,37,0)*Infor!$E$16)</f>
        <v>1040000</v>
      </c>
      <c r="M22" s="124">
        <f t="shared" si="7"/>
        <v>1600000</v>
      </c>
      <c r="N22" s="124">
        <f t="shared" si="12"/>
        <v>6640000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6640000</v>
      </c>
      <c r="V22" s="79">
        <f t="shared" si="0"/>
        <v>11</v>
      </c>
      <c r="W22" s="79">
        <v>15</v>
      </c>
      <c r="X22" s="79" t="str">
        <f t="shared" si="15"/>
        <v>Print</v>
      </c>
      <c r="Y22" s="78">
        <f>IF(A22="","",N22-IF(L22&gt;Infor!$E$15,Infor!$E$15,TTL_11!L22))</f>
        <v>5910000</v>
      </c>
      <c r="Z22" s="78">
        <f t="shared" si="8"/>
        <v>1</v>
      </c>
      <c r="AA22" s="78">
        <f>IF(A22="","",Infor!$E$13+Infor!$E$14*TTL_11!Z22)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IF(BBC_11!A22="","",BBC_11!A22)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26</v>
      </c>
      <c r="I23" s="124">
        <f t="shared" si="11"/>
        <v>4000000</v>
      </c>
      <c r="J23" s="123"/>
      <c r="K23" s="123"/>
      <c r="L23" s="124">
        <f>IF(A23="","",VLOOKUP(A23,BCC_11,37,0)*Infor!$E$16)</f>
        <v>1040000</v>
      </c>
      <c r="M23" s="124">
        <f t="shared" si="7"/>
        <v>1600000</v>
      </c>
      <c r="N23" s="124">
        <f t="shared" si="12"/>
        <v>6640000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6640000</v>
      </c>
      <c r="V23" s="79">
        <f t="shared" si="0"/>
        <v>11</v>
      </c>
      <c r="W23" s="79">
        <v>15</v>
      </c>
      <c r="X23" s="79" t="str">
        <f t="shared" si="15"/>
        <v>Print</v>
      </c>
      <c r="Y23" s="78">
        <f>IF(A23="","",N23-IF(L23&gt;Infor!$E$15,Infor!$E$15,TTL_11!L23))</f>
        <v>5910000</v>
      </c>
      <c r="Z23" s="78">
        <f t="shared" si="8"/>
        <v>0</v>
      </c>
      <c r="AA23" s="78">
        <f>IF(A23="","",Infor!$E$13+Infor!$E$14*TTL_11!Z23)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IF(BBC_11!A23="","",BBC_11!A23)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26</v>
      </c>
      <c r="I24" s="124">
        <f t="shared" si="11"/>
        <v>4000000</v>
      </c>
      <c r="J24" s="123"/>
      <c r="K24" s="123"/>
      <c r="L24" s="124">
        <f>IF(A24="","",VLOOKUP(A24,BCC_11,37,0)*Infor!$E$16)</f>
        <v>1040000</v>
      </c>
      <c r="M24" s="124">
        <f t="shared" si="7"/>
        <v>1600000</v>
      </c>
      <c r="N24" s="124">
        <f t="shared" si="12"/>
        <v>6640000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6220000</v>
      </c>
      <c r="V24" s="79">
        <f t="shared" si="0"/>
        <v>11</v>
      </c>
      <c r="W24" s="79">
        <v>15</v>
      </c>
      <c r="X24" s="79" t="str">
        <f t="shared" si="15"/>
        <v>Print</v>
      </c>
      <c r="Y24" s="78">
        <f>IF(A24="","",N24-IF(L24&gt;Infor!$E$15,Infor!$E$15,TTL_11!L24))</f>
        <v>5910000</v>
      </c>
      <c r="Z24" s="78">
        <f t="shared" si="8"/>
        <v>2</v>
      </c>
      <c r="AA24" s="78">
        <f>IF(A24="","",Infor!$E$13+Infor!$E$14*TTL_11!Z24)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IF(BBC_11!A24="","",BBC_11!A24)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26</v>
      </c>
      <c r="I25" s="124">
        <f t="shared" si="11"/>
        <v>4000000</v>
      </c>
      <c r="J25" s="123"/>
      <c r="K25" s="123"/>
      <c r="L25" s="124">
        <f>IF(A25="","",VLOOKUP(A25,BCC_11,37,0)*Infor!$E$16)</f>
        <v>1040000</v>
      </c>
      <c r="M25" s="124">
        <f t="shared" si="7"/>
        <v>1600000</v>
      </c>
      <c r="N25" s="124">
        <f t="shared" si="12"/>
        <v>6640000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6640000</v>
      </c>
      <c r="V25" s="79">
        <f t="shared" si="0"/>
        <v>11</v>
      </c>
      <c r="W25" s="79">
        <v>15</v>
      </c>
      <c r="X25" s="79" t="str">
        <f t="shared" si="15"/>
        <v>Print</v>
      </c>
      <c r="Y25" s="78">
        <f>IF(A25="","",N25-IF(L25&gt;Infor!$E$15,Infor!$E$15,TTL_11!L25))</f>
        <v>5910000</v>
      </c>
      <c r="Z25" s="78">
        <f t="shared" si="8"/>
        <v>1</v>
      </c>
      <c r="AA25" s="78">
        <f>IF(A25="","",Infor!$E$13+Infor!$E$14*TTL_11!Z25)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IF(BBC_11!A25="","",BBC_11!A25)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26</v>
      </c>
      <c r="I26" s="124">
        <f t="shared" si="11"/>
        <v>4000000</v>
      </c>
      <c r="J26" s="123"/>
      <c r="K26" s="123"/>
      <c r="L26" s="124">
        <f>IF(A26="","",VLOOKUP(A26,BCC_11,37,0)*Infor!$E$16)</f>
        <v>1040000</v>
      </c>
      <c r="M26" s="124">
        <f t="shared" si="7"/>
        <v>1600000</v>
      </c>
      <c r="N26" s="124">
        <f t="shared" si="12"/>
        <v>6640000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6640000</v>
      </c>
      <c r="V26" s="79">
        <f t="shared" si="0"/>
        <v>11</v>
      </c>
      <c r="W26" s="79">
        <v>15</v>
      </c>
      <c r="X26" s="79" t="str">
        <f t="shared" si="15"/>
        <v>Print</v>
      </c>
      <c r="Y26" s="78">
        <f>IF(A26="","",N26-IF(L26&gt;Infor!$E$15,Infor!$E$15,TTL_11!L26))</f>
        <v>5910000</v>
      </c>
      <c r="Z26" s="78">
        <f t="shared" si="8"/>
        <v>1</v>
      </c>
      <c r="AA26" s="78">
        <f>IF(A26="","",Infor!$E$13+Infor!$E$14*TTL_11!Z26)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IF(BBC_11!A26="","",BBC_11!A26)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26</v>
      </c>
      <c r="I27" s="124">
        <f t="shared" si="11"/>
        <v>4000000</v>
      </c>
      <c r="J27" s="123"/>
      <c r="K27" s="123"/>
      <c r="L27" s="124">
        <f>IF(A27="","",VLOOKUP(A27,BCC_11,37,0)*Infor!$E$16)</f>
        <v>1040000</v>
      </c>
      <c r="M27" s="124">
        <f t="shared" si="7"/>
        <v>1600000</v>
      </c>
      <c r="N27" s="124">
        <f t="shared" si="12"/>
        <v>6640000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6220000</v>
      </c>
      <c r="V27" s="79">
        <f t="shared" si="0"/>
        <v>11</v>
      </c>
      <c r="W27" s="79">
        <v>15</v>
      </c>
      <c r="X27" s="79" t="str">
        <f t="shared" si="15"/>
        <v>Print</v>
      </c>
      <c r="Y27" s="78">
        <f>IF(A27="","",N27-IF(L27&gt;Infor!$E$15,Infor!$E$15,TTL_11!L27))</f>
        <v>5910000</v>
      </c>
      <c r="Z27" s="78">
        <f t="shared" si="8"/>
        <v>2</v>
      </c>
      <c r="AA27" s="78">
        <f>IF(A27="","",Infor!$E$13+Infor!$E$14*TTL_11!Z27)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IF(BBC_11!A27="","",BBC_11!A27)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26</v>
      </c>
      <c r="I28" s="124">
        <f t="shared" si="11"/>
        <v>4000000</v>
      </c>
      <c r="J28" s="123"/>
      <c r="K28" s="123"/>
      <c r="L28" s="124">
        <f>IF(A28="","",VLOOKUP(A28,BCC_11,37,0)*Infor!$E$16)</f>
        <v>1040000</v>
      </c>
      <c r="M28" s="124">
        <f t="shared" si="7"/>
        <v>1600000</v>
      </c>
      <c r="N28" s="124">
        <f t="shared" si="12"/>
        <v>6640000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6220000</v>
      </c>
      <c r="V28" s="79">
        <f t="shared" si="0"/>
        <v>11</v>
      </c>
      <c r="W28" s="79">
        <v>15</v>
      </c>
      <c r="X28" s="79" t="str">
        <f t="shared" si="15"/>
        <v>Print</v>
      </c>
      <c r="Y28" s="78">
        <f>IF(A28="","",N28-IF(L28&gt;Infor!$E$15,Infor!$E$15,TTL_11!L28))</f>
        <v>5910000</v>
      </c>
      <c r="Z28" s="78">
        <f t="shared" si="8"/>
        <v>0</v>
      </c>
      <c r="AA28" s="78">
        <f>IF(A28="","",Infor!$E$13+Infor!$E$14*TTL_11!Z28)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IF(BBC_11!A28="","",BBC_11!A28)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26</v>
      </c>
      <c r="I29" s="124">
        <f t="shared" si="11"/>
        <v>4000000</v>
      </c>
      <c r="J29" s="123"/>
      <c r="K29" s="123"/>
      <c r="L29" s="124">
        <f>IF(A29="","",VLOOKUP(A29,BCC_11,37,0)*Infor!$E$16)</f>
        <v>1040000</v>
      </c>
      <c r="M29" s="124">
        <f t="shared" si="7"/>
        <v>1600000</v>
      </c>
      <c r="N29" s="124">
        <f t="shared" si="12"/>
        <v>6640000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6220000</v>
      </c>
      <c r="V29" s="79">
        <f t="shared" si="0"/>
        <v>11</v>
      </c>
      <c r="W29" s="79">
        <v>15</v>
      </c>
      <c r="X29" s="79" t="str">
        <f t="shared" si="15"/>
        <v>Print</v>
      </c>
      <c r="Y29" s="78">
        <f>IF(A29="","",N29-IF(L29&gt;Infor!$E$15,Infor!$E$15,TTL_11!L29))</f>
        <v>5910000</v>
      </c>
      <c r="Z29" s="78">
        <f t="shared" si="8"/>
        <v>2</v>
      </c>
      <c r="AA29" s="78">
        <f>IF(A29="","",Infor!$E$13+Infor!$E$14*TTL_11!Z29)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IF(BBC_11!A29="","",BBC_11!A29)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26</v>
      </c>
      <c r="I30" s="124">
        <f t="shared" si="11"/>
        <v>4000000</v>
      </c>
      <c r="J30" s="123"/>
      <c r="K30" s="123"/>
      <c r="L30" s="124">
        <f>IF(A30="","",VLOOKUP(A30,BCC_11,37,0)*Infor!$E$16)</f>
        <v>1040000</v>
      </c>
      <c r="M30" s="124">
        <f t="shared" si="7"/>
        <v>1600000</v>
      </c>
      <c r="N30" s="124">
        <f t="shared" si="12"/>
        <v>6640000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6220000</v>
      </c>
      <c r="V30" s="79">
        <f t="shared" si="0"/>
        <v>11</v>
      </c>
      <c r="W30" s="79">
        <v>15</v>
      </c>
      <c r="X30" s="79" t="str">
        <f t="shared" si="15"/>
        <v>Print</v>
      </c>
      <c r="Y30" s="78">
        <f>IF(A30="","",N30-IF(L30&gt;Infor!$E$15,Infor!$E$15,TTL_11!L30))</f>
        <v>5910000</v>
      </c>
      <c r="Z30" s="78">
        <f t="shared" si="8"/>
        <v>1</v>
      </c>
      <c r="AA30" s="78">
        <f>IF(A30="","",Infor!$E$13+Infor!$E$14*TTL_11!Z30)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IF(BBC_11!A30="","",BBC_11!A30)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26</v>
      </c>
      <c r="I31" s="124">
        <f t="shared" si="11"/>
        <v>4000000</v>
      </c>
      <c r="J31" s="123"/>
      <c r="K31" s="123"/>
      <c r="L31" s="124">
        <f>IF(A31="","",VLOOKUP(A31,BCC_11,37,0)*Infor!$E$16)</f>
        <v>1040000</v>
      </c>
      <c r="M31" s="124">
        <f t="shared" si="7"/>
        <v>1600000</v>
      </c>
      <c r="N31" s="124">
        <f t="shared" si="12"/>
        <v>6640000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6220000</v>
      </c>
      <c r="V31" s="79">
        <f t="shared" si="0"/>
        <v>11</v>
      </c>
      <c r="W31" s="79">
        <v>15</v>
      </c>
      <c r="X31" s="79" t="str">
        <f t="shared" si="15"/>
        <v>Print</v>
      </c>
      <c r="Y31" s="78">
        <f>IF(A31="","",N31-IF(L31&gt;Infor!$E$15,Infor!$E$15,TTL_11!L31))</f>
        <v>5910000</v>
      </c>
      <c r="Z31" s="78">
        <f t="shared" si="8"/>
        <v>0</v>
      </c>
      <c r="AA31" s="78">
        <f>IF(A31="","",Infor!$E$13+Infor!$E$14*TTL_11!Z31)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IF(BBC_11!A31="","",BBC_11!A31)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26</v>
      </c>
      <c r="I32" s="124">
        <f t="shared" si="11"/>
        <v>4000000</v>
      </c>
      <c r="J32" s="123"/>
      <c r="K32" s="123"/>
      <c r="L32" s="124">
        <f>IF(A32="","",VLOOKUP(A32,BCC_11,37,0)*Infor!$E$16)</f>
        <v>1040000</v>
      </c>
      <c r="M32" s="124">
        <f t="shared" si="7"/>
        <v>1600000</v>
      </c>
      <c r="N32" s="124">
        <f t="shared" si="12"/>
        <v>6640000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6220000</v>
      </c>
      <c r="V32" s="79">
        <f t="shared" si="0"/>
        <v>11</v>
      </c>
      <c r="W32" s="79">
        <v>15</v>
      </c>
      <c r="X32" s="79" t="str">
        <f t="shared" si="15"/>
        <v>Print</v>
      </c>
      <c r="Y32" s="78">
        <f>IF(A32="","",N32-IF(L32&gt;Infor!$E$15,Infor!$E$15,TTL_11!L32))</f>
        <v>5910000</v>
      </c>
      <c r="Z32" s="78">
        <f t="shared" si="8"/>
        <v>2</v>
      </c>
      <c r="AA32" s="78">
        <f>IF(A32="","",Infor!$E$13+Infor!$E$14*TTL_11!Z32)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IF(BBC_11!A32="","",BBC_11!A32)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26</v>
      </c>
      <c r="I33" s="124">
        <f t="shared" si="11"/>
        <v>4000000</v>
      </c>
      <c r="J33" s="123"/>
      <c r="K33" s="123"/>
      <c r="L33" s="124">
        <f>IF(A33="","",VLOOKUP(A33,BCC_11,37,0)*Infor!$E$16)</f>
        <v>1040000</v>
      </c>
      <c r="M33" s="124">
        <f t="shared" si="7"/>
        <v>1600000</v>
      </c>
      <c r="N33" s="124">
        <f t="shared" si="12"/>
        <v>6640000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6220000</v>
      </c>
      <c r="V33" s="79">
        <f t="shared" si="0"/>
        <v>11</v>
      </c>
      <c r="W33" s="79">
        <v>15</v>
      </c>
      <c r="X33" s="79" t="str">
        <f t="shared" si="15"/>
        <v>Print</v>
      </c>
      <c r="Y33" s="78">
        <f>IF(A33="","",N33-IF(L33&gt;Infor!$E$15,Infor!$E$15,TTL_11!L33))</f>
        <v>5910000</v>
      </c>
      <c r="Z33" s="78">
        <f t="shared" si="8"/>
        <v>1</v>
      </c>
      <c r="AA33" s="78">
        <f>IF(A33="","",Infor!$E$13+Infor!$E$14*TTL_11!Z33)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IF(BBC_11!A33="","",BBC_11!A33)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26</v>
      </c>
      <c r="I34" s="124">
        <f t="shared" si="11"/>
        <v>4000000</v>
      </c>
      <c r="J34" s="123"/>
      <c r="K34" s="123"/>
      <c r="L34" s="124">
        <f>IF(A34="","",VLOOKUP(A34,BCC_11,37,0)*Infor!$E$16)</f>
        <v>1040000</v>
      </c>
      <c r="M34" s="124">
        <f t="shared" si="7"/>
        <v>1600000</v>
      </c>
      <c r="N34" s="124">
        <f t="shared" si="12"/>
        <v>6640000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6220000</v>
      </c>
      <c r="V34" s="79">
        <f t="shared" si="0"/>
        <v>11</v>
      </c>
      <c r="W34" s="79">
        <v>15</v>
      </c>
      <c r="X34" s="79" t="str">
        <f t="shared" si="15"/>
        <v>Print</v>
      </c>
      <c r="Y34" s="78">
        <f>IF(A34="","",N34-IF(L34&gt;Infor!$E$15,Infor!$E$15,TTL_11!L34))</f>
        <v>5910000</v>
      </c>
      <c r="Z34" s="78">
        <f t="shared" si="8"/>
        <v>1</v>
      </c>
      <c r="AA34" s="78">
        <f>IF(A34="","",Infor!$E$13+Infor!$E$14*TTL_11!Z34)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IF(BBC_11!A34="","",BBC_11!A34)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26</v>
      </c>
      <c r="I35" s="124">
        <f t="shared" si="11"/>
        <v>4000000</v>
      </c>
      <c r="J35" s="123"/>
      <c r="K35" s="123"/>
      <c r="L35" s="124">
        <f>IF(A35="","",VLOOKUP(A35,BCC_11,37,0)*Infor!$E$16)</f>
        <v>1040000</v>
      </c>
      <c r="M35" s="124">
        <f t="shared" si="7"/>
        <v>1600000</v>
      </c>
      <c r="N35" s="124">
        <f t="shared" si="12"/>
        <v>6640000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6220000</v>
      </c>
      <c r="V35" s="79">
        <f t="shared" si="0"/>
        <v>11</v>
      </c>
      <c r="W35" s="79">
        <v>15</v>
      </c>
      <c r="X35" s="79" t="str">
        <f t="shared" si="15"/>
        <v>Print</v>
      </c>
      <c r="Y35" s="78">
        <f>IF(A35="","",N35-IF(L35&gt;Infor!$E$15,Infor!$E$15,TTL_11!L35))</f>
        <v>5910000</v>
      </c>
      <c r="Z35" s="78">
        <f t="shared" si="8"/>
        <v>2</v>
      </c>
      <c r="AA35" s="78">
        <f>IF(A35="","",Infor!$E$13+Infor!$E$14*TTL_11!Z35)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IF(BBC_11!A35="","",BBC_11!A35)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26</v>
      </c>
      <c r="I36" s="124">
        <f t="shared" si="11"/>
        <v>4000000</v>
      </c>
      <c r="J36" s="123"/>
      <c r="K36" s="123"/>
      <c r="L36" s="124">
        <f>IF(A36="","",VLOOKUP(A36,BCC_11,37,0)*Infor!$E$16)</f>
        <v>1040000</v>
      </c>
      <c r="M36" s="124">
        <f t="shared" si="7"/>
        <v>1600000</v>
      </c>
      <c r="N36" s="124">
        <f t="shared" si="12"/>
        <v>6640000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6220000</v>
      </c>
      <c r="V36" s="79">
        <f t="shared" si="0"/>
        <v>11</v>
      </c>
      <c r="W36" s="79">
        <v>15</v>
      </c>
      <c r="X36" s="79" t="str">
        <f t="shared" si="15"/>
        <v>Print</v>
      </c>
      <c r="Y36" s="78">
        <f>IF(A36="","",N36-IF(L36&gt;Infor!$E$15,Infor!$E$15,TTL_11!L36))</f>
        <v>5910000</v>
      </c>
      <c r="Z36" s="78">
        <f t="shared" si="8"/>
        <v>0</v>
      </c>
      <c r="AA36" s="78">
        <f>IF(A36="","",Infor!$E$13+Infor!$E$14*TTL_11!Z36)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IF(BBC_11!A36="","",BBC_11!A36)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26</v>
      </c>
      <c r="I37" s="124">
        <f t="shared" si="11"/>
        <v>4000000</v>
      </c>
      <c r="J37" s="123"/>
      <c r="K37" s="123"/>
      <c r="L37" s="124">
        <f>IF(A37="","",VLOOKUP(A37,BCC_11,37,0)*Infor!$E$16)</f>
        <v>1040000</v>
      </c>
      <c r="M37" s="124">
        <f t="shared" si="7"/>
        <v>1600000</v>
      </c>
      <c r="N37" s="124">
        <f t="shared" si="12"/>
        <v>6640000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6640000</v>
      </c>
      <c r="V37" s="79">
        <f t="shared" si="0"/>
        <v>11</v>
      </c>
      <c r="W37" s="79">
        <v>15</v>
      </c>
      <c r="X37" s="79" t="str">
        <f t="shared" si="15"/>
        <v>Print</v>
      </c>
      <c r="Y37" s="78">
        <f>IF(A37="","",N37-IF(L37&gt;Infor!$E$15,Infor!$E$15,TTL_11!L37))</f>
        <v>5910000</v>
      </c>
      <c r="Z37" s="78">
        <f t="shared" si="8"/>
        <v>2</v>
      </c>
      <c r="AA37" s="78">
        <f>IF(A37="","",Infor!$E$13+Infor!$E$14*TTL_11!Z37)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IF(BBC_11!A37="","",BBC_11!A37)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26</v>
      </c>
      <c r="I38" s="124">
        <f t="shared" si="11"/>
        <v>4000000</v>
      </c>
      <c r="J38" s="123"/>
      <c r="K38" s="123"/>
      <c r="L38" s="124">
        <f>IF(A38="","",VLOOKUP(A38,BCC_11,37,0)*Infor!$E$16)</f>
        <v>1040000</v>
      </c>
      <c r="M38" s="124">
        <f t="shared" si="7"/>
        <v>1600000</v>
      </c>
      <c r="N38" s="124">
        <f t="shared" si="12"/>
        <v>6640000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6640000</v>
      </c>
      <c r="V38" s="79">
        <f t="shared" si="0"/>
        <v>11</v>
      </c>
      <c r="W38" s="79">
        <v>15</v>
      </c>
      <c r="X38" s="79" t="str">
        <f t="shared" si="15"/>
        <v>Print</v>
      </c>
      <c r="Y38" s="78">
        <f>IF(A38="","",N38-IF(L38&gt;Infor!$E$15,Infor!$E$15,TTL_11!L38))</f>
        <v>5910000</v>
      </c>
      <c r="Z38" s="78">
        <f t="shared" si="8"/>
        <v>1</v>
      </c>
      <c r="AA38" s="78">
        <f>IF(A38="","",Infor!$E$13+Infor!$E$14*TTL_11!Z38)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IF(BBC_11!A38="","",BBC_11!A38)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26</v>
      </c>
      <c r="I39" s="124">
        <f t="shared" si="11"/>
        <v>4000000</v>
      </c>
      <c r="J39" s="123"/>
      <c r="K39" s="123"/>
      <c r="L39" s="124">
        <f>IF(A39="","",VLOOKUP(A39,BCC_11,37,0)*Infor!$E$16)</f>
        <v>1040000</v>
      </c>
      <c r="M39" s="124">
        <f t="shared" si="7"/>
        <v>1600000</v>
      </c>
      <c r="N39" s="124">
        <f t="shared" si="12"/>
        <v>6640000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6640000</v>
      </c>
      <c r="V39" s="79">
        <f t="shared" si="0"/>
        <v>11</v>
      </c>
      <c r="W39" s="79">
        <v>15</v>
      </c>
      <c r="X39" s="79" t="str">
        <f t="shared" si="15"/>
        <v>Print</v>
      </c>
      <c r="Y39" s="78">
        <f>IF(A39="","",N39-IF(L39&gt;Infor!$E$15,Infor!$E$15,TTL_11!L39))</f>
        <v>5910000</v>
      </c>
      <c r="Z39" s="78">
        <f t="shared" si="8"/>
        <v>0</v>
      </c>
      <c r="AA39" s="78">
        <f>IF(A39="","",Infor!$E$13+Infor!$E$14*TTL_11!Z39)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IF(BBC_11!A39="","",BBC_11!A39)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26</v>
      </c>
      <c r="I40" s="124">
        <f t="shared" si="11"/>
        <v>4000000</v>
      </c>
      <c r="J40" s="123"/>
      <c r="K40" s="123"/>
      <c r="L40" s="124">
        <f>IF(A40="","",VLOOKUP(A40,BCC_11,37,0)*Infor!$E$16)</f>
        <v>1040000</v>
      </c>
      <c r="M40" s="124">
        <f t="shared" si="7"/>
        <v>1600000</v>
      </c>
      <c r="N40" s="124">
        <f t="shared" si="12"/>
        <v>6640000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6640000</v>
      </c>
      <c r="V40" s="79">
        <f t="shared" si="0"/>
        <v>11</v>
      </c>
      <c r="W40" s="79">
        <v>15</v>
      </c>
      <c r="X40" s="79" t="str">
        <f t="shared" si="15"/>
        <v>Print</v>
      </c>
      <c r="Y40" s="78">
        <f>IF(A40="","",N40-IF(L40&gt;Infor!$E$15,Infor!$E$15,TTL_11!L40))</f>
        <v>5910000</v>
      </c>
      <c r="Z40" s="78">
        <f t="shared" si="8"/>
        <v>2</v>
      </c>
      <c r="AA40" s="78">
        <f>IF(A40="","",Infor!$E$13+Infor!$E$14*TTL_11!Z40)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IF(BBC_11!A40="","",BBC_11!A40)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26</v>
      </c>
      <c r="I41" s="124">
        <f t="shared" si="11"/>
        <v>4000000</v>
      </c>
      <c r="J41" s="123"/>
      <c r="K41" s="123"/>
      <c r="L41" s="124">
        <f>IF(A41="","",VLOOKUP(A41,BCC_11,37,0)*Infor!$E$16)</f>
        <v>1040000</v>
      </c>
      <c r="M41" s="124">
        <f t="shared" si="7"/>
        <v>1600000</v>
      </c>
      <c r="N41" s="124">
        <f t="shared" si="12"/>
        <v>6640000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6640000</v>
      </c>
      <c r="V41" s="79">
        <f t="shared" si="0"/>
        <v>11</v>
      </c>
      <c r="W41" s="79">
        <v>15</v>
      </c>
      <c r="X41" s="79" t="str">
        <f t="shared" si="15"/>
        <v>Print</v>
      </c>
      <c r="Y41" s="78">
        <f>IF(A41="","",N41-IF(L41&gt;Infor!$E$15,Infor!$E$15,TTL_11!L41))</f>
        <v>5910000</v>
      </c>
      <c r="Z41" s="78">
        <f t="shared" si="8"/>
        <v>1</v>
      </c>
      <c r="AA41" s="78">
        <f>IF(A41="","",Infor!$E$13+Infor!$E$14*TTL_11!Z41)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IF(BBC_11!A41="","",BBC_11!A41)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26</v>
      </c>
      <c r="I42" s="124">
        <f t="shared" si="11"/>
        <v>4000000</v>
      </c>
      <c r="J42" s="123"/>
      <c r="K42" s="123"/>
      <c r="L42" s="124">
        <f>IF(A42="","",VLOOKUP(A42,BCC_11,37,0)*Infor!$E$16)</f>
        <v>1040000</v>
      </c>
      <c r="M42" s="124">
        <f t="shared" si="7"/>
        <v>1600000</v>
      </c>
      <c r="N42" s="124">
        <f t="shared" si="12"/>
        <v>6640000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6640000</v>
      </c>
      <c r="V42" s="79">
        <f t="shared" si="0"/>
        <v>11</v>
      </c>
      <c r="W42" s="79">
        <v>15</v>
      </c>
      <c r="X42" s="79" t="str">
        <f t="shared" si="15"/>
        <v>Print</v>
      </c>
      <c r="Y42" s="78">
        <f>IF(A42="","",N42-IF(L42&gt;Infor!$E$15,Infor!$E$15,TTL_11!L42))</f>
        <v>5910000</v>
      </c>
      <c r="Z42" s="78">
        <f t="shared" si="8"/>
        <v>1</v>
      </c>
      <c r="AA42" s="78">
        <f>IF(A42="","",Infor!$E$13+Infor!$E$14*TTL_11!Z42)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IF(BBC_11!A42="","",BBC_11!A42)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26</v>
      </c>
      <c r="I43" s="124">
        <f t="shared" si="11"/>
        <v>4000000</v>
      </c>
      <c r="J43" s="123"/>
      <c r="K43" s="123"/>
      <c r="L43" s="124">
        <f>IF(A43="","",VLOOKUP(A43,BCC_11,37,0)*Infor!$E$16)</f>
        <v>1040000</v>
      </c>
      <c r="M43" s="124">
        <f t="shared" si="7"/>
        <v>1600000</v>
      </c>
      <c r="N43" s="124">
        <f t="shared" si="12"/>
        <v>6640000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6220000</v>
      </c>
      <c r="V43" s="79">
        <f t="shared" si="0"/>
        <v>11</v>
      </c>
      <c r="W43" s="79">
        <v>15</v>
      </c>
      <c r="X43" s="79" t="str">
        <f t="shared" si="15"/>
        <v>Print</v>
      </c>
      <c r="Y43" s="78">
        <f>IF(A43="","",N43-IF(L43&gt;Infor!$E$15,Infor!$E$15,TTL_11!L43))</f>
        <v>5910000</v>
      </c>
      <c r="Z43" s="78">
        <f t="shared" si="8"/>
        <v>2</v>
      </c>
      <c r="AA43" s="78">
        <f>IF(A43="","",Infor!$E$13+Infor!$E$14*TTL_11!Z43)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IF(BBC_11!A43="","",BBC_11!A43)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26</v>
      </c>
      <c r="I44" s="124">
        <f t="shared" si="11"/>
        <v>4000000</v>
      </c>
      <c r="J44" s="123"/>
      <c r="K44" s="123"/>
      <c r="L44" s="124">
        <f>IF(A44="","",VLOOKUP(A44,BCC_11,37,0)*Infor!$E$16)</f>
        <v>1040000</v>
      </c>
      <c r="M44" s="124">
        <f t="shared" si="7"/>
        <v>1600000</v>
      </c>
      <c r="N44" s="124">
        <f t="shared" si="12"/>
        <v>6640000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6640000</v>
      </c>
      <c r="V44" s="79">
        <f t="shared" si="0"/>
        <v>11</v>
      </c>
      <c r="W44" s="79">
        <v>15</v>
      </c>
      <c r="X44" s="79" t="str">
        <f t="shared" si="15"/>
        <v>Print</v>
      </c>
      <c r="Y44" s="78">
        <f>IF(A44="","",N44-IF(L44&gt;Infor!$E$15,Infor!$E$15,TTL_11!L44))</f>
        <v>5910000</v>
      </c>
      <c r="Z44" s="78">
        <f t="shared" si="8"/>
        <v>0</v>
      </c>
      <c r="AA44" s="78">
        <f>IF(A44="","",Infor!$E$13+Infor!$E$14*TTL_11!Z44)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IF(BBC_11!A44="","",BBC_11!A44)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IF(A45="","",VLOOKUP(A45,BCC_11,37,0)+VLOOKUP(A45,BCC_11,38,0))</f>
        <v>26</v>
      </c>
      <c r="I45" s="124">
        <f t="shared" si="11"/>
        <v>4000000</v>
      </c>
      <c r="J45" s="123"/>
      <c r="K45" s="123"/>
      <c r="L45" s="124">
        <f>IF(A45="","",VLOOKUP(A45,BCC_11,37,0)*Infor!$E$16)</f>
        <v>1040000</v>
      </c>
      <c r="M45" s="124">
        <f t="shared" si="7"/>
        <v>1600000</v>
      </c>
      <c r="N45" s="124">
        <f t="shared" si="12"/>
        <v>6640000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6640000</v>
      </c>
      <c r="V45" s="79">
        <f t="shared" si="0"/>
        <v>11</v>
      </c>
      <c r="W45" s="79">
        <v>15</v>
      </c>
      <c r="X45" s="79" t="str">
        <f t="shared" si="15"/>
        <v>Print</v>
      </c>
      <c r="Y45" s="78">
        <f>IF(A45="","",N45-IF(L45&gt;Infor!$E$15,Infor!$E$15,TTL_11!L45))</f>
        <v>5910000</v>
      </c>
      <c r="Z45" s="78">
        <f t="shared" si="8"/>
        <v>2</v>
      </c>
      <c r="AA45" s="78">
        <f>IF(A45="","",Infor!$E$13+Infor!$E$14*TTL_11!Z45)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IF(BBC_11!A45="","",BBC_11!A45)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26</v>
      </c>
      <c r="I46" s="124">
        <f t="shared" si="11"/>
        <v>4000000</v>
      </c>
      <c r="J46" s="123"/>
      <c r="K46" s="123"/>
      <c r="L46" s="124">
        <f>IF(A46="","",VLOOKUP(A46,BCC_11,37,0)*Infor!$E$16)</f>
        <v>1040000</v>
      </c>
      <c r="M46" s="124">
        <f t="shared" si="7"/>
        <v>1600000</v>
      </c>
      <c r="N46" s="124">
        <f t="shared" si="12"/>
        <v>6640000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6220000</v>
      </c>
      <c r="V46" s="79">
        <f t="shared" si="0"/>
        <v>11</v>
      </c>
      <c r="W46" s="79">
        <v>15</v>
      </c>
      <c r="X46" s="79" t="str">
        <f t="shared" si="15"/>
        <v>Print</v>
      </c>
      <c r="Y46" s="78">
        <f>IF(A46="","",N46-IF(L46&gt;Infor!$E$15,Infor!$E$15,TTL_11!L46))</f>
        <v>5910000</v>
      </c>
      <c r="Z46" s="78">
        <f t="shared" si="8"/>
        <v>1</v>
      </c>
      <c r="AA46" s="78">
        <f>IF(A46="","",Infor!$E$13+Infor!$E$14*TTL_11!Z46)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IF(BBC_11!A46="","",BBC_11!A46)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26</v>
      </c>
      <c r="I47" s="124">
        <f t="shared" si="11"/>
        <v>4000000</v>
      </c>
      <c r="J47" s="123"/>
      <c r="K47" s="123"/>
      <c r="L47" s="124">
        <f>IF(A47="","",VLOOKUP(A47,BCC_11,37,0)*Infor!$E$16)</f>
        <v>1040000</v>
      </c>
      <c r="M47" s="124">
        <f t="shared" si="7"/>
        <v>1600000</v>
      </c>
      <c r="N47" s="124">
        <f t="shared" si="12"/>
        <v>6640000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6220000</v>
      </c>
      <c r="V47" s="79">
        <f t="shared" si="0"/>
        <v>11</v>
      </c>
      <c r="W47" s="79">
        <v>15</v>
      </c>
      <c r="X47" s="79" t="str">
        <f t="shared" si="15"/>
        <v>Print</v>
      </c>
      <c r="Y47" s="78">
        <f>IF(A47="","",N47-IF(L47&gt;Infor!$E$15,Infor!$E$15,TTL_11!L47))</f>
        <v>5910000</v>
      </c>
      <c r="Z47" s="78">
        <f t="shared" si="8"/>
        <v>0</v>
      </c>
      <c r="AA47" s="78">
        <f>IF(A47="","",Infor!$E$13+Infor!$E$14*TTL_11!Z47)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IF(BBC_11!A47="","",BBC_11!A47)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26</v>
      </c>
      <c r="I48" s="124">
        <f t="shared" si="11"/>
        <v>4000000</v>
      </c>
      <c r="J48" s="123"/>
      <c r="K48" s="123"/>
      <c r="L48" s="124">
        <f>IF(A48="","",VLOOKUP(A48,BCC_11,37,0)*Infor!$E$16)</f>
        <v>1040000</v>
      </c>
      <c r="M48" s="124">
        <f t="shared" si="7"/>
        <v>1600000</v>
      </c>
      <c r="N48" s="124">
        <f t="shared" si="12"/>
        <v>6640000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6220000</v>
      </c>
      <c r="V48" s="79">
        <f t="shared" si="0"/>
        <v>11</v>
      </c>
      <c r="W48" s="79">
        <v>15</v>
      </c>
      <c r="X48" s="79" t="str">
        <f t="shared" si="15"/>
        <v>Print</v>
      </c>
      <c r="Y48" s="78">
        <f>IF(A48="","",N48-IF(L48&gt;Infor!$E$15,Infor!$E$15,TTL_11!L48))</f>
        <v>5910000</v>
      </c>
      <c r="Z48" s="78">
        <f t="shared" si="8"/>
        <v>2</v>
      </c>
      <c r="AA48" s="78">
        <f>IF(A48="","",Infor!$E$13+Infor!$E$14*TTL_11!Z48)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IF(BBC_11!A48="","",BBC_11!A48)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26</v>
      </c>
      <c r="I49" s="124">
        <f t="shared" si="11"/>
        <v>4000000</v>
      </c>
      <c r="J49" s="123"/>
      <c r="K49" s="123"/>
      <c r="L49" s="124">
        <f>IF(A49="","",VLOOKUP(A49,BCC_11,37,0)*Infor!$E$16)</f>
        <v>1040000</v>
      </c>
      <c r="M49" s="124">
        <f t="shared" si="7"/>
        <v>1600000</v>
      </c>
      <c r="N49" s="124">
        <f t="shared" si="12"/>
        <v>6640000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6220000</v>
      </c>
      <c r="V49" s="79">
        <f t="shared" si="0"/>
        <v>11</v>
      </c>
      <c r="W49" s="79">
        <v>15</v>
      </c>
      <c r="X49" s="79" t="str">
        <f t="shared" si="15"/>
        <v>Print</v>
      </c>
      <c r="Y49" s="78">
        <f>IF(A49="","",N49-IF(L49&gt;Infor!$E$15,Infor!$E$15,TTL_11!L49))</f>
        <v>5910000</v>
      </c>
      <c r="Z49" s="78">
        <f t="shared" si="8"/>
        <v>1</v>
      </c>
      <c r="AA49" s="78">
        <f>IF(A49="","",Infor!$E$13+Infor!$E$14*TTL_11!Z49)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IF(BBC_11!A49="","",BBC_11!A49)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26</v>
      </c>
      <c r="I50" s="124">
        <f t="shared" si="11"/>
        <v>4000000</v>
      </c>
      <c r="J50" s="123"/>
      <c r="K50" s="123"/>
      <c r="L50" s="124">
        <f>IF(A50="","",VLOOKUP(A50,BCC_11,37,0)*Infor!$E$16)</f>
        <v>1040000</v>
      </c>
      <c r="M50" s="124">
        <f t="shared" si="7"/>
        <v>1600000</v>
      </c>
      <c r="N50" s="124">
        <f t="shared" si="12"/>
        <v>6640000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6220000</v>
      </c>
      <c r="V50" s="79">
        <f t="shared" si="0"/>
        <v>11</v>
      </c>
      <c r="W50" s="79">
        <v>15</v>
      </c>
      <c r="X50" s="79" t="str">
        <f t="shared" si="15"/>
        <v>Print</v>
      </c>
      <c r="Y50" s="78">
        <f>IF(A50="","",N50-IF(L50&gt;Infor!$E$15,Infor!$E$15,TTL_11!L50))</f>
        <v>5910000</v>
      </c>
      <c r="Z50" s="78">
        <f t="shared" si="8"/>
        <v>1</v>
      </c>
      <c r="AA50" s="78">
        <f>IF(A50="","",Infor!$E$13+Infor!$E$14*TTL_11!Z50)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IF(BBC_11!A50="","",BBC_11!A50)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26</v>
      </c>
      <c r="I51" s="124">
        <f t="shared" si="11"/>
        <v>4000000</v>
      </c>
      <c r="J51" s="123"/>
      <c r="K51" s="123"/>
      <c r="L51" s="124">
        <f>IF(A51="","",VLOOKUP(A51,BCC_11,37,0)*Infor!$E$16)</f>
        <v>1040000</v>
      </c>
      <c r="M51" s="124">
        <f t="shared" si="7"/>
        <v>1600000</v>
      </c>
      <c r="N51" s="124">
        <f t="shared" si="12"/>
        <v>6640000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6640000</v>
      </c>
      <c r="V51" s="79">
        <f t="shared" si="0"/>
        <v>11</v>
      </c>
      <c r="W51" s="79">
        <v>15</v>
      </c>
      <c r="X51" s="79" t="str">
        <f t="shared" si="15"/>
        <v>Print</v>
      </c>
      <c r="Y51" s="78">
        <f>IF(A51="","",N51-IF(L51&gt;Infor!$E$15,Infor!$E$15,TTL_11!L51))</f>
        <v>5910000</v>
      </c>
      <c r="Z51" s="78">
        <f t="shared" si="8"/>
        <v>2</v>
      </c>
      <c r="AA51" s="78">
        <f>IF(A51="","",Infor!$E$13+Infor!$E$14*TTL_11!Z51)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IF(BBC_11!A51="","",BBC_11!A51)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26</v>
      </c>
      <c r="I52" s="124">
        <f t="shared" si="11"/>
        <v>4000000</v>
      </c>
      <c r="J52" s="123"/>
      <c r="K52" s="123"/>
      <c r="L52" s="124">
        <f>IF(A52="","",VLOOKUP(A52,BCC_11,37,0)*Infor!$E$16)</f>
        <v>1040000</v>
      </c>
      <c r="M52" s="124">
        <f t="shared" si="7"/>
        <v>1600000</v>
      </c>
      <c r="N52" s="124">
        <f t="shared" si="12"/>
        <v>6640000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6640000</v>
      </c>
      <c r="V52" s="79">
        <f t="shared" si="0"/>
        <v>11</v>
      </c>
      <c r="W52" s="79">
        <v>15</v>
      </c>
      <c r="X52" s="79" t="str">
        <f t="shared" si="15"/>
        <v>Print</v>
      </c>
      <c r="Y52" s="78">
        <f>IF(A52="","",N52-IF(L52&gt;Infor!$E$15,Infor!$E$15,TTL_11!L52))</f>
        <v>5910000</v>
      </c>
      <c r="Z52" s="78">
        <f t="shared" si="8"/>
        <v>0</v>
      </c>
      <c r="AA52" s="78">
        <f>IF(A52="","",Infor!$E$13+Infor!$E$14*TTL_11!Z52)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IF(BBC_11!A52="","",BBC_11!A52)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26</v>
      </c>
      <c r="I53" s="124">
        <f t="shared" si="11"/>
        <v>4000000</v>
      </c>
      <c r="J53" s="123"/>
      <c r="K53" s="123"/>
      <c r="L53" s="124">
        <f>IF(A53="","",VLOOKUP(A53,BCC_11,37,0)*Infor!$E$16)</f>
        <v>1040000</v>
      </c>
      <c r="M53" s="124">
        <f t="shared" si="7"/>
        <v>1600000</v>
      </c>
      <c r="N53" s="124">
        <f t="shared" si="12"/>
        <v>6640000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6220000</v>
      </c>
      <c r="V53" s="79">
        <f t="shared" si="0"/>
        <v>11</v>
      </c>
      <c r="W53" s="79">
        <v>15</v>
      </c>
      <c r="X53" s="79" t="str">
        <f t="shared" si="15"/>
        <v>Print</v>
      </c>
      <c r="Y53" s="78">
        <f>IF(A53="","",N53-IF(L53&gt;Infor!$E$15,Infor!$E$15,TTL_11!L53))</f>
        <v>5910000</v>
      </c>
      <c r="Z53" s="78">
        <f t="shared" si="8"/>
        <v>2</v>
      </c>
      <c r="AA53" s="78">
        <f>IF(A53="","",Infor!$E$13+Infor!$E$14*TTL_11!Z53)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IF(BBC_11!A53="","",BBC_11!A53)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26</v>
      </c>
      <c r="I54" s="124">
        <f t="shared" si="11"/>
        <v>4000000</v>
      </c>
      <c r="J54" s="123"/>
      <c r="K54" s="123"/>
      <c r="L54" s="124">
        <f>IF(A54="","",VLOOKUP(A54,BCC_11,37,0)*Infor!$E$16)</f>
        <v>1040000</v>
      </c>
      <c r="M54" s="124">
        <f t="shared" si="7"/>
        <v>1600000</v>
      </c>
      <c r="N54" s="124">
        <f t="shared" si="12"/>
        <v>6640000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6640000</v>
      </c>
      <c r="V54" s="79">
        <f t="shared" si="0"/>
        <v>11</v>
      </c>
      <c r="W54" s="79">
        <v>15</v>
      </c>
      <c r="X54" s="79" t="str">
        <f t="shared" si="15"/>
        <v>Print</v>
      </c>
      <c r="Y54" s="78">
        <f>IF(A54="","",N54-IF(L54&gt;Infor!$E$15,Infor!$E$15,TTL_11!L54))</f>
        <v>5910000</v>
      </c>
      <c r="Z54" s="78">
        <f t="shared" si="8"/>
        <v>1</v>
      </c>
      <c r="AA54" s="78">
        <f>IF(A54="","",Infor!$E$13+Infor!$E$14*TTL_11!Z54)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IF(BBC_11!A54="","",BBC_11!A54)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26</v>
      </c>
      <c r="I55" s="124">
        <f t="shared" si="11"/>
        <v>4000000</v>
      </c>
      <c r="J55" s="123"/>
      <c r="K55" s="123"/>
      <c r="L55" s="124">
        <f>IF(A55="","",VLOOKUP(A55,BCC_11,37,0)*Infor!$E$16)</f>
        <v>1040000</v>
      </c>
      <c r="M55" s="124">
        <f t="shared" si="7"/>
        <v>1600000</v>
      </c>
      <c r="N55" s="124">
        <f t="shared" si="12"/>
        <v>6640000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6640000</v>
      </c>
      <c r="V55" s="79">
        <f t="shared" si="0"/>
        <v>11</v>
      </c>
      <c r="W55" s="79">
        <v>15</v>
      </c>
      <c r="X55" s="79" t="str">
        <f t="shared" si="15"/>
        <v>Print</v>
      </c>
      <c r="Y55" s="78">
        <f>IF(A55="","",N55-IF(L55&gt;Infor!$E$15,Infor!$E$15,TTL_11!L55))</f>
        <v>5910000</v>
      </c>
      <c r="Z55" s="78">
        <f t="shared" si="8"/>
        <v>0</v>
      </c>
      <c r="AA55" s="78">
        <f>IF(A55="","",Infor!$E$13+Infor!$E$14*TTL_11!Z55)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IF(BBC_11!A55="","",BBC_11!A55)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26</v>
      </c>
      <c r="I56" s="124">
        <f t="shared" si="11"/>
        <v>4000000</v>
      </c>
      <c r="J56" s="123"/>
      <c r="K56" s="123"/>
      <c r="L56" s="124">
        <f>IF(A56="","",VLOOKUP(A56,BCC_11,37,0)*Infor!$E$16)</f>
        <v>1040000</v>
      </c>
      <c r="M56" s="124">
        <f t="shared" si="7"/>
        <v>1600000</v>
      </c>
      <c r="N56" s="124">
        <f t="shared" si="12"/>
        <v>6640000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6220000</v>
      </c>
      <c r="V56" s="79">
        <f t="shared" si="0"/>
        <v>11</v>
      </c>
      <c r="W56" s="79">
        <v>15</v>
      </c>
      <c r="X56" s="79" t="str">
        <f t="shared" si="15"/>
        <v>Print</v>
      </c>
      <c r="Y56" s="78">
        <f>IF(A56="","",N56-IF(L56&gt;Infor!$E$15,Infor!$E$15,TTL_11!L56))</f>
        <v>5910000</v>
      </c>
      <c r="Z56" s="78">
        <f t="shared" si="8"/>
        <v>2</v>
      </c>
      <c r="AA56" s="78">
        <f>IF(A56="","",Infor!$E$13+Infor!$E$14*TTL_11!Z56)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IF(BBC_11!A56="","",BBC_11!A56)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26</v>
      </c>
      <c r="I57" s="124">
        <f t="shared" si="11"/>
        <v>4000000</v>
      </c>
      <c r="J57" s="123"/>
      <c r="K57" s="123"/>
      <c r="L57" s="124">
        <f>IF(A57="","",VLOOKUP(A57,BCC_11,37,0)*Infor!$E$16)</f>
        <v>1040000</v>
      </c>
      <c r="M57" s="124">
        <f t="shared" si="7"/>
        <v>1600000</v>
      </c>
      <c r="N57" s="124">
        <f t="shared" si="12"/>
        <v>6640000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6220000</v>
      </c>
      <c r="V57" s="79">
        <f t="shared" si="0"/>
        <v>11</v>
      </c>
      <c r="W57" s="79">
        <v>15</v>
      </c>
      <c r="X57" s="79" t="str">
        <f t="shared" si="15"/>
        <v>Print</v>
      </c>
      <c r="Y57" s="78">
        <f>IF(A57="","",N57-IF(L57&gt;Infor!$E$15,Infor!$E$15,TTL_11!L57))</f>
        <v>5910000</v>
      </c>
      <c r="Z57" s="78">
        <f t="shared" si="8"/>
        <v>1</v>
      </c>
      <c r="AA57" s="78">
        <f>IF(A57="","",Infor!$E$13+Infor!$E$14*TTL_11!Z57)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IF(BBC_11!A57="","",BBC_11!A57)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26</v>
      </c>
      <c r="I58" s="124">
        <f t="shared" si="11"/>
        <v>4000000</v>
      </c>
      <c r="J58" s="123"/>
      <c r="K58" s="123"/>
      <c r="L58" s="124">
        <f>IF(A58="","",VLOOKUP(A58,BCC_11,37,0)*Infor!$E$16)</f>
        <v>1040000</v>
      </c>
      <c r="M58" s="124">
        <f t="shared" si="7"/>
        <v>1600000</v>
      </c>
      <c r="N58" s="124">
        <f t="shared" si="12"/>
        <v>6640000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6220000</v>
      </c>
      <c r="V58" s="79">
        <f t="shared" si="0"/>
        <v>11</v>
      </c>
      <c r="W58" s="79">
        <v>15</v>
      </c>
      <c r="X58" s="79" t="str">
        <f t="shared" si="15"/>
        <v>Print</v>
      </c>
      <c r="Y58" s="78">
        <f>IF(A58="","",N58-IF(L58&gt;Infor!$E$15,Infor!$E$15,TTL_11!L58))</f>
        <v>5910000</v>
      </c>
      <c r="Z58" s="78">
        <f t="shared" si="8"/>
        <v>1</v>
      </c>
      <c r="AA58" s="78">
        <f>IF(A58="","",Infor!$E$13+Infor!$E$14*TTL_11!Z58)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IF(BBC_11!A58="","",BBC_11!A58)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26</v>
      </c>
      <c r="I59" s="124">
        <f t="shared" si="11"/>
        <v>4000000</v>
      </c>
      <c r="J59" s="123"/>
      <c r="K59" s="123"/>
      <c r="L59" s="124">
        <f>IF(A59="","",VLOOKUP(A59,BCC_11,37,0)*Infor!$E$16)</f>
        <v>1040000</v>
      </c>
      <c r="M59" s="124">
        <f t="shared" si="7"/>
        <v>1600000</v>
      </c>
      <c r="N59" s="124">
        <f t="shared" si="12"/>
        <v>6640000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6220000</v>
      </c>
      <c r="V59" s="79">
        <f t="shared" si="0"/>
        <v>11</v>
      </c>
      <c r="W59" s="79">
        <v>15</v>
      </c>
      <c r="X59" s="79" t="str">
        <f t="shared" si="15"/>
        <v>Print</v>
      </c>
      <c r="Y59" s="78">
        <f>IF(A59="","",N59-IF(L59&gt;Infor!$E$15,Infor!$E$15,TTL_11!L59))</f>
        <v>5910000</v>
      </c>
      <c r="Z59" s="78">
        <f t="shared" si="8"/>
        <v>2</v>
      </c>
      <c r="AA59" s="78">
        <f>IF(A59="","",Infor!$E$13+Infor!$E$14*TTL_11!Z59)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IF(BBC_11!A59="","",BBC_11!A59)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26</v>
      </c>
      <c r="I60" s="124">
        <f t="shared" si="11"/>
        <v>4000000</v>
      </c>
      <c r="J60" s="123"/>
      <c r="K60" s="123"/>
      <c r="L60" s="124">
        <f>IF(A60="","",VLOOKUP(A60,BCC_11,37,0)*Infor!$E$16)</f>
        <v>1040000</v>
      </c>
      <c r="M60" s="124">
        <f t="shared" si="7"/>
        <v>1600000</v>
      </c>
      <c r="N60" s="124">
        <f t="shared" si="12"/>
        <v>6640000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6220000</v>
      </c>
      <c r="V60" s="79">
        <f t="shared" si="0"/>
        <v>11</v>
      </c>
      <c r="W60" s="79">
        <v>15</v>
      </c>
      <c r="X60" s="79" t="str">
        <f t="shared" si="15"/>
        <v>Print</v>
      </c>
      <c r="Y60" s="78">
        <f>IF(A60="","",N60-IF(L60&gt;Infor!$E$15,Infor!$E$15,TTL_11!L60))</f>
        <v>5910000</v>
      </c>
      <c r="Z60" s="78">
        <f t="shared" si="8"/>
        <v>0</v>
      </c>
      <c r="AA60" s="78">
        <f>IF(A60="","",Infor!$E$13+Infor!$E$14*TTL_11!Z60)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IF(BBC_11!A60="","",BBC_11!A60)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26</v>
      </c>
      <c r="I61" s="124">
        <f t="shared" si="11"/>
        <v>4000000</v>
      </c>
      <c r="J61" s="123"/>
      <c r="K61" s="123"/>
      <c r="L61" s="124">
        <f>IF(A61="","",VLOOKUP(A61,BCC_11,37,0)*Infor!$E$16)</f>
        <v>1040000</v>
      </c>
      <c r="M61" s="124">
        <f t="shared" si="7"/>
        <v>1600000</v>
      </c>
      <c r="N61" s="124">
        <f t="shared" si="12"/>
        <v>6640000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6640000</v>
      </c>
      <c r="V61" s="79">
        <f t="shared" si="0"/>
        <v>11</v>
      </c>
      <c r="W61" s="79">
        <v>15</v>
      </c>
      <c r="X61" s="79" t="str">
        <f t="shared" si="15"/>
        <v>Print</v>
      </c>
      <c r="Y61" s="78">
        <f>IF(A61="","",N61-IF(L61&gt;Infor!$E$15,Infor!$E$15,TTL_11!L61))</f>
        <v>5910000</v>
      </c>
      <c r="Z61" s="78">
        <f t="shared" si="8"/>
        <v>2</v>
      </c>
      <c r="AA61" s="78">
        <f>IF(A61="","",Infor!$E$13+Infor!$E$14*TTL_11!Z61)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IF(BBC_11!A61="","",BBC_11!A61)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26</v>
      </c>
      <c r="I62" s="124">
        <f t="shared" si="11"/>
        <v>4000000</v>
      </c>
      <c r="J62" s="123"/>
      <c r="K62" s="123"/>
      <c r="L62" s="124">
        <f>IF(A62="","",VLOOKUP(A62,BCC_11,37,0)*Infor!$E$16)</f>
        <v>1040000</v>
      </c>
      <c r="M62" s="124">
        <f t="shared" si="7"/>
        <v>1600000</v>
      </c>
      <c r="N62" s="124">
        <f t="shared" si="12"/>
        <v>6640000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6220000</v>
      </c>
      <c r="V62" s="79">
        <f t="shared" si="0"/>
        <v>11</v>
      </c>
      <c r="W62" s="79">
        <v>15</v>
      </c>
      <c r="X62" s="79" t="str">
        <f t="shared" si="15"/>
        <v>Print</v>
      </c>
      <c r="Y62" s="78">
        <f>IF(A62="","",N62-IF(L62&gt;Infor!$E$15,Infor!$E$15,TTL_11!L62))</f>
        <v>5910000</v>
      </c>
      <c r="Z62" s="78">
        <f t="shared" si="8"/>
        <v>1</v>
      </c>
      <c r="AA62" s="78">
        <f>IF(A62="","",Infor!$E$13+Infor!$E$14*TTL_11!Z62)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1300</v>
      </c>
      <c r="I64" s="114">
        <f>SUM(I13:I63)</f>
        <v>230250000</v>
      </c>
      <c r="J64" s="113"/>
      <c r="K64" s="113"/>
      <c r="L64" s="114">
        <f t="shared" ref="L64:U64" si="19">SUM(L13:L63)</f>
        <v>52000000</v>
      </c>
      <c r="M64" s="114">
        <f t="shared" si="19"/>
        <v>84800000</v>
      </c>
      <c r="N64" s="114">
        <f t="shared" si="19"/>
        <v>367050000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248125</v>
      </c>
      <c r="T64" s="114">
        <f t="shared" si="19"/>
        <v>12585625</v>
      </c>
      <c r="U64" s="116">
        <f t="shared" si="19"/>
        <v>354464375</v>
      </c>
      <c r="W64" s="79">
        <v>15</v>
      </c>
      <c r="X64" s="44" t="s">
        <v>143</v>
      </c>
      <c r="Y64" s="87">
        <f>SUM(Y13:Y63)</f>
        <v>330550000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4962500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năm mươi bốn triệu, bốn trăm sáu mươi bốn ngàn, ba trăm bảy mươi lăm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43069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6" priority="1" operator="notEqual">
      <formula>$N$64</formula>
    </cfRule>
    <cfRule type="cellIs" dxfId="5" priority="3" operator="notEqual">
      <formula>$N$64</formula>
    </cfRule>
  </conditionalFormatting>
  <conditionalFormatting sqref="AO6">
    <cfRule type="cellIs" dxfId="4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topLeftCell="A24" zoomScale="115" zoomScaleNormal="115" zoomScaleSheetLayoutView="115" workbookViewId="0">
      <selection activeCell="A12" sqref="A12:AN62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12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12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12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12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12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DATE(Infor!B11,12,1)</f>
        <v>43070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12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12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12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43070</v>
      </c>
      <c r="F10" s="51">
        <f>IF(E10="","",IF(DAY(E10+1)=DAY($E$10),"",E10+1))</f>
        <v>43071</v>
      </c>
      <c r="G10" s="51">
        <f t="shared" ref="G10:AI10" si="1">IF(F10="","",IF(DAY(F10+1)=DAY($E$10),"",F10+1))</f>
        <v>43072</v>
      </c>
      <c r="H10" s="51">
        <f t="shared" si="1"/>
        <v>43073</v>
      </c>
      <c r="I10" s="51">
        <f t="shared" si="1"/>
        <v>43074</v>
      </c>
      <c r="J10" s="51">
        <f t="shared" si="1"/>
        <v>43075</v>
      </c>
      <c r="K10" s="51">
        <f t="shared" si="1"/>
        <v>43076</v>
      </c>
      <c r="L10" s="51">
        <f t="shared" si="1"/>
        <v>43077</v>
      </c>
      <c r="M10" s="51">
        <f t="shared" si="1"/>
        <v>43078</v>
      </c>
      <c r="N10" s="51">
        <f t="shared" si="1"/>
        <v>43079</v>
      </c>
      <c r="O10" s="51">
        <f t="shared" si="1"/>
        <v>43080</v>
      </c>
      <c r="P10" s="51">
        <f t="shared" si="1"/>
        <v>43081</v>
      </c>
      <c r="Q10" s="51">
        <f t="shared" si="1"/>
        <v>43082</v>
      </c>
      <c r="R10" s="51">
        <f t="shared" si="1"/>
        <v>43083</v>
      </c>
      <c r="S10" s="51">
        <f t="shared" si="1"/>
        <v>43084</v>
      </c>
      <c r="T10" s="51">
        <f t="shared" si="1"/>
        <v>43085</v>
      </c>
      <c r="U10" s="51">
        <f t="shared" si="1"/>
        <v>43086</v>
      </c>
      <c r="V10" s="51">
        <f t="shared" si="1"/>
        <v>43087</v>
      </c>
      <c r="W10" s="51">
        <f t="shared" si="1"/>
        <v>43088</v>
      </c>
      <c r="X10" s="51">
        <f t="shared" si="1"/>
        <v>43089</v>
      </c>
      <c r="Y10" s="51">
        <f t="shared" si="1"/>
        <v>43090</v>
      </c>
      <c r="Z10" s="51">
        <f t="shared" si="1"/>
        <v>43091</v>
      </c>
      <c r="AA10" s="51">
        <f t="shared" si="1"/>
        <v>43092</v>
      </c>
      <c r="AB10" s="51">
        <f t="shared" si="1"/>
        <v>43093</v>
      </c>
      <c r="AC10" s="51">
        <f t="shared" si="1"/>
        <v>43094</v>
      </c>
      <c r="AD10" s="51">
        <f t="shared" si="1"/>
        <v>43095</v>
      </c>
      <c r="AE10" s="51">
        <f t="shared" si="1"/>
        <v>43096</v>
      </c>
      <c r="AF10" s="51">
        <f t="shared" si="1"/>
        <v>43097</v>
      </c>
      <c r="AG10" s="51">
        <f t="shared" si="1"/>
        <v>43098</v>
      </c>
      <c r="AH10" s="51">
        <f t="shared" si="1"/>
        <v>43099</v>
      </c>
      <c r="AI10" s="51">
        <f t="shared" si="1"/>
        <v>43100</v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12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sáu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bảy</v>
      </c>
      <c r="G11" s="50" t="str">
        <f t="shared" si="2"/>
        <v xml:space="preserve">          Chủ nhật</v>
      </c>
      <c r="H11" s="50" t="str">
        <f t="shared" si="2"/>
        <v xml:space="preserve">          Thứ hai</v>
      </c>
      <c r="I11" s="50" t="str">
        <f t="shared" si="2"/>
        <v xml:space="preserve">          Thứ ba</v>
      </c>
      <c r="J11" s="50" t="str">
        <f t="shared" si="2"/>
        <v xml:space="preserve">          Thứ tư</v>
      </c>
      <c r="K11" s="50" t="str">
        <f t="shared" si="2"/>
        <v xml:space="preserve">          Thứ năm</v>
      </c>
      <c r="L11" s="50" t="str">
        <f t="shared" si="2"/>
        <v xml:space="preserve">          Thứ sáu</v>
      </c>
      <c r="M11" s="50" t="str">
        <f t="shared" si="2"/>
        <v xml:space="preserve">          Thứ bảy</v>
      </c>
      <c r="N11" s="50" t="str">
        <f t="shared" si="2"/>
        <v xml:space="preserve">          Chủ nhật</v>
      </c>
      <c r="O11" s="50" t="str">
        <f t="shared" si="2"/>
        <v xml:space="preserve">          Thứ hai</v>
      </c>
      <c r="P11" s="50" t="str">
        <f t="shared" si="2"/>
        <v xml:space="preserve">          Thứ ba</v>
      </c>
      <c r="Q11" s="50" t="str">
        <f t="shared" si="2"/>
        <v xml:space="preserve">          Thứ tư</v>
      </c>
      <c r="R11" s="50" t="str">
        <f t="shared" si="2"/>
        <v xml:space="preserve">          Thứ năm</v>
      </c>
      <c r="S11" s="50" t="str">
        <f t="shared" si="2"/>
        <v xml:space="preserve">          Thứ sáu</v>
      </c>
      <c r="T11" s="50" t="str">
        <f t="shared" si="2"/>
        <v xml:space="preserve">          Thứ bảy</v>
      </c>
      <c r="U11" s="50" t="str">
        <f t="shared" si="2"/>
        <v xml:space="preserve">          Chủ nhật</v>
      </c>
      <c r="V11" s="50" t="str">
        <f t="shared" si="2"/>
        <v xml:space="preserve">          Thứ hai</v>
      </c>
      <c r="W11" s="50" t="str">
        <f t="shared" si="2"/>
        <v xml:space="preserve">          Thứ ba</v>
      </c>
      <c r="X11" s="50" t="str">
        <f t="shared" si="2"/>
        <v xml:space="preserve">          Thứ tư</v>
      </c>
      <c r="Y11" s="50" t="str">
        <f t="shared" si="2"/>
        <v xml:space="preserve">          Thứ năm</v>
      </c>
      <c r="Z11" s="50" t="str">
        <f t="shared" si="2"/>
        <v xml:space="preserve">          Thứ sáu</v>
      </c>
      <c r="AA11" s="50" t="str">
        <f t="shared" si="2"/>
        <v xml:space="preserve">          Thứ bảy</v>
      </c>
      <c r="AB11" s="50" t="str">
        <f t="shared" si="2"/>
        <v xml:space="preserve">          Chủ nhật</v>
      </c>
      <c r="AC11" s="50" t="str">
        <f t="shared" si="2"/>
        <v xml:space="preserve">          Thứ hai</v>
      </c>
      <c r="AD11" s="50" t="str">
        <f t="shared" si="2"/>
        <v xml:space="preserve">          Thứ ba</v>
      </c>
      <c r="AE11" s="50" t="str">
        <f t="shared" si="2"/>
        <v xml:space="preserve">          Thứ tư</v>
      </c>
      <c r="AF11" s="50" t="str">
        <f t="shared" si="2"/>
        <v xml:space="preserve">          Thứ năm</v>
      </c>
      <c r="AG11" s="50" t="str">
        <f t="shared" si="2"/>
        <v xml:space="preserve">          Thứ sáu</v>
      </c>
      <c r="AH11" s="50" t="str">
        <f t="shared" si="2"/>
        <v xml:space="preserve">          Thứ bảy</v>
      </c>
      <c r="AI11" s="50" t="str">
        <f t="shared" si="2"/>
        <v xml:space="preserve">          Chủ nhật</v>
      </c>
      <c r="AJ11" s="276"/>
      <c r="AK11" s="269"/>
      <c r="AL11" s="269"/>
      <c r="AM11" s="269"/>
      <c r="AN11" s="270"/>
      <c r="AO11" s="44">
        <f t="shared" si="0"/>
        <v>12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IF(OR($A12="",E$10=""),"",IF(IFERROR(MATCH(BCC_12!E$10,Infor!$A$13:$A$30,0),0)&gt;0,"L",IF(WEEKDAY(E$10)=1,"","X")))</f>
        <v>X</v>
      </c>
      <c r="F12" s="56" t="str">
        <f>IF(OR($A12="",F$10=""),"",IF(IFERROR(MATCH(BCC_12!F$10,Infor!$A$13:$A$30,0),0)&gt;0,"L",IF(WEEKDAY(F$10)=1,"","X")))</f>
        <v>X</v>
      </c>
      <c r="G12" s="56" t="str">
        <f>IF(OR($A12="",G$10=""),"",IF(IFERROR(MATCH(BCC_12!G$10,Infor!$A$13:$A$30,0),0)&gt;0,"L",IF(WEEKDAY(G$10)=1,"","X")))</f>
        <v/>
      </c>
      <c r="H12" s="56" t="str">
        <f>IF(OR($A12="",H$10=""),"",IF(IFERROR(MATCH(BCC_12!H$10,Infor!$A$13:$A$30,0),0)&gt;0,"L",IF(WEEKDAY(H$10)=1,"","X")))</f>
        <v>X</v>
      </c>
      <c r="I12" s="56" t="str">
        <f>IF(OR($A12="",I$10=""),"",IF(IFERROR(MATCH(BCC_12!I$10,Infor!$A$13:$A$30,0),0)&gt;0,"L",IF(WEEKDAY(I$10)=1,"","X")))</f>
        <v>X</v>
      </c>
      <c r="J12" s="56" t="str">
        <f>IF(OR($A12="",J$10=""),"",IF(IFERROR(MATCH(BCC_12!J$10,Infor!$A$13:$A$30,0),0)&gt;0,"L",IF(WEEKDAY(J$10)=1,"","X")))</f>
        <v>X</v>
      </c>
      <c r="K12" s="56" t="str">
        <f>IF(OR($A12="",K$10=""),"",IF(IFERROR(MATCH(BCC_12!K$10,Infor!$A$13:$A$30,0),0)&gt;0,"L",IF(WEEKDAY(K$10)=1,"","X")))</f>
        <v>X</v>
      </c>
      <c r="L12" s="56" t="str">
        <f>IF(OR($A12="",L$10=""),"",IF(IFERROR(MATCH(BCC_12!L$10,Infor!$A$13:$A$30,0),0)&gt;0,"L",IF(WEEKDAY(L$10)=1,"","X")))</f>
        <v>X</v>
      </c>
      <c r="M12" s="56" t="str">
        <f>IF(OR($A12="",M$10=""),"",IF(IFERROR(MATCH(BCC_12!M$10,Infor!$A$13:$A$30,0),0)&gt;0,"L",IF(WEEKDAY(M$10)=1,"","X")))</f>
        <v>X</v>
      </c>
      <c r="N12" s="56" t="str">
        <f>IF(OR($A12="",N$10=""),"",IF(IFERROR(MATCH(BCC_12!N$10,Infor!$A$13:$A$30,0),0)&gt;0,"L",IF(WEEKDAY(N$10)=1,"","X")))</f>
        <v/>
      </c>
      <c r="O12" s="56" t="str">
        <f>IF(OR($A12="",O$10=""),"",IF(IFERROR(MATCH(BCC_12!O$10,Infor!$A$13:$A$30,0),0)&gt;0,"L",IF(WEEKDAY(O$10)=1,"","X")))</f>
        <v>X</v>
      </c>
      <c r="P12" s="56" t="str">
        <f>IF(OR($A12="",P$10=""),"",IF(IFERROR(MATCH(BCC_12!P$10,Infor!$A$13:$A$30,0),0)&gt;0,"L",IF(WEEKDAY(P$10)=1,"","X")))</f>
        <v>X</v>
      </c>
      <c r="Q12" s="56" t="str">
        <f>IF(OR($A12="",Q$10=""),"",IF(IFERROR(MATCH(BCC_12!Q$10,Infor!$A$13:$A$30,0),0)&gt;0,"L",IF(WEEKDAY(Q$10)=1,"","X")))</f>
        <v>X</v>
      </c>
      <c r="R12" s="56" t="str">
        <f>IF(OR($A12="",R$10=""),"",IF(IFERROR(MATCH(BCC_12!R$10,Infor!$A$13:$A$30,0),0)&gt;0,"L",IF(WEEKDAY(R$10)=1,"","X")))</f>
        <v>X</v>
      </c>
      <c r="S12" s="56" t="str">
        <f>IF(OR($A12="",S$10=""),"",IF(IFERROR(MATCH(BCC_12!S$10,Infor!$A$13:$A$30,0),0)&gt;0,"L",IF(WEEKDAY(S$10)=1,"","X")))</f>
        <v>X</v>
      </c>
      <c r="T12" s="56" t="str">
        <f>IF(OR($A12="",T$10=""),"",IF(IFERROR(MATCH(BCC_12!T$10,Infor!$A$13:$A$30,0),0)&gt;0,"L",IF(WEEKDAY(T$10)=1,"","X")))</f>
        <v>X</v>
      </c>
      <c r="U12" s="56" t="str">
        <f>IF(OR($A12="",U$10=""),"",IF(IFERROR(MATCH(BCC_12!U$10,Infor!$A$13:$A$30,0),0)&gt;0,"L",IF(WEEKDAY(U$10)=1,"","X")))</f>
        <v/>
      </c>
      <c r="V12" s="56" t="str">
        <f>IF(OR($A12="",V$10=""),"",IF(IFERROR(MATCH(BCC_12!V$10,Infor!$A$13:$A$30,0),0)&gt;0,"L",IF(WEEKDAY(V$10)=1,"","X")))</f>
        <v>X</v>
      </c>
      <c r="W12" s="56" t="str">
        <f>IF(OR($A12="",W$10=""),"",IF(IFERROR(MATCH(BCC_12!W$10,Infor!$A$13:$A$30,0),0)&gt;0,"L",IF(WEEKDAY(W$10)=1,"","X")))</f>
        <v>X</v>
      </c>
      <c r="X12" s="56" t="str">
        <f>IF(OR($A12="",X$10=""),"",IF(IFERROR(MATCH(BCC_12!X$10,Infor!$A$13:$A$30,0),0)&gt;0,"L",IF(WEEKDAY(X$10)=1,"","X")))</f>
        <v>X</v>
      </c>
      <c r="Y12" s="56" t="str">
        <f>IF(OR($A12="",Y$10=""),"",IF(IFERROR(MATCH(BCC_12!Y$10,Infor!$A$13:$A$30,0),0)&gt;0,"L",IF(WEEKDAY(Y$10)=1,"","X")))</f>
        <v>X</v>
      </c>
      <c r="Z12" s="56" t="str">
        <f>IF(OR($A12="",Z$10=""),"",IF(IFERROR(MATCH(BCC_12!Z$10,Infor!$A$13:$A$30,0),0)&gt;0,"L",IF(WEEKDAY(Z$10)=1,"","X")))</f>
        <v>X</v>
      </c>
      <c r="AA12" s="56" t="str">
        <f>IF(OR($A12="",AA$10=""),"",IF(IFERROR(MATCH(BCC_12!AA$10,Infor!$A$13:$A$30,0),0)&gt;0,"L",IF(WEEKDAY(AA$10)=1,"","X")))</f>
        <v>X</v>
      </c>
      <c r="AB12" s="56" t="str">
        <f>IF(OR($A12="",AB$10=""),"",IF(IFERROR(MATCH(BCC_12!AB$10,Infor!$A$13:$A$30,0),0)&gt;0,"L",IF(WEEKDAY(AB$10)=1,"","X")))</f>
        <v/>
      </c>
      <c r="AC12" s="56" t="str">
        <f>IF(OR($A12="",AC$10=""),"",IF(IFERROR(MATCH(BCC_12!AC$10,Infor!$A$13:$A$30,0),0)&gt;0,"L",IF(WEEKDAY(AC$10)=1,"","X")))</f>
        <v>X</v>
      </c>
      <c r="AD12" s="56" t="str">
        <f>IF(OR($A12="",AD$10=""),"",IF(IFERROR(MATCH(BCC_12!AD$10,Infor!$A$13:$A$30,0),0)&gt;0,"L",IF(WEEKDAY(AD$10)=1,"","X")))</f>
        <v>X</v>
      </c>
      <c r="AE12" s="56" t="str">
        <f>IF(OR($A12="",AE$10=""),"",IF(IFERROR(MATCH(BCC_12!AE$10,Infor!$A$13:$A$30,0),0)&gt;0,"L",IF(WEEKDAY(AE$10)=1,"","X")))</f>
        <v>X</v>
      </c>
      <c r="AF12" s="56" t="str">
        <f>IF(OR($A12="",AF$10=""),"",IF(IFERROR(MATCH(BCC_12!AF$10,Infor!$A$13:$A$30,0),0)&gt;0,"L",IF(WEEKDAY(AF$10)=1,"","X")))</f>
        <v>X</v>
      </c>
      <c r="AG12" s="56" t="str">
        <f>IF(OR($A12="",AG$10=""),"",IF(IFERROR(MATCH(BCC_12!AG$10,Infor!$A$13:$A$30,0),0)&gt;0,"L",IF(WEEKDAY(AG$10)=1,"","X")))</f>
        <v>X</v>
      </c>
      <c r="AH12" s="56" t="str">
        <f>IF(OR($A12="",AH$10=""),"",IF(IFERROR(MATCH(BCC_12!AH$10,Infor!$A$13:$A$30,0),0)&gt;0,"L",IF(WEEKDAY(AH$10)=1,"","X")))</f>
        <v>X</v>
      </c>
      <c r="AI12" s="56" t="str">
        <f>IF(OR($A12="",AI$10=""),"",IF(IFERROR(MATCH(BCC_12!AI$10,Infor!$A$13:$A$30,0),0)&gt;0,"L",IF(WEEKDAY(AI$10)=1,"","X")))</f>
        <v/>
      </c>
      <c r="AJ12" s="57"/>
      <c r="AK12" s="57">
        <f>COUNTIF(E12:AI12,"X")+COUNTIF(E12:AI12,"\")/2</f>
        <v>26</v>
      </c>
      <c r="AL12" s="57">
        <f>COUNTIF(E12:AI12,"L")</f>
        <v>0</v>
      </c>
      <c r="AM12" s="57"/>
      <c r="AN12" s="58"/>
      <c r="AO12" s="44">
        <f t="shared" si="0"/>
        <v>12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IF(OR($A13="",E$10=""),"",IF(IFERROR(MATCH(BCC_12!E$10,Infor!$A$13:$A$30,0),0)&gt;0,"L",IF(WEEKDAY(E$10)=1,"","X")))</f>
        <v>X</v>
      </c>
      <c r="F13" s="61" t="str">
        <f>IF(OR($A13="",F$10=""),"",IF(IFERROR(MATCH(BCC_12!F$10,Infor!$A$13:$A$30,0),0)&gt;0,"L",IF(WEEKDAY(F$10)=1,"","X")))</f>
        <v>X</v>
      </c>
      <c r="G13" s="61" t="str">
        <f>IF(OR($A13="",G$10=""),"",IF(IFERROR(MATCH(BCC_12!G$10,Infor!$A$13:$A$30,0),0)&gt;0,"L",IF(WEEKDAY(G$10)=1,"","X")))</f>
        <v/>
      </c>
      <c r="H13" s="61" t="str">
        <f>IF(OR($A13="",H$10=""),"",IF(IFERROR(MATCH(BCC_12!H$10,Infor!$A$13:$A$30,0),0)&gt;0,"L",IF(WEEKDAY(H$10)=1,"","X")))</f>
        <v>X</v>
      </c>
      <c r="I13" s="61" t="str">
        <f>IF(OR($A13="",I$10=""),"",IF(IFERROR(MATCH(BCC_12!I$10,Infor!$A$13:$A$30,0),0)&gt;0,"L",IF(WEEKDAY(I$10)=1,"","X")))</f>
        <v>X</v>
      </c>
      <c r="J13" s="61" t="str">
        <f>IF(OR($A13="",J$10=""),"",IF(IFERROR(MATCH(BCC_12!J$10,Infor!$A$13:$A$30,0),0)&gt;0,"L",IF(WEEKDAY(J$10)=1,"","X")))</f>
        <v>X</v>
      </c>
      <c r="K13" s="61" t="str">
        <f>IF(OR($A13="",K$10=""),"",IF(IFERROR(MATCH(BCC_12!K$10,Infor!$A$13:$A$30,0),0)&gt;0,"L",IF(WEEKDAY(K$10)=1,"","X")))</f>
        <v>X</v>
      </c>
      <c r="L13" s="61" t="str">
        <f>IF(OR($A13="",L$10=""),"",IF(IFERROR(MATCH(BCC_12!L$10,Infor!$A$13:$A$30,0),0)&gt;0,"L",IF(WEEKDAY(L$10)=1,"","X")))</f>
        <v>X</v>
      </c>
      <c r="M13" s="61" t="str">
        <f>IF(OR($A13="",M$10=""),"",IF(IFERROR(MATCH(BCC_12!M$10,Infor!$A$13:$A$30,0),0)&gt;0,"L",IF(WEEKDAY(M$10)=1,"","X")))</f>
        <v>X</v>
      </c>
      <c r="N13" s="61" t="str">
        <f>IF(OR($A13="",N$10=""),"",IF(IFERROR(MATCH(BCC_12!N$10,Infor!$A$13:$A$30,0),0)&gt;0,"L",IF(WEEKDAY(N$10)=1,"","X")))</f>
        <v/>
      </c>
      <c r="O13" s="61" t="str">
        <f>IF(OR($A13="",O$10=""),"",IF(IFERROR(MATCH(BCC_12!O$10,Infor!$A$13:$A$30,0),0)&gt;0,"L",IF(WEEKDAY(O$10)=1,"","X")))</f>
        <v>X</v>
      </c>
      <c r="P13" s="61" t="str">
        <f>IF(OR($A13="",P$10=""),"",IF(IFERROR(MATCH(BCC_12!P$10,Infor!$A$13:$A$30,0),0)&gt;0,"L",IF(WEEKDAY(P$10)=1,"","X")))</f>
        <v>X</v>
      </c>
      <c r="Q13" s="61" t="str">
        <f>IF(OR($A13="",Q$10=""),"",IF(IFERROR(MATCH(BCC_12!Q$10,Infor!$A$13:$A$30,0),0)&gt;0,"L",IF(WEEKDAY(Q$10)=1,"","X")))</f>
        <v>X</v>
      </c>
      <c r="R13" s="61" t="str">
        <f>IF(OR($A13="",R$10=""),"",IF(IFERROR(MATCH(BCC_12!R$10,Infor!$A$13:$A$30,0),0)&gt;0,"L",IF(WEEKDAY(R$10)=1,"","X")))</f>
        <v>X</v>
      </c>
      <c r="S13" s="61" t="str">
        <f>IF(OR($A13="",S$10=""),"",IF(IFERROR(MATCH(BCC_12!S$10,Infor!$A$13:$A$30,0),0)&gt;0,"L",IF(WEEKDAY(S$10)=1,"","X")))</f>
        <v>X</v>
      </c>
      <c r="T13" s="61" t="str">
        <f>IF(OR($A13="",T$10=""),"",IF(IFERROR(MATCH(BCC_12!T$10,Infor!$A$13:$A$30,0),0)&gt;0,"L",IF(WEEKDAY(T$10)=1,"","X")))</f>
        <v>X</v>
      </c>
      <c r="U13" s="61" t="str">
        <f>IF(OR($A13="",U$10=""),"",IF(IFERROR(MATCH(BCC_12!U$10,Infor!$A$13:$A$30,0),0)&gt;0,"L",IF(WEEKDAY(U$10)=1,"","X")))</f>
        <v/>
      </c>
      <c r="V13" s="61" t="str">
        <f>IF(OR($A13="",V$10=""),"",IF(IFERROR(MATCH(BCC_12!V$10,Infor!$A$13:$A$30,0),0)&gt;0,"L",IF(WEEKDAY(V$10)=1,"","X")))</f>
        <v>X</v>
      </c>
      <c r="W13" s="61" t="str">
        <f>IF(OR($A13="",W$10=""),"",IF(IFERROR(MATCH(BCC_12!W$10,Infor!$A$13:$A$30,0),0)&gt;0,"L",IF(WEEKDAY(W$10)=1,"","X")))</f>
        <v>X</v>
      </c>
      <c r="X13" s="61" t="str">
        <f>IF(OR($A13="",X$10=""),"",IF(IFERROR(MATCH(BCC_12!X$10,Infor!$A$13:$A$30,0),0)&gt;0,"L",IF(WEEKDAY(X$10)=1,"","X")))</f>
        <v>X</v>
      </c>
      <c r="Y13" s="61" t="str">
        <f>IF(OR($A13="",Y$10=""),"",IF(IFERROR(MATCH(BCC_12!Y$10,Infor!$A$13:$A$30,0),0)&gt;0,"L",IF(WEEKDAY(Y$10)=1,"","X")))</f>
        <v>X</v>
      </c>
      <c r="Z13" s="61" t="str">
        <f>IF(OR($A13="",Z$10=""),"",IF(IFERROR(MATCH(BCC_12!Z$10,Infor!$A$13:$A$30,0),0)&gt;0,"L",IF(WEEKDAY(Z$10)=1,"","X")))</f>
        <v>X</v>
      </c>
      <c r="AA13" s="61" t="str">
        <f>IF(OR($A13="",AA$10=""),"",IF(IFERROR(MATCH(BCC_12!AA$10,Infor!$A$13:$A$30,0),0)&gt;0,"L",IF(WEEKDAY(AA$10)=1,"","X")))</f>
        <v>X</v>
      </c>
      <c r="AB13" s="61" t="str">
        <f>IF(OR($A13="",AB$10=""),"",IF(IFERROR(MATCH(BCC_12!AB$10,Infor!$A$13:$A$30,0),0)&gt;0,"L",IF(WEEKDAY(AB$10)=1,"","X")))</f>
        <v/>
      </c>
      <c r="AC13" s="61" t="str">
        <f>IF(OR($A13="",AC$10=""),"",IF(IFERROR(MATCH(BCC_12!AC$10,Infor!$A$13:$A$30,0),0)&gt;0,"L",IF(WEEKDAY(AC$10)=1,"","X")))</f>
        <v>X</v>
      </c>
      <c r="AD13" s="61" t="str">
        <f>IF(OR($A13="",AD$10=""),"",IF(IFERROR(MATCH(BCC_12!AD$10,Infor!$A$13:$A$30,0),0)&gt;0,"L",IF(WEEKDAY(AD$10)=1,"","X")))</f>
        <v>X</v>
      </c>
      <c r="AE13" s="61" t="str">
        <f>IF(OR($A13="",AE$10=""),"",IF(IFERROR(MATCH(BCC_12!AE$10,Infor!$A$13:$A$30,0),0)&gt;0,"L",IF(WEEKDAY(AE$10)=1,"","X")))</f>
        <v>X</v>
      </c>
      <c r="AF13" s="61" t="str">
        <f>IF(OR($A13="",AF$10=""),"",IF(IFERROR(MATCH(BCC_12!AF$10,Infor!$A$13:$A$30,0),0)&gt;0,"L",IF(WEEKDAY(AF$10)=1,"","X")))</f>
        <v>X</v>
      </c>
      <c r="AG13" s="61" t="str">
        <f>IF(OR($A13="",AG$10=""),"",IF(IFERROR(MATCH(BCC_12!AG$10,Infor!$A$13:$A$30,0),0)&gt;0,"L",IF(WEEKDAY(AG$10)=1,"","X")))</f>
        <v>X</v>
      </c>
      <c r="AH13" s="61" t="str">
        <f>IF(OR($A13="",AH$10=""),"",IF(IFERROR(MATCH(BCC_12!AH$10,Infor!$A$13:$A$30,0),0)&gt;0,"L",IF(WEEKDAY(AH$10)=1,"","X")))</f>
        <v>X</v>
      </c>
      <c r="AI13" s="61" t="str">
        <f>IF(OR($A13="",AI$10=""),"",IF(IFERROR(MATCH(BCC_12!AI$10,Infor!$A$13:$A$30,0),0)&gt;0,"L",IF(WEEKDAY(AI$10)=1,"","X")))</f>
        <v/>
      </c>
      <c r="AJ13" s="62"/>
      <c r="AK13" s="62">
        <f t="shared" ref="AK13:AK61" si="6">COUNTIF(E13:AI13,"X")+COUNTIF(E13:AI13,"\")/2</f>
        <v>26</v>
      </c>
      <c r="AL13" s="62">
        <f t="shared" ref="AL13:AL61" si="7">COUNTIF(E13:AI13,"L")</f>
        <v>0</v>
      </c>
      <c r="AM13" s="62"/>
      <c r="AN13" s="63"/>
      <c r="AO13" s="44">
        <f t="shared" si="0"/>
        <v>12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IF(OR($A14="",E$10=""),"",IF(IFERROR(MATCH(BCC_12!E$10,Infor!$A$13:$A$30,0),0)&gt;0,"L",IF(WEEKDAY(E$10)=1,"","X")))</f>
        <v>X</v>
      </c>
      <c r="F14" s="61" t="str">
        <f>IF(OR($A14="",F$10=""),"",IF(IFERROR(MATCH(BCC_12!F$10,Infor!$A$13:$A$30,0),0)&gt;0,"L",IF(WEEKDAY(F$10)=1,"","X")))</f>
        <v>X</v>
      </c>
      <c r="G14" s="61" t="str">
        <f>IF(OR($A14="",G$10=""),"",IF(IFERROR(MATCH(BCC_12!G$10,Infor!$A$13:$A$30,0),0)&gt;0,"L",IF(WEEKDAY(G$10)=1,"","X")))</f>
        <v/>
      </c>
      <c r="H14" s="61" t="str">
        <f>IF(OR($A14="",H$10=""),"",IF(IFERROR(MATCH(BCC_12!H$10,Infor!$A$13:$A$30,0),0)&gt;0,"L",IF(WEEKDAY(H$10)=1,"","X")))</f>
        <v>X</v>
      </c>
      <c r="I14" s="61" t="str">
        <f>IF(OR($A14="",I$10=""),"",IF(IFERROR(MATCH(BCC_12!I$10,Infor!$A$13:$A$30,0),0)&gt;0,"L",IF(WEEKDAY(I$10)=1,"","X")))</f>
        <v>X</v>
      </c>
      <c r="J14" s="61" t="str">
        <f>IF(OR($A14="",J$10=""),"",IF(IFERROR(MATCH(BCC_12!J$10,Infor!$A$13:$A$30,0),0)&gt;0,"L",IF(WEEKDAY(J$10)=1,"","X")))</f>
        <v>X</v>
      </c>
      <c r="K14" s="61" t="str">
        <f>IF(OR($A14="",K$10=""),"",IF(IFERROR(MATCH(BCC_12!K$10,Infor!$A$13:$A$30,0),0)&gt;0,"L",IF(WEEKDAY(K$10)=1,"","X")))</f>
        <v>X</v>
      </c>
      <c r="L14" s="61" t="str">
        <f>IF(OR($A14="",L$10=""),"",IF(IFERROR(MATCH(BCC_12!L$10,Infor!$A$13:$A$30,0),0)&gt;0,"L",IF(WEEKDAY(L$10)=1,"","X")))</f>
        <v>X</v>
      </c>
      <c r="M14" s="61" t="str">
        <f>IF(OR($A14="",M$10=""),"",IF(IFERROR(MATCH(BCC_12!M$10,Infor!$A$13:$A$30,0),0)&gt;0,"L",IF(WEEKDAY(M$10)=1,"","X")))</f>
        <v>X</v>
      </c>
      <c r="N14" s="61" t="str">
        <f>IF(OR($A14="",N$10=""),"",IF(IFERROR(MATCH(BCC_12!N$10,Infor!$A$13:$A$30,0),0)&gt;0,"L",IF(WEEKDAY(N$10)=1,"","X")))</f>
        <v/>
      </c>
      <c r="O14" s="61" t="str">
        <f>IF(OR($A14="",O$10=""),"",IF(IFERROR(MATCH(BCC_12!O$10,Infor!$A$13:$A$30,0),0)&gt;0,"L",IF(WEEKDAY(O$10)=1,"","X")))</f>
        <v>X</v>
      </c>
      <c r="P14" s="61" t="str">
        <f>IF(OR($A14="",P$10=""),"",IF(IFERROR(MATCH(BCC_12!P$10,Infor!$A$13:$A$30,0),0)&gt;0,"L",IF(WEEKDAY(P$10)=1,"","X")))</f>
        <v>X</v>
      </c>
      <c r="Q14" s="61" t="str">
        <f>IF(OR($A14="",Q$10=""),"",IF(IFERROR(MATCH(BCC_12!Q$10,Infor!$A$13:$A$30,0),0)&gt;0,"L",IF(WEEKDAY(Q$10)=1,"","X")))</f>
        <v>X</v>
      </c>
      <c r="R14" s="61" t="str">
        <f>IF(OR($A14="",R$10=""),"",IF(IFERROR(MATCH(BCC_12!R$10,Infor!$A$13:$A$30,0),0)&gt;0,"L",IF(WEEKDAY(R$10)=1,"","X")))</f>
        <v>X</v>
      </c>
      <c r="S14" s="61" t="str">
        <f>IF(OR($A14="",S$10=""),"",IF(IFERROR(MATCH(BCC_12!S$10,Infor!$A$13:$A$30,0),0)&gt;0,"L",IF(WEEKDAY(S$10)=1,"","X")))</f>
        <v>X</v>
      </c>
      <c r="T14" s="61" t="str">
        <f>IF(OR($A14="",T$10=""),"",IF(IFERROR(MATCH(BCC_12!T$10,Infor!$A$13:$A$30,0),0)&gt;0,"L",IF(WEEKDAY(T$10)=1,"","X")))</f>
        <v>X</v>
      </c>
      <c r="U14" s="61" t="str">
        <f>IF(OR($A14="",U$10=""),"",IF(IFERROR(MATCH(BCC_12!U$10,Infor!$A$13:$A$30,0),0)&gt;0,"L",IF(WEEKDAY(U$10)=1,"","X")))</f>
        <v/>
      </c>
      <c r="V14" s="61" t="str">
        <f>IF(OR($A14="",V$10=""),"",IF(IFERROR(MATCH(BCC_12!V$10,Infor!$A$13:$A$30,0),0)&gt;0,"L",IF(WEEKDAY(V$10)=1,"","X")))</f>
        <v>X</v>
      </c>
      <c r="W14" s="61" t="str">
        <f>IF(OR($A14="",W$10=""),"",IF(IFERROR(MATCH(BCC_12!W$10,Infor!$A$13:$A$30,0),0)&gt;0,"L",IF(WEEKDAY(W$10)=1,"","X")))</f>
        <v>X</v>
      </c>
      <c r="X14" s="61" t="str">
        <f>IF(OR($A14="",X$10=""),"",IF(IFERROR(MATCH(BCC_12!X$10,Infor!$A$13:$A$30,0),0)&gt;0,"L",IF(WEEKDAY(X$10)=1,"","X")))</f>
        <v>X</v>
      </c>
      <c r="Y14" s="61" t="str">
        <f>IF(OR($A14="",Y$10=""),"",IF(IFERROR(MATCH(BCC_12!Y$10,Infor!$A$13:$A$30,0),0)&gt;0,"L",IF(WEEKDAY(Y$10)=1,"","X")))</f>
        <v>X</v>
      </c>
      <c r="Z14" s="61" t="str">
        <f>IF(OR($A14="",Z$10=""),"",IF(IFERROR(MATCH(BCC_12!Z$10,Infor!$A$13:$A$30,0),0)&gt;0,"L",IF(WEEKDAY(Z$10)=1,"","X")))</f>
        <v>X</v>
      </c>
      <c r="AA14" s="61" t="str">
        <f>IF(OR($A14="",AA$10=""),"",IF(IFERROR(MATCH(BCC_12!AA$10,Infor!$A$13:$A$30,0),0)&gt;0,"L",IF(WEEKDAY(AA$10)=1,"","X")))</f>
        <v>X</v>
      </c>
      <c r="AB14" s="61" t="str">
        <f>IF(OR($A14="",AB$10=""),"",IF(IFERROR(MATCH(BCC_12!AB$10,Infor!$A$13:$A$30,0),0)&gt;0,"L",IF(WEEKDAY(AB$10)=1,"","X")))</f>
        <v/>
      </c>
      <c r="AC14" s="61" t="str">
        <f>IF(OR($A14="",AC$10=""),"",IF(IFERROR(MATCH(BCC_12!AC$10,Infor!$A$13:$A$30,0),0)&gt;0,"L",IF(WEEKDAY(AC$10)=1,"","X")))</f>
        <v>X</v>
      </c>
      <c r="AD14" s="61" t="str">
        <f>IF(OR($A14="",AD$10=""),"",IF(IFERROR(MATCH(BCC_12!AD$10,Infor!$A$13:$A$30,0),0)&gt;0,"L",IF(WEEKDAY(AD$10)=1,"","X")))</f>
        <v>X</v>
      </c>
      <c r="AE14" s="61" t="str">
        <f>IF(OR($A14="",AE$10=""),"",IF(IFERROR(MATCH(BCC_12!AE$10,Infor!$A$13:$A$30,0),0)&gt;0,"L",IF(WEEKDAY(AE$10)=1,"","X")))</f>
        <v>X</v>
      </c>
      <c r="AF14" s="61" t="str">
        <f>IF(OR($A14="",AF$10=""),"",IF(IFERROR(MATCH(BCC_12!AF$10,Infor!$A$13:$A$30,0),0)&gt;0,"L",IF(WEEKDAY(AF$10)=1,"","X")))</f>
        <v>X</v>
      </c>
      <c r="AG14" s="61" t="str">
        <f>IF(OR($A14="",AG$10=""),"",IF(IFERROR(MATCH(BCC_12!AG$10,Infor!$A$13:$A$30,0),0)&gt;0,"L",IF(WEEKDAY(AG$10)=1,"","X")))</f>
        <v>X</v>
      </c>
      <c r="AH14" s="61" t="str">
        <f>IF(OR($A14="",AH$10=""),"",IF(IFERROR(MATCH(BCC_12!AH$10,Infor!$A$13:$A$30,0),0)&gt;0,"L",IF(WEEKDAY(AH$10)=1,"","X")))</f>
        <v>X</v>
      </c>
      <c r="AI14" s="61" t="str">
        <f>IF(OR($A14="",AI$10=""),"",IF(IFERROR(MATCH(BCC_12!AI$10,Infor!$A$13:$A$30,0),0)&gt;0,"L",IF(WEEKDAY(AI$10)=1,"","X")))</f>
        <v/>
      </c>
      <c r="AJ14" s="62"/>
      <c r="AK14" s="62">
        <f t="shared" si="6"/>
        <v>26</v>
      </c>
      <c r="AL14" s="62">
        <f t="shared" si="7"/>
        <v>0</v>
      </c>
      <c r="AM14" s="62"/>
      <c r="AN14" s="63"/>
      <c r="AO14" s="44">
        <f t="shared" si="0"/>
        <v>12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IF(OR($A15="",E$10=""),"",IF(IFERROR(MATCH(BCC_12!E$10,Infor!$A$13:$A$30,0),0)&gt;0,"L",IF(WEEKDAY(E$10)=1,"","X")))</f>
        <v>X</v>
      </c>
      <c r="F15" s="61" t="str">
        <f>IF(OR($A15="",F$10=""),"",IF(IFERROR(MATCH(BCC_12!F$10,Infor!$A$13:$A$30,0),0)&gt;0,"L",IF(WEEKDAY(F$10)=1,"","X")))</f>
        <v>X</v>
      </c>
      <c r="G15" s="61" t="str">
        <f>IF(OR($A15="",G$10=""),"",IF(IFERROR(MATCH(BCC_12!G$10,Infor!$A$13:$A$30,0),0)&gt;0,"L",IF(WEEKDAY(G$10)=1,"","X")))</f>
        <v/>
      </c>
      <c r="H15" s="61" t="str">
        <f>IF(OR($A15="",H$10=""),"",IF(IFERROR(MATCH(BCC_12!H$10,Infor!$A$13:$A$30,0),0)&gt;0,"L",IF(WEEKDAY(H$10)=1,"","X")))</f>
        <v>X</v>
      </c>
      <c r="I15" s="61" t="str">
        <f>IF(OR($A15="",I$10=""),"",IF(IFERROR(MATCH(BCC_12!I$10,Infor!$A$13:$A$30,0),0)&gt;0,"L",IF(WEEKDAY(I$10)=1,"","X")))</f>
        <v>X</v>
      </c>
      <c r="J15" s="61" t="str">
        <f>IF(OR($A15="",J$10=""),"",IF(IFERROR(MATCH(BCC_12!J$10,Infor!$A$13:$A$30,0),0)&gt;0,"L",IF(WEEKDAY(J$10)=1,"","X")))</f>
        <v>X</v>
      </c>
      <c r="K15" s="61" t="str">
        <f>IF(OR($A15="",K$10=""),"",IF(IFERROR(MATCH(BCC_12!K$10,Infor!$A$13:$A$30,0),0)&gt;0,"L",IF(WEEKDAY(K$10)=1,"","X")))</f>
        <v>X</v>
      </c>
      <c r="L15" s="61" t="str">
        <f>IF(OR($A15="",L$10=""),"",IF(IFERROR(MATCH(BCC_12!L$10,Infor!$A$13:$A$30,0),0)&gt;0,"L",IF(WEEKDAY(L$10)=1,"","X")))</f>
        <v>X</v>
      </c>
      <c r="M15" s="61" t="str">
        <f>IF(OR($A15="",M$10=""),"",IF(IFERROR(MATCH(BCC_12!M$10,Infor!$A$13:$A$30,0),0)&gt;0,"L",IF(WEEKDAY(M$10)=1,"","X")))</f>
        <v>X</v>
      </c>
      <c r="N15" s="61" t="str">
        <f>IF(OR($A15="",N$10=""),"",IF(IFERROR(MATCH(BCC_12!N$10,Infor!$A$13:$A$30,0),0)&gt;0,"L",IF(WEEKDAY(N$10)=1,"","X")))</f>
        <v/>
      </c>
      <c r="O15" s="61" t="str">
        <f>IF(OR($A15="",O$10=""),"",IF(IFERROR(MATCH(BCC_12!O$10,Infor!$A$13:$A$30,0),0)&gt;0,"L",IF(WEEKDAY(O$10)=1,"","X")))</f>
        <v>X</v>
      </c>
      <c r="P15" s="61" t="str">
        <f>IF(OR($A15="",P$10=""),"",IF(IFERROR(MATCH(BCC_12!P$10,Infor!$A$13:$A$30,0),0)&gt;0,"L",IF(WEEKDAY(P$10)=1,"","X")))</f>
        <v>X</v>
      </c>
      <c r="Q15" s="61" t="str">
        <f>IF(OR($A15="",Q$10=""),"",IF(IFERROR(MATCH(BCC_12!Q$10,Infor!$A$13:$A$30,0),0)&gt;0,"L",IF(WEEKDAY(Q$10)=1,"","X")))</f>
        <v>X</v>
      </c>
      <c r="R15" s="61" t="str">
        <f>IF(OR($A15="",R$10=""),"",IF(IFERROR(MATCH(BCC_12!R$10,Infor!$A$13:$A$30,0),0)&gt;0,"L",IF(WEEKDAY(R$10)=1,"","X")))</f>
        <v>X</v>
      </c>
      <c r="S15" s="61" t="str">
        <f>IF(OR($A15="",S$10=""),"",IF(IFERROR(MATCH(BCC_12!S$10,Infor!$A$13:$A$30,0),0)&gt;0,"L",IF(WEEKDAY(S$10)=1,"","X")))</f>
        <v>X</v>
      </c>
      <c r="T15" s="61" t="str">
        <f>IF(OR($A15="",T$10=""),"",IF(IFERROR(MATCH(BCC_12!T$10,Infor!$A$13:$A$30,0),0)&gt;0,"L",IF(WEEKDAY(T$10)=1,"","X")))</f>
        <v>X</v>
      </c>
      <c r="U15" s="61" t="str">
        <f>IF(OR($A15="",U$10=""),"",IF(IFERROR(MATCH(BCC_12!U$10,Infor!$A$13:$A$30,0),0)&gt;0,"L",IF(WEEKDAY(U$10)=1,"","X")))</f>
        <v/>
      </c>
      <c r="V15" s="61" t="str">
        <f>IF(OR($A15="",V$10=""),"",IF(IFERROR(MATCH(BCC_12!V$10,Infor!$A$13:$A$30,0),0)&gt;0,"L",IF(WEEKDAY(V$10)=1,"","X")))</f>
        <v>X</v>
      </c>
      <c r="W15" s="61" t="str">
        <f>IF(OR($A15="",W$10=""),"",IF(IFERROR(MATCH(BCC_12!W$10,Infor!$A$13:$A$30,0),0)&gt;0,"L",IF(WEEKDAY(W$10)=1,"","X")))</f>
        <v>X</v>
      </c>
      <c r="X15" s="61" t="str">
        <f>IF(OR($A15="",X$10=""),"",IF(IFERROR(MATCH(BCC_12!X$10,Infor!$A$13:$A$30,0),0)&gt;0,"L",IF(WEEKDAY(X$10)=1,"","X")))</f>
        <v>X</v>
      </c>
      <c r="Y15" s="61" t="str">
        <f>IF(OR($A15="",Y$10=""),"",IF(IFERROR(MATCH(BCC_12!Y$10,Infor!$A$13:$A$30,0),0)&gt;0,"L",IF(WEEKDAY(Y$10)=1,"","X")))</f>
        <v>X</v>
      </c>
      <c r="Z15" s="61" t="str">
        <f>IF(OR($A15="",Z$10=""),"",IF(IFERROR(MATCH(BCC_12!Z$10,Infor!$A$13:$A$30,0),0)&gt;0,"L",IF(WEEKDAY(Z$10)=1,"","X")))</f>
        <v>X</v>
      </c>
      <c r="AA15" s="61" t="str">
        <f>IF(OR($A15="",AA$10=""),"",IF(IFERROR(MATCH(BCC_12!AA$10,Infor!$A$13:$A$30,0),0)&gt;0,"L",IF(WEEKDAY(AA$10)=1,"","X")))</f>
        <v>X</v>
      </c>
      <c r="AB15" s="61" t="str">
        <f>IF(OR($A15="",AB$10=""),"",IF(IFERROR(MATCH(BCC_12!AB$10,Infor!$A$13:$A$30,0),0)&gt;0,"L",IF(WEEKDAY(AB$10)=1,"","X")))</f>
        <v/>
      </c>
      <c r="AC15" s="61" t="str">
        <f>IF(OR($A15="",AC$10=""),"",IF(IFERROR(MATCH(BCC_12!AC$10,Infor!$A$13:$A$30,0),0)&gt;0,"L",IF(WEEKDAY(AC$10)=1,"","X")))</f>
        <v>X</v>
      </c>
      <c r="AD15" s="61" t="str">
        <f>IF(OR($A15="",AD$10=""),"",IF(IFERROR(MATCH(BCC_12!AD$10,Infor!$A$13:$A$30,0),0)&gt;0,"L",IF(WEEKDAY(AD$10)=1,"","X")))</f>
        <v>X</v>
      </c>
      <c r="AE15" s="61" t="str">
        <f>IF(OR($A15="",AE$10=""),"",IF(IFERROR(MATCH(BCC_12!AE$10,Infor!$A$13:$A$30,0),0)&gt;0,"L",IF(WEEKDAY(AE$10)=1,"","X")))</f>
        <v>X</v>
      </c>
      <c r="AF15" s="61" t="str">
        <f>IF(OR($A15="",AF$10=""),"",IF(IFERROR(MATCH(BCC_12!AF$10,Infor!$A$13:$A$30,0),0)&gt;0,"L",IF(WEEKDAY(AF$10)=1,"","X")))</f>
        <v>X</v>
      </c>
      <c r="AG15" s="61" t="str">
        <f>IF(OR($A15="",AG$10=""),"",IF(IFERROR(MATCH(BCC_12!AG$10,Infor!$A$13:$A$30,0),0)&gt;0,"L",IF(WEEKDAY(AG$10)=1,"","X")))</f>
        <v>X</v>
      </c>
      <c r="AH15" s="61" t="str">
        <f>IF(OR($A15="",AH$10=""),"",IF(IFERROR(MATCH(BCC_12!AH$10,Infor!$A$13:$A$30,0),0)&gt;0,"L",IF(WEEKDAY(AH$10)=1,"","X")))</f>
        <v>X</v>
      </c>
      <c r="AI15" s="61" t="str">
        <f>IF(OR($A15="",AI$10=""),"",IF(IFERROR(MATCH(BCC_12!AI$10,Infor!$A$13:$A$30,0),0)&gt;0,"L",IF(WEEKDAY(AI$10)=1,"","X")))</f>
        <v/>
      </c>
      <c r="AJ15" s="62"/>
      <c r="AK15" s="62">
        <f t="shared" si="6"/>
        <v>26</v>
      </c>
      <c r="AL15" s="62">
        <f t="shared" si="7"/>
        <v>0</v>
      </c>
      <c r="AM15" s="62"/>
      <c r="AN15" s="63"/>
      <c r="AO15" s="44">
        <f t="shared" si="0"/>
        <v>12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IF(OR($A16="",E$10=""),"",IF(IFERROR(MATCH(BCC_12!E$10,Infor!$A$13:$A$30,0),0)&gt;0,"L",IF(WEEKDAY(E$10)=1,"","X")))</f>
        <v>X</v>
      </c>
      <c r="F16" s="61" t="str">
        <f>IF(OR($A16="",F$10=""),"",IF(IFERROR(MATCH(BCC_12!F$10,Infor!$A$13:$A$30,0),0)&gt;0,"L",IF(WEEKDAY(F$10)=1,"","X")))</f>
        <v>X</v>
      </c>
      <c r="G16" s="61" t="str">
        <f>IF(OR($A16="",G$10=""),"",IF(IFERROR(MATCH(BCC_12!G$10,Infor!$A$13:$A$30,0),0)&gt;0,"L",IF(WEEKDAY(G$10)=1,"","X")))</f>
        <v/>
      </c>
      <c r="H16" s="61" t="str">
        <f>IF(OR($A16="",H$10=""),"",IF(IFERROR(MATCH(BCC_12!H$10,Infor!$A$13:$A$30,0),0)&gt;0,"L",IF(WEEKDAY(H$10)=1,"","X")))</f>
        <v>X</v>
      </c>
      <c r="I16" s="61" t="str">
        <f>IF(OR($A16="",I$10=""),"",IF(IFERROR(MATCH(BCC_12!I$10,Infor!$A$13:$A$30,0),0)&gt;0,"L",IF(WEEKDAY(I$10)=1,"","X")))</f>
        <v>X</v>
      </c>
      <c r="J16" s="61" t="str">
        <f>IF(OR($A16="",J$10=""),"",IF(IFERROR(MATCH(BCC_12!J$10,Infor!$A$13:$A$30,0),0)&gt;0,"L",IF(WEEKDAY(J$10)=1,"","X")))</f>
        <v>X</v>
      </c>
      <c r="K16" s="61" t="str">
        <f>IF(OR($A16="",K$10=""),"",IF(IFERROR(MATCH(BCC_12!K$10,Infor!$A$13:$A$30,0),0)&gt;0,"L",IF(WEEKDAY(K$10)=1,"","X")))</f>
        <v>X</v>
      </c>
      <c r="L16" s="61" t="str">
        <f>IF(OR($A16="",L$10=""),"",IF(IFERROR(MATCH(BCC_12!L$10,Infor!$A$13:$A$30,0),0)&gt;0,"L",IF(WEEKDAY(L$10)=1,"","X")))</f>
        <v>X</v>
      </c>
      <c r="M16" s="61" t="str">
        <f>IF(OR($A16="",M$10=""),"",IF(IFERROR(MATCH(BCC_12!M$10,Infor!$A$13:$A$30,0),0)&gt;0,"L",IF(WEEKDAY(M$10)=1,"","X")))</f>
        <v>X</v>
      </c>
      <c r="N16" s="61" t="str">
        <f>IF(OR($A16="",N$10=""),"",IF(IFERROR(MATCH(BCC_12!N$10,Infor!$A$13:$A$30,0),0)&gt;0,"L",IF(WEEKDAY(N$10)=1,"","X")))</f>
        <v/>
      </c>
      <c r="O16" s="61" t="str">
        <f>IF(OR($A16="",O$10=""),"",IF(IFERROR(MATCH(BCC_12!O$10,Infor!$A$13:$A$30,0),0)&gt;0,"L",IF(WEEKDAY(O$10)=1,"","X")))</f>
        <v>X</v>
      </c>
      <c r="P16" s="61" t="str">
        <f>IF(OR($A16="",P$10=""),"",IF(IFERROR(MATCH(BCC_12!P$10,Infor!$A$13:$A$30,0),0)&gt;0,"L",IF(WEEKDAY(P$10)=1,"","X")))</f>
        <v>X</v>
      </c>
      <c r="Q16" s="61" t="str">
        <f>IF(OR($A16="",Q$10=""),"",IF(IFERROR(MATCH(BCC_12!Q$10,Infor!$A$13:$A$30,0),0)&gt;0,"L",IF(WEEKDAY(Q$10)=1,"","X")))</f>
        <v>X</v>
      </c>
      <c r="R16" s="61" t="str">
        <f>IF(OR($A16="",R$10=""),"",IF(IFERROR(MATCH(BCC_12!R$10,Infor!$A$13:$A$30,0),0)&gt;0,"L",IF(WEEKDAY(R$10)=1,"","X")))</f>
        <v>X</v>
      </c>
      <c r="S16" s="61" t="str">
        <f>IF(OR($A16="",S$10=""),"",IF(IFERROR(MATCH(BCC_12!S$10,Infor!$A$13:$A$30,0),0)&gt;0,"L",IF(WEEKDAY(S$10)=1,"","X")))</f>
        <v>X</v>
      </c>
      <c r="T16" s="61" t="str">
        <f>IF(OR($A16="",T$10=""),"",IF(IFERROR(MATCH(BCC_12!T$10,Infor!$A$13:$A$30,0),0)&gt;0,"L",IF(WEEKDAY(T$10)=1,"","X")))</f>
        <v>X</v>
      </c>
      <c r="U16" s="61" t="str">
        <f>IF(OR($A16="",U$10=""),"",IF(IFERROR(MATCH(BCC_12!U$10,Infor!$A$13:$A$30,0),0)&gt;0,"L",IF(WEEKDAY(U$10)=1,"","X")))</f>
        <v/>
      </c>
      <c r="V16" s="61" t="str">
        <f>IF(OR($A16="",V$10=""),"",IF(IFERROR(MATCH(BCC_12!V$10,Infor!$A$13:$A$30,0),0)&gt;0,"L",IF(WEEKDAY(V$10)=1,"","X")))</f>
        <v>X</v>
      </c>
      <c r="W16" s="61" t="str">
        <f>IF(OR($A16="",W$10=""),"",IF(IFERROR(MATCH(BCC_12!W$10,Infor!$A$13:$A$30,0),0)&gt;0,"L",IF(WEEKDAY(W$10)=1,"","X")))</f>
        <v>X</v>
      </c>
      <c r="X16" s="61" t="str">
        <f>IF(OR($A16="",X$10=""),"",IF(IFERROR(MATCH(BCC_12!X$10,Infor!$A$13:$A$30,0),0)&gt;0,"L",IF(WEEKDAY(X$10)=1,"","X")))</f>
        <v>X</v>
      </c>
      <c r="Y16" s="61" t="str">
        <f>IF(OR($A16="",Y$10=""),"",IF(IFERROR(MATCH(BCC_12!Y$10,Infor!$A$13:$A$30,0),0)&gt;0,"L",IF(WEEKDAY(Y$10)=1,"","X")))</f>
        <v>X</v>
      </c>
      <c r="Z16" s="61" t="str">
        <f>IF(OR($A16="",Z$10=""),"",IF(IFERROR(MATCH(BCC_12!Z$10,Infor!$A$13:$A$30,0),0)&gt;0,"L",IF(WEEKDAY(Z$10)=1,"","X")))</f>
        <v>X</v>
      </c>
      <c r="AA16" s="61" t="str">
        <f>IF(OR($A16="",AA$10=""),"",IF(IFERROR(MATCH(BCC_12!AA$10,Infor!$A$13:$A$30,0),0)&gt;0,"L",IF(WEEKDAY(AA$10)=1,"","X")))</f>
        <v>X</v>
      </c>
      <c r="AB16" s="61" t="str">
        <f>IF(OR($A16="",AB$10=""),"",IF(IFERROR(MATCH(BCC_12!AB$10,Infor!$A$13:$A$30,0),0)&gt;0,"L",IF(WEEKDAY(AB$10)=1,"","X")))</f>
        <v/>
      </c>
      <c r="AC16" s="61" t="str">
        <f>IF(OR($A16="",AC$10=""),"",IF(IFERROR(MATCH(BCC_12!AC$10,Infor!$A$13:$A$30,0),0)&gt;0,"L",IF(WEEKDAY(AC$10)=1,"","X")))</f>
        <v>X</v>
      </c>
      <c r="AD16" s="61" t="str">
        <f>IF(OR($A16="",AD$10=""),"",IF(IFERROR(MATCH(BCC_12!AD$10,Infor!$A$13:$A$30,0),0)&gt;0,"L",IF(WEEKDAY(AD$10)=1,"","X")))</f>
        <v>X</v>
      </c>
      <c r="AE16" s="61" t="str">
        <f>IF(OR($A16="",AE$10=""),"",IF(IFERROR(MATCH(BCC_12!AE$10,Infor!$A$13:$A$30,0),0)&gt;0,"L",IF(WEEKDAY(AE$10)=1,"","X")))</f>
        <v>X</v>
      </c>
      <c r="AF16" s="61" t="str">
        <f>IF(OR($A16="",AF$10=""),"",IF(IFERROR(MATCH(BCC_12!AF$10,Infor!$A$13:$A$30,0),0)&gt;0,"L",IF(WEEKDAY(AF$10)=1,"","X")))</f>
        <v>X</v>
      </c>
      <c r="AG16" s="61" t="str">
        <f>IF(OR($A16="",AG$10=""),"",IF(IFERROR(MATCH(BCC_12!AG$10,Infor!$A$13:$A$30,0),0)&gt;0,"L",IF(WEEKDAY(AG$10)=1,"","X")))</f>
        <v>X</v>
      </c>
      <c r="AH16" s="61" t="str">
        <f>IF(OR($A16="",AH$10=""),"",IF(IFERROR(MATCH(BCC_12!AH$10,Infor!$A$13:$A$30,0),0)&gt;0,"L",IF(WEEKDAY(AH$10)=1,"","X")))</f>
        <v>X</v>
      </c>
      <c r="AI16" s="61" t="str">
        <f>IF(OR($A16="",AI$10=""),"",IF(IFERROR(MATCH(BCC_12!AI$10,Infor!$A$13:$A$30,0),0)&gt;0,"L",IF(WEEKDAY(AI$10)=1,"","X")))</f>
        <v/>
      </c>
      <c r="AJ16" s="62"/>
      <c r="AK16" s="62">
        <f t="shared" si="6"/>
        <v>26</v>
      </c>
      <c r="AL16" s="62">
        <f t="shared" si="7"/>
        <v>0</v>
      </c>
      <c r="AM16" s="62"/>
      <c r="AN16" s="63"/>
      <c r="AO16" s="44">
        <f t="shared" si="0"/>
        <v>12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IF(OR($A17="",E$10=""),"",IF(IFERROR(MATCH(BCC_12!E$10,Infor!$A$13:$A$30,0),0)&gt;0,"L",IF(WEEKDAY(E$10)=1,"","X")))</f>
        <v>X</v>
      </c>
      <c r="F17" s="61" t="str">
        <f>IF(OR($A17="",F$10=""),"",IF(IFERROR(MATCH(BCC_12!F$10,Infor!$A$13:$A$30,0),0)&gt;0,"L",IF(WEEKDAY(F$10)=1,"","X")))</f>
        <v>X</v>
      </c>
      <c r="G17" s="61" t="str">
        <f>IF(OR($A17="",G$10=""),"",IF(IFERROR(MATCH(BCC_12!G$10,Infor!$A$13:$A$30,0),0)&gt;0,"L",IF(WEEKDAY(G$10)=1,"","X")))</f>
        <v/>
      </c>
      <c r="H17" s="61" t="str">
        <f>IF(OR($A17="",H$10=""),"",IF(IFERROR(MATCH(BCC_12!H$10,Infor!$A$13:$A$30,0),0)&gt;0,"L",IF(WEEKDAY(H$10)=1,"","X")))</f>
        <v>X</v>
      </c>
      <c r="I17" s="61" t="str">
        <f>IF(OR($A17="",I$10=""),"",IF(IFERROR(MATCH(BCC_12!I$10,Infor!$A$13:$A$30,0),0)&gt;0,"L",IF(WEEKDAY(I$10)=1,"","X")))</f>
        <v>X</v>
      </c>
      <c r="J17" s="61" t="str">
        <f>IF(OR($A17="",J$10=""),"",IF(IFERROR(MATCH(BCC_12!J$10,Infor!$A$13:$A$30,0),0)&gt;0,"L",IF(WEEKDAY(J$10)=1,"","X")))</f>
        <v>X</v>
      </c>
      <c r="K17" s="61" t="str">
        <f>IF(OR($A17="",K$10=""),"",IF(IFERROR(MATCH(BCC_12!K$10,Infor!$A$13:$A$30,0),0)&gt;0,"L",IF(WEEKDAY(K$10)=1,"","X")))</f>
        <v>X</v>
      </c>
      <c r="L17" s="61" t="str">
        <f>IF(OR($A17="",L$10=""),"",IF(IFERROR(MATCH(BCC_12!L$10,Infor!$A$13:$A$30,0),0)&gt;0,"L",IF(WEEKDAY(L$10)=1,"","X")))</f>
        <v>X</v>
      </c>
      <c r="M17" s="61" t="str">
        <f>IF(OR($A17="",M$10=""),"",IF(IFERROR(MATCH(BCC_12!M$10,Infor!$A$13:$A$30,0),0)&gt;0,"L",IF(WEEKDAY(M$10)=1,"","X")))</f>
        <v>X</v>
      </c>
      <c r="N17" s="61" t="str">
        <f>IF(OR($A17="",N$10=""),"",IF(IFERROR(MATCH(BCC_12!N$10,Infor!$A$13:$A$30,0),0)&gt;0,"L",IF(WEEKDAY(N$10)=1,"","X")))</f>
        <v/>
      </c>
      <c r="O17" s="61" t="str">
        <f>IF(OR($A17="",O$10=""),"",IF(IFERROR(MATCH(BCC_12!O$10,Infor!$A$13:$A$30,0),0)&gt;0,"L",IF(WEEKDAY(O$10)=1,"","X")))</f>
        <v>X</v>
      </c>
      <c r="P17" s="61" t="str">
        <f>IF(OR($A17="",P$10=""),"",IF(IFERROR(MATCH(BCC_12!P$10,Infor!$A$13:$A$30,0),0)&gt;0,"L",IF(WEEKDAY(P$10)=1,"","X")))</f>
        <v>X</v>
      </c>
      <c r="Q17" s="61" t="str">
        <f>IF(OR($A17="",Q$10=""),"",IF(IFERROR(MATCH(BCC_12!Q$10,Infor!$A$13:$A$30,0),0)&gt;0,"L",IF(WEEKDAY(Q$10)=1,"","X")))</f>
        <v>X</v>
      </c>
      <c r="R17" s="61" t="str">
        <f>IF(OR($A17="",R$10=""),"",IF(IFERROR(MATCH(BCC_12!R$10,Infor!$A$13:$A$30,0),0)&gt;0,"L",IF(WEEKDAY(R$10)=1,"","X")))</f>
        <v>X</v>
      </c>
      <c r="S17" s="61" t="str">
        <f>IF(OR($A17="",S$10=""),"",IF(IFERROR(MATCH(BCC_12!S$10,Infor!$A$13:$A$30,0),0)&gt;0,"L",IF(WEEKDAY(S$10)=1,"","X")))</f>
        <v>X</v>
      </c>
      <c r="T17" s="61" t="str">
        <f>IF(OR($A17="",T$10=""),"",IF(IFERROR(MATCH(BCC_12!T$10,Infor!$A$13:$A$30,0),0)&gt;0,"L",IF(WEEKDAY(T$10)=1,"","X")))</f>
        <v>X</v>
      </c>
      <c r="U17" s="61" t="str">
        <f>IF(OR($A17="",U$10=""),"",IF(IFERROR(MATCH(BCC_12!U$10,Infor!$A$13:$A$30,0),0)&gt;0,"L",IF(WEEKDAY(U$10)=1,"","X")))</f>
        <v/>
      </c>
      <c r="V17" s="61" t="str">
        <f>IF(OR($A17="",V$10=""),"",IF(IFERROR(MATCH(BCC_12!V$10,Infor!$A$13:$A$30,0),0)&gt;0,"L",IF(WEEKDAY(V$10)=1,"","X")))</f>
        <v>X</v>
      </c>
      <c r="W17" s="61" t="str">
        <f>IF(OR($A17="",W$10=""),"",IF(IFERROR(MATCH(BCC_12!W$10,Infor!$A$13:$A$30,0),0)&gt;0,"L",IF(WEEKDAY(W$10)=1,"","X")))</f>
        <v>X</v>
      </c>
      <c r="X17" s="61" t="str">
        <f>IF(OR($A17="",X$10=""),"",IF(IFERROR(MATCH(BCC_12!X$10,Infor!$A$13:$A$30,0),0)&gt;0,"L",IF(WEEKDAY(X$10)=1,"","X")))</f>
        <v>X</v>
      </c>
      <c r="Y17" s="61" t="str">
        <f>IF(OR($A17="",Y$10=""),"",IF(IFERROR(MATCH(BCC_12!Y$10,Infor!$A$13:$A$30,0),0)&gt;0,"L",IF(WEEKDAY(Y$10)=1,"","X")))</f>
        <v>X</v>
      </c>
      <c r="Z17" s="61" t="str">
        <f>IF(OR($A17="",Z$10=""),"",IF(IFERROR(MATCH(BCC_12!Z$10,Infor!$A$13:$A$30,0),0)&gt;0,"L",IF(WEEKDAY(Z$10)=1,"","X")))</f>
        <v>X</v>
      </c>
      <c r="AA17" s="61" t="str">
        <f>IF(OR($A17="",AA$10=""),"",IF(IFERROR(MATCH(BCC_12!AA$10,Infor!$A$13:$A$30,0),0)&gt;0,"L",IF(WEEKDAY(AA$10)=1,"","X")))</f>
        <v>X</v>
      </c>
      <c r="AB17" s="61" t="str">
        <f>IF(OR($A17="",AB$10=""),"",IF(IFERROR(MATCH(BCC_12!AB$10,Infor!$A$13:$A$30,0),0)&gt;0,"L",IF(WEEKDAY(AB$10)=1,"","X")))</f>
        <v/>
      </c>
      <c r="AC17" s="61" t="str">
        <f>IF(OR($A17="",AC$10=""),"",IF(IFERROR(MATCH(BCC_12!AC$10,Infor!$A$13:$A$30,0),0)&gt;0,"L",IF(WEEKDAY(AC$10)=1,"","X")))</f>
        <v>X</v>
      </c>
      <c r="AD17" s="61" t="str">
        <f>IF(OR($A17="",AD$10=""),"",IF(IFERROR(MATCH(BCC_12!AD$10,Infor!$A$13:$A$30,0),0)&gt;0,"L",IF(WEEKDAY(AD$10)=1,"","X")))</f>
        <v>X</v>
      </c>
      <c r="AE17" s="61" t="str">
        <f>IF(OR($A17="",AE$10=""),"",IF(IFERROR(MATCH(BCC_12!AE$10,Infor!$A$13:$A$30,0),0)&gt;0,"L",IF(WEEKDAY(AE$10)=1,"","X")))</f>
        <v>X</v>
      </c>
      <c r="AF17" s="61" t="str">
        <f>IF(OR($A17="",AF$10=""),"",IF(IFERROR(MATCH(BCC_12!AF$10,Infor!$A$13:$A$30,0),0)&gt;0,"L",IF(WEEKDAY(AF$10)=1,"","X")))</f>
        <v>X</v>
      </c>
      <c r="AG17" s="61" t="str">
        <f>IF(OR($A17="",AG$10=""),"",IF(IFERROR(MATCH(BCC_12!AG$10,Infor!$A$13:$A$30,0),0)&gt;0,"L",IF(WEEKDAY(AG$10)=1,"","X")))</f>
        <v>X</v>
      </c>
      <c r="AH17" s="61" t="str">
        <f>IF(OR($A17="",AH$10=""),"",IF(IFERROR(MATCH(BCC_12!AH$10,Infor!$A$13:$A$30,0),0)&gt;0,"L",IF(WEEKDAY(AH$10)=1,"","X")))</f>
        <v>X</v>
      </c>
      <c r="AI17" s="61" t="str">
        <f>IF(OR($A17="",AI$10=""),"",IF(IFERROR(MATCH(BCC_12!AI$10,Infor!$A$13:$A$30,0),0)&gt;0,"L",IF(WEEKDAY(AI$10)=1,"","X")))</f>
        <v/>
      </c>
      <c r="AJ17" s="62"/>
      <c r="AK17" s="62">
        <f t="shared" si="6"/>
        <v>26</v>
      </c>
      <c r="AL17" s="62">
        <f t="shared" si="7"/>
        <v>0</v>
      </c>
      <c r="AM17" s="62"/>
      <c r="AN17" s="63"/>
      <c r="AO17" s="44">
        <f t="shared" si="0"/>
        <v>12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IF(OR($A18="",E$10=""),"",IF(IFERROR(MATCH(BCC_12!E$10,Infor!$A$13:$A$30,0),0)&gt;0,"L",IF(WEEKDAY(E$10)=1,"","X")))</f>
        <v>X</v>
      </c>
      <c r="F18" s="61" t="str">
        <f>IF(OR($A18="",F$10=""),"",IF(IFERROR(MATCH(BCC_12!F$10,Infor!$A$13:$A$30,0),0)&gt;0,"L",IF(WEEKDAY(F$10)=1,"","X")))</f>
        <v>X</v>
      </c>
      <c r="G18" s="61" t="str">
        <f>IF(OR($A18="",G$10=""),"",IF(IFERROR(MATCH(BCC_12!G$10,Infor!$A$13:$A$30,0),0)&gt;0,"L",IF(WEEKDAY(G$10)=1,"","X")))</f>
        <v/>
      </c>
      <c r="H18" s="61" t="str">
        <f>IF(OR($A18="",H$10=""),"",IF(IFERROR(MATCH(BCC_12!H$10,Infor!$A$13:$A$30,0),0)&gt;0,"L",IF(WEEKDAY(H$10)=1,"","X")))</f>
        <v>X</v>
      </c>
      <c r="I18" s="61" t="str">
        <f>IF(OR($A18="",I$10=""),"",IF(IFERROR(MATCH(BCC_12!I$10,Infor!$A$13:$A$30,0),0)&gt;0,"L",IF(WEEKDAY(I$10)=1,"","X")))</f>
        <v>X</v>
      </c>
      <c r="J18" s="61" t="str">
        <f>IF(OR($A18="",J$10=""),"",IF(IFERROR(MATCH(BCC_12!J$10,Infor!$A$13:$A$30,0),0)&gt;0,"L",IF(WEEKDAY(J$10)=1,"","X")))</f>
        <v>X</v>
      </c>
      <c r="K18" s="61" t="str">
        <f>IF(OR($A18="",K$10=""),"",IF(IFERROR(MATCH(BCC_12!K$10,Infor!$A$13:$A$30,0),0)&gt;0,"L",IF(WEEKDAY(K$10)=1,"","X")))</f>
        <v>X</v>
      </c>
      <c r="L18" s="61" t="str">
        <f>IF(OR($A18="",L$10=""),"",IF(IFERROR(MATCH(BCC_12!L$10,Infor!$A$13:$A$30,0),0)&gt;0,"L",IF(WEEKDAY(L$10)=1,"","X")))</f>
        <v>X</v>
      </c>
      <c r="M18" s="61" t="str">
        <f>IF(OR($A18="",M$10=""),"",IF(IFERROR(MATCH(BCC_12!M$10,Infor!$A$13:$A$30,0),0)&gt;0,"L",IF(WEEKDAY(M$10)=1,"","X")))</f>
        <v>X</v>
      </c>
      <c r="N18" s="61" t="str">
        <f>IF(OR($A18="",N$10=""),"",IF(IFERROR(MATCH(BCC_12!N$10,Infor!$A$13:$A$30,0),0)&gt;0,"L",IF(WEEKDAY(N$10)=1,"","X")))</f>
        <v/>
      </c>
      <c r="O18" s="61" t="str">
        <f>IF(OR($A18="",O$10=""),"",IF(IFERROR(MATCH(BCC_12!O$10,Infor!$A$13:$A$30,0),0)&gt;0,"L",IF(WEEKDAY(O$10)=1,"","X")))</f>
        <v>X</v>
      </c>
      <c r="P18" s="61" t="str">
        <f>IF(OR($A18="",P$10=""),"",IF(IFERROR(MATCH(BCC_12!P$10,Infor!$A$13:$A$30,0),0)&gt;0,"L",IF(WEEKDAY(P$10)=1,"","X")))</f>
        <v>X</v>
      </c>
      <c r="Q18" s="61" t="str">
        <f>IF(OR($A18="",Q$10=""),"",IF(IFERROR(MATCH(BCC_12!Q$10,Infor!$A$13:$A$30,0),0)&gt;0,"L",IF(WEEKDAY(Q$10)=1,"","X")))</f>
        <v>X</v>
      </c>
      <c r="R18" s="61" t="str">
        <f>IF(OR($A18="",R$10=""),"",IF(IFERROR(MATCH(BCC_12!R$10,Infor!$A$13:$A$30,0),0)&gt;0,"L",IF(WEEKDAY(R$10)=1,"","X")))</f>
        <v>X</v>
      </c>
      <c r="S18" s="61" t="str">
        <f>IF(OR($A18="",S$10=""),"",IF(IFERROR(MATCH(BCC_12!S$10,Infor!$A$13:$A$30,0),0)&gt;0,"L",IF(WEEKDAY(S$10)=1,"","X")))</f>
        <v>X</v>
      </c>
      <c r="T18" s="61" t="str">
        <f>IF(OR($A18="",T$10=""),"",IF(IFERROR(MATCH(BCC_12!T$10,Infor!$A$13:$A$30,0),0)&gt;0,"L",IF(WEEKDAY(T$10)=1,"","X")))</f>
        <v>X</v>
      </c>
      <c r="U18" s="61" t="str">
        <f>IF(OR($A18="",U$10=""),"",IF(IFERROR(MATCH(BCC_12!U$10,Infor!$A$13:$A$30,0),0)&gt;0,"L",IF(WEEKDAY(U$10)=1,"","X")))</f>
        <v/>
      </c>
      <c r="V18" s="61" t="str">
        <f>IF(OR($A18="",V$10=""),"",IF(IFERROR(MATCH(BCC_12!V$10,Infor!$A$13:$A$30,0),0)&gt;0,"L",IF(WEEKDAY(V$10)=1,"","X")))</f>
        <v>X</v>
      </c>
      <c r="W18" s="61" t="str">
        <f>IF(OR($A18="",W$10=""),"",IF(IFERROR(MATCH(BCC_12!W$10,Infor!$A$13:$A$30,0),0)&gt;0,"L",IF(WEEKDAY(W$10)=1,"","X")))</f>
        <v>X</v>
      </c>
      <c r="X18" s="61" t="str">
        <f>IF(OR($A18="",X$10=""),"",IF(IFERROR(MATCH(BCC_12!X$10,Infor!$A$13:$A$30,0),0)&gt;0,"L",IF(WEEKDAY(X$10)=1,"","X")))</f>
        <v>X</v>
      </c>
      <c r="Y18" s="61" t="str">
        <f>IF(OR($A18="",Y$10=""),"",IF(IFERROR(MATCH(BCC_12!Y$10,Infor!$A$13:$A$30,0),0)&gt;0,"L",IF(WEEKDAY(Y$10)=1,"","X")))</f>
        <v>X</v>
      </c>
      <c r="Z18" s="61" t="str">
        <f>IF(OR($A18="",Z$10=""),"",IF(IFERROR(MATCH(BCC_12!Z$10,Infor!$A$13:$A$30,0),0)&gt;0,"L",IF(WEEKDAY(Z$10)=1,"","X")))</f>
        <v>X</v>
      </c>
      <c r="AA18" s="61" t="str">
        <f>IF(OR($A18="",AA$10=""),"",IF(IFERROR(MATCH(BCC_12!AA$10,Infor!$A$13:$A$30,0),0)&gt;0,"L",IF(WEEKDAY(AA$10)=1,"","X")))</f>
        <v>X</v>
      </c>
      <c r="AB18" s="61" t="str">
        <f>IF(OR($A18="",AB$10=""),"",IF(IFERROR(MATCH(BCC_12!AB$10,Infor!$A$13:$A$30,0),0)&gt;0,"L",IF(WEEKDAY(AB$10)=1,"","X")))</f>
        <v/>
      </c>
      <c r="AC18" s="61" t="str">
        <f>IF(OR($A18="",AC$10=""),"",IF(IFERROR(MATCH(BCC_12!AC$10,Infor!$A$13:$A$30,0),0)&gt;0,"L",IF(WEEKDAY(AC$10)=1,"","X")))</f>
        <v>X</v>
      </c>
      <c r="AD18" s="61" t="str">
        <f>IF(OR($A18="",AD$10=""),"",IF(IFERROR(MATCH(BCC_12!AD$10,Infor!$A$13:$A$30,0),0)&gt;0,"L",IF(WEEKDAY(AD$10)=1,"","X")))</f>
        <v>X</v>
      </c>
      <c r="AE18" s="61" t="str">
        <f>IF(OR($A18="",AE$10=""),"",IF(IFERROR(MATCH(BCC_12!AE$10,Infor!$A$13:$A$30,0),0)&gt;0,"L",IF(WEEKDAY(AE$10)=1,"","X")))</f>
        <v>X</v>
      </c>
      <c r="AF18" s="61" t="str">
        <f>IF(OR($A18="",AF$10=""),"",IF(IFERROR(MATCH(BCC_12!AF$10,Infor!$A$13:$A$30,0),0)&gt;0,"L",IF(WEEKDAY(AF$10)=1,"","X")))</f>
        <v>X</v>
      </c>
      <c r="AG18" s="61" t="str">
        <f>IF(OR($A18="",AG$10=""),"",IF(IFERROR(MATCH(BCC_12!AG$10,Infor!$A$13:$A$30,0),0)&gt;0,"L",IF(WEEKDAY(AG$10)=1,"","X")))</f>
        <v>X</v>
      </c>
      <c r="AH18" s="61" t="str">
        <f>IF(OR($A18="",AH$10=""),"",IF(IFERROR(MATCH(BCC_12!AH$10,Infor!$A$13:$A$30,0),0)&gt;0,"L",IF(WEEKDAY(AH$10)=1,"","X")))</f>
        <v>X</v>
      </c>
      <c r="AI18" s="61" t="str">
        <f>IF(OR($A18="",AI$10=""),"",IF(IFERROR(MATCH(BCC_12!AI$10,Infor!$A$13:$A$30,0),0)&gt;0,"L",IF(WEEKDAY(AI$10)=1,"","X")))</f>
        <v/>
      </c>
      <c r="AJ18" s="62"/>
      <c r="AK18" s="62">
        <f t="shared" si="6"/>
        <v>26</v>
      </c>
      <c r="AL18" s="62">
        <f t="shared" si="7"/>
        <v>0</v>
      </c>
      <c r="AM18" s="62"/>
      <c r="AN18" s="63"/>
      <c r="AO18" s="44">
        <f t="shared" si="0"/>
        <v>12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IF(OR($A19="",E$10=""),"",IF(IFERROR(MATCH(BCC_12!E$10,Infor!$A$13:$A$30,0),0)&gt;0,"L",IF(WEEKDAY(E$10)=1,"","X")))</f>
        <v>X</v>
      </c>
      <c r="F19" s="61" t="str">
        <f>IF(OR($A19="",F$10=""),"",IF(IFERROR(MATCH(BCC_12!F$10,Infor!$A$13:$A$30,0),0)&gt;0,"L",IF(WEEKDAY(F$10)=1,"","X")))</f>
        <v>X</v>
      </c>
      <c r="G19" s="61" t="str">
        <f>IF(OR($A19="",G$10=""),"",IF(IFERROR(MATCH(BCC_12!G$10,Infor!$A$13:$A$30,0),0)&gt;0,"L",IF(WEEKDAY(G$10)=1,"","X")))</f>
        <v/>
      </c>
      <c r="H19" s="61" t="str">
        <f>IF(OR($A19="",H$10=""),"",IF(IFERROR(MATCH(BCC_12!H$10,Infor!$A$13:$A$30,0),0)&gt;0,"L",IF(WEEKDAY(H$10)=1,"","X")))</f>
        <v>X</v>
      </c>
      <c r="I19" s="61" t="str">
        <f>IF(OR($A19="",I$10=""),"",IF(IFERROR(MATCH(BCC_12!I$10,Infor!$A$13:$A$30,0),0)&gt;0,"L",IF(WEEKDAY(I$10)=1,"","X")))</f>
        <v>X</v>
      </c>
      <c r="J19" s="61" t="str">
        <f>IF(OR($A19="",J$10=""),"",IF(IFERROR(MATCH(BCC_12!J$10,Infor!$A$13:$A$30,0),0)&gt;0,"L",IF(WEEKDAY(J$10)=1,"","X")))</f>
        <v>X</v>
      </c>
      <c r="K19" s="61" t="str">
        <f>IF(OR($A19="",K$10=""),"",IF(IFERROR(MATCH(BCC_12!K$10,Infor!$A$13:$A$30,0),0)&gt;0,"L",IF(WEEKDAY(K$10)=1,"","X")))</f>
        <v>X</v>
      </c>
      <c r="L19" s="61" t="str">
        <f>IF(OR($A19="",L$10=""),"",IF(IFERROR(MATCH(BCC_12!L$10,Infor!$A$13:$A$30,0),0)&gt;0,"L",IF(WEEKDAY(L$10)=1,"","X")))</f>
        <v>X</v>
      </c>
      <c r="M19" s="61" t="str">
        <f>IF(OR($A19="",M$10=""),"",IF(IFERROR(MATCH(BCC_12!M$10,Infor!$A$13:$A$30,0),0)&gt;0,"L",IF(WEEKDAY(M$10)=1,"","X")))</f>
        <v>X</v>
      </c>
      <c r="N19" s="61" t="str">
        <f>IF(OR($A19="",N$10=""),"",IF(IFERROR(MATCH(BCC_12!N$10,Infor!$A$13:$A$30,0),0)&gt;0,"L",IF(WEEKDAY(N$10)=1,"","X")))</f>
        <v/>
      </c>
      <c r="O19" s="61" t="str">
        <f>IF(OR($A19="",O$10=""),"",IF(IFERROR(MATCH(BCC_12!O$10,Infor!$A$13:$A$30,0),0)&gt;0,"L",IF(WEEKDAY(O$10)=1,"","X")))</f>
        <v>X</v>
      </c>
      <c r="P19" s="61" t="str">
        <f>IF(OR($A19="",P$10=""),"",IF(IFERROR(MATCH(BCC_12!P$10,Infor!$A$13:$A$30,0),0)&gt;0,"L",IF(WEEKDAY(P$10)=1,"","X")))</f>
        <v>X</v>
      </c>
      <c r="Q19" s="61" t="str">
        <f>IF(OR($A19="",Q$10=""),"",IF(IFERROR(MATCH(BCC_12!Q$10,Infor!$A$13:$A$30,0),0)&gt;0,"L",IF(WEEKDAY(Q$10)=1,"","X")))</f>
        <v>X</v>
      </c>
      <c r="R19" s="61" t="str">
        <f>IF(OR($A19="",R$10=""),"",IF(IFERROR(MATCH(BCC_12!R$10,Infor!$A$13:$A$30,0),0)&gt;0,"L",IF(WEEKDAY(R$10)=1,"","X")))</f>
        <v>X</v>
      </c>
      <c r="S19" s="61" t="str">
        <f>IF(OR($A19="",S$10=""),"",IF(IFERROR(MATCH(BCC_12!S$10,Infor!$A$13:$A$30,0),0)&gt;0,"L",IF(WEEKDAY(S$10)=1,"","X")))</f>
        <v>X</v>
      </c>
      <c r="T19" s="61" t="str">
        <f>IF(OR($A19="",T$10=""),"",IF(IFERROR(MATCH(BCC_12!T$10,Infor!$A$13:$A$30,0),0)&gt;0,"L",IF(WEEKDAY(T$10)=1,"","X")))</f>
        <v>X</v>
      </c>
      <c r="U19" s="61" t="str">
        <f>IF(OR($A19="",U$10=""),"",IF(IFERROR(MATCH(BCC_12!U$10,Infor!$A$13:$A$30,0),0)&gt;0,"L",IF(WEEKDAY(U$10)=1,"","X")))</f>
        <v/>
      </c>
      <c r="V19" s="61" t="str">
        <f>IF(OR($A19="",V$10=""),"",IF(IFERROR(MATCH(BCC_12!V$10,Infor!$A$13:$A$30,0),0)&gt;0,"L",IF(WEEKDAY(V$10)=1,"","X")))</f>
        <v>X</v>
      </c>
      <c r="W19" s="61" t="str">
        <f>IF(OR($A19="",W$10=""),"",IF(IFERROR(MATCH(BCC_12!W$10,Infor!$A$13:$A$30,0),0)&gt;0,"L",IF(WEEKDAY(W$10)=1,"","X")))</f>
        <v>X</v>
      </c>
      <c r="X19" s="61" t="str">
        <f>IF(OR($A19="",X$10=""),"",IF(IFERROR(MATCH(BCC_12!X$10,Infor!$A$13:$A$30,0),0)&gt;0,"L",IF(WEEKDAY(X$10)=1,"","X")))</f>
        <v>X</v>
      </c>
      <c r="Y19" s="61" t="str">
        <f>IF(OR($A19="",Y$10=""),"",IF(IFERROR(MATCH(BCC_12!Y$10,Infor!$A$13:$A$30,0),0)&gt;0,"L",IF(WEEKDAY(Y$10)=1,"","X")))</f>
        <v>X</v>
      </c>
      <c r="Z19" s="61" t="str">
        <f>IF(OR($A19="",Z$10=""),"",IF(IFERROR(MATCH(BCC_12!Z$10,Infor!$A$13:$A$30,0),0)&gt;0,"L",IF(WEEKDAY(Z$10)=1,"","X")))</f>
        <v>X</v>
      </c>
      <c r="AA19" s="61" t="str">
        <f>IF(OR($A19="",AA$10=""),"",IF(IFERROR(MATCH(BCC_12!AA$10,Infor!$A$13:$A$30,0),0)&gt;0,"L",IF(WEEKDAY(AA$10)=1,"","X")))</f>
        <v>X</v>
      </c>
      <c r="AB19" s="61" t="str">
        <f>IF(OR($A19="",AB$10=""),"",IF(IFERROR(MATCH(BCC_12!AB$10,Infor!$A$13:$A$30,0),0)&gt;0,"L",IF(WEEKDAY(AB$10)=1,"","X")))</f>
        <v/>
      </c>
      <c r="AC19" s="61" t="str">
        <f>IF(OR($A19="",AC$10=""),"",IF(IFERROR(MATCH(BCC_12!AC$10,Infor!$A$13:$A$30,0),0)&gt;0,"L",IF(WEEKDAY(AC$10)=1,"","X")))</f>
        <v>X</v>
      </c>
      <c r="AD19" s="61" t="str">
        <f>IF(OR($A19="",AD$10=""),"",IF(IFERROR(MATCH(BCC_12!AD$10,Infor!$A$13:$A$30,0),0)&gt;0,"L",IF(WEEKDAY(AD$10)=1,"","X")))</f>
        <v>X</v>
      </c>
      <c r="AE19" s="61" t="str">
        <f>IF(OR($A19="",AE$10=""),"",IF(IFERROR(MATCH(BCC_12!AE$10,Infor!$A$13:$A$30,0),0)&gt;0,"L",IF(WEEKDAY(AE$10)=1,"","X")))</f>
        <v>X</v>
      </c>
      <c r="AF19" s="61" t="str">
        <f>IF(OR($A19="",AF$10=""),"",IF(IFERROR(MATCH(BCC_12!AF$10,Infor!$A$13:$A$30,0),0)&gt;0,"L",IF(WEEKDAY(AF$10)=1,"","X")))</f>
        <v>X</v>
      </c>
      <c r="AG19" s="61" t="str">
        <f>IF(OR($A19="",AG$10=""),"",IF(IFERROR(MATCH(BCC_12!AG$10,Infor!$A$13:$A$30,0),0)&gt;0,"L",IF(WEEKDAY(AG$10)=1,"","X")))</f>
        <v>X</v>
      </c>
      <c r="AH19" s="61" t="str">
        <f>IF(OR($A19="",AH$10=""),"",IF(IFERROR(MATCH(BCC_12!AH$10,Infor!$A$13:$A$30,0),0)&gt;0,"L",IF(WEEKDAY(AH$10)=1,"","X")))</f>
        <v>X</v>
      </c>
      <c r="AI19" s="61" t="str">
        <f>IF(OR($A19="",AI$10=""),"",IF(IFERROR(MATCH(BCC_12!AI$10,Infor!$A$13:$A$30,0),0)&gt;0,"L",IF(WEEKDAY(AI$10)=1,"","X")))</f>
        <v/>
      </c>
      <c r="AJ19" s="62"/>
      <c r="AK19" s="62">
        <f t="shared" si="6"/>
        <v>26</v>
      </c>
      <c r="AL19" s="62">
        <f t="shared" si="7"/>
        <v>0</v>
      </c>
      <c r="AM19" s="62"/>
      <c r="AN19" s="63"/>
      <c r="AO19" s="44">
        <f t="shared" si="0"/>
        <v>12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IF(OR($A20="",E$10=""),"",IF(IFERROR(MATCH(BCC_12!E$10,Infor!$A$13:$A$30,0),0)&gt;0,"L",IF(WEEKDAY(E$10)=1,"","X")))</f>
        <v>X</v>
      </c>
      <c r="F20" s="61" t="str">
        <f>IF(OR($A20="",F$10=""),"",IF(IFERROR(MATCH(BCC_12!F$10,Infor!$A$13:$A$30,0),0)&gt;0,"L",IF(WEEKDAY(F$10)=1,"","X")))</f>
        <v>X</v>
      </c>
      <c r="G20" s="61" t="str">
        <f>IF(OR($A20="",G$10=""),"",IF(IFERROR(MATCH(BCC_12!G$10,Infor!$A$13:$A$30,0),0)&gt;0,"L",IF(WEEKDAY(G$10)=1,"","X")))</f>
        <v/>
      </c>
      <c r="H20" s="61" t="str">
        <f>IF(OR($A20="",H$10=""),"",IF(IFERROR(MATCH(BCC_12!H$10,Infor!$A$13:$A$30,0),0)&gt;0,"L",IF(WEEKDAY(H$10)=1,"","X")))</f>
        <v>X</v>
      </c>
      <c r="I20" s="61" t="str">
        <f>IF(OR($A20="",I$10=""),"",IF(IFERROR(MATCH(BCC_12!I$10,Infor!$A$13:$A$30,0),0)&gt;0,"L",IF(WEEKDAY(I$10)=1,"","X")))</f>
        <v>X</v>
      </c>
      <c r="J20" s="61" t="str">
        <f>IF(OR($A20="",J$10=""),"",IF(IFERROR(MATCH(BCC_12!J$10,Infor!$A$13:$A$30,0),0)&gt;0,"L",IF(WEEKDAY(J$10)=1,"","X")))</f>
        <v>X</v>
      </c>
      <c r="K20" s="61" t="str">
        <f>IF(OR($A20="",K$10=""),"",IF(IFERROR(MATCH(BCC_12!K$10,Infor!$A$13:$A$30,0),0)&gt;0,"L",IF(WEEKDAY(K$10)=1,"","X")))</f>
        <v>X</v>
      </c>
      <c r="L20" s="61" t="str">
        <f>IF(OR($A20="",L$10=""),"",IF(IFERROR(MATCH(BCC_12!L$10,Infor!$A$13:$A$30,0),0)&gt;0,"L",IF(WEEKDAY(L$10)=1,"","X")))</f>
        <v>X</v>
      </c>
      <c r="M20" s="61" t="str">
        <f>IF(OR($A20="",M$10=""),"",IF(IFERROR(MATCH(BCC_12!M$10,Infor!$A$13:$A$30,0),0)&gt;0,"L",IF(WEEKDAY(M$10)=1,"","X")))</f>
        <v>X</v>
      </c>
      <c r="N20" s="61" t="str">
        <f>IF(OR($A20="",N$10=""),"",IF(IFERROR(MATCH(BCC_12!N$10,Infor!$A$13:$A$30,0),0)&gt;0,"L",IF(WEEKDAY(N$10)=1,"","X")))</f>
        <v/>
      </c>
      <c r="O20" s="61" t="str">
        <f>IF(OR($A20="",O$10=""),"",IF(IFERROR(MATCH(BCC_12!O$10,Infor!$A$13:$A$30,0),0)&gt;0,"L",IF(WEEKDAY(O$10)=1,"","X")))</f>
        <v>X</v>
      </c>
      <c r="P20" s="61" t="str">
        <f>IF(OR($A20="",P$10=""),"",IF(IFERROR(MATCH(BCC_12!P$10,Infor!$A$13:$A$30,0),0)&gt;0,"L",IF(WEEKDAY(P$10)=1,"","X")))</f>
        <v>X</v>
      </c>
      <c r="Q20" s="61" t="str">
        <f>IF(OR($A20="",Q$10=""),"",IF(IFERROR(MATCH(BCC_12!Q$10,Infor!$A$13:$A$30,0),0)&gt;0,"L",IF(WEEKDAY(Q$10)=1,"","X")))</f>
        <v>X</v>
      </c>
      <c r="R20" s="61" t="str">
        <f>IF(OR($A20="",R$10=""),"",IF(IFERROR(MATCH(BCC_12!R$10,Infor!$A$13:$A$30,0),0)&gt;0,"L",IF(WEEKDAY(R$10)=1,"","X")))</f>
        <v>X</v>
      </c>
      <c r="S20" s="61" t="str">
        <f>IF(OR($A20="",S$10=""),"",IF(IFERROR(MATCH(BCC_12!S$10,Infor!$A$13:$A$30,0),0)&gt;0,"L",IF(WEEKDAY(S$10)=1,"","X")))</f>
        <v>X</v>
      </c>
      <c r="T20" s="61" t="str">
        <f>IF(OR($A20="",T$10=""),"",IF(IFERROR(MATCH(BCC_12!T$10,Infor!$A$13:$A$30,0),0)&gt;0,"L",IF(WEEKDAY(T$10)=1,"","X")))</f>
        <v>X</v>
      </c>
      <c r="U20" s="61" t="str">
        <f>IF(OR($A20="",U$10=""),"",IF(IFERROR(MATCH(BCC_12!U$10,Infor!$A$13:$A$30,0),0)&gt;0,"L",IF(WEEKDAY(U$10)=1,"","X")))</f>
        <v/>
      </c>
      <c r="V20" s="61" t="str">
        <f>IF(OR($A20="",V$10=""),"",IF(IFERROR(MATCH(BCC_12!V$10,Infor!$A$13:$A$30,0),0)&gt;0,"L",IF(WEEKDAY(V$10)=1,"","X")))</f>
        <v>X</v>
      </c>
      <c r="W20" s="61" t="str">
        <f>IF(OR($A20="",W$10=""),"",IF(IFERROR(MATCH(BCC_12!W$10,Infor!$A$13:$A$30,0),0)&gt;0,"L",IF(WEEKDAY(W$10)=1,"","X")))</f>
        <v>X</v>
      </c>
      <c r="X20" s="61" t="str">
        <f>IF(OR($A20="",X$10=""),"",IF(IFERROR(MATCH(BCC_12!X$10,Infor!$A$13:$A$30,0),0)&gt;0,"L",IF(WEEKDAY(X$10)=1,"","X")))</f>
        <v>X</v>
      </c>
      <c r="Y20" s="61" t="str">
        <f>IF(OR($A20="",Y$10=""),"",IF(IFERROR(MATCH(BCC_12!Y$10,Infor!$A$13:$A$30,0),0)&gt;0,"L",IF(WEEKDAY(Y$10)=1,"","X")))</f>
        <v>X</v>
      </c>
      <c r="Z20" s="61" t="str">
        <f>IF(OR($A20="",Z$10=""),"",IF(IFERROR(MATCH(BCC_12!Z$10,Infor!$A$13:$A$30,0),0)&gt;0,"L",IF(WEEKDAY(Z$10)=1,"","X")))</f>
        <v>X</v>
      </c>
      <c r="AA20" s="61" t="str">
        <f>IF(OR($A20="",AA$10=""),"",IF(IFERROR(MATCH(BCC_12!AA$10,Infor!$A$13:$A$30,0),0)&gt;0,"L",IF(WEEKDAY(AA$10)=1,"","X")))</f>
        <v>X</v>
      </c>
      <c r="AB20" s="61" t="str">
        <f>IF(OR($A20="",AB$10=""),"",IF(IFERROR(MATCH(BCC_12!AB$10,Infor!$A$13:$A$30,0),0)&gt;0,"L",IF(WEEKDAY(AB$10)=1,"","X")))</f>
        <v/>
      </c>
      <c r="AC20" s="61" t="str">
        <f>IF(OR($A20="",AC$10=""),"",IF(IFERROR(MATCH(BCC_12!AC$10,Infor!$A$13:$A$30,0),0)&gt;0,"L",IF(WEEKDAY(AC$10)=1,"","X")))</f>
        <v>X</v>
      </c>
      <c r="AD20" s="61" t="str">
        <f>IF(OR($A20="",AD$10=""),"",IF(IFERROR(MATCH(BCC_12!AD$10,Infor!$A$13:$A$30,0),0)&gt;0,"L",IF(WEEKDAY(AD$10)=1,"","X")))</f>
        <v>X</v>
      </c>
      <c r="AE20" s="61" t="str">
        <f>IF(OR($A20="",AE$10=""),"",IF(IFERROR(MATCH(BCC_12!AE$10,Infor!$A$13:$A$30,0),0)&gt;0,"L",IF(WEEKDAY(AE$10)=1,"","X")))</f>
        <v>X</v>
      </c>
      <c r="AF20" s="61" t="str">
        <f>IF(OR($A20="",AF$10=""),"",IF(IFERROR(MATCH(BCC_12!AF$10,Infor!$A$13:$A$30,0),0)&gt;0,"L",IF(WEEKDAY(AF$10)=1,"","X")))</f>
        <v>X</v>
      </c>
      <c r="AG20" s="61" t="str">
        <f>IF(OR($A20="",AG$10=""),"",IF(IFERROR(MATCH(BCC_12!AG$10,Infor!$A$13:$A$30,0),0)&gt;0,"L",IF(WEEKDAY(AG$10)=1,"","X")))</f>
        <v>X</v>
      </c>
      <c r="AH20" s="61" t="str">
        <f>IF(OR($A20="",AH$10=""),"",IF(IFERROR(MATCH(BCC_12!AH$10,Infor!$A$13:$A$30,0),0)&gt;0,"L",IF(WEEKDAY(AH$10)=1,"","X")))</f>
        <v>X</v>
      </c>
      <c r="AI20" s="61" t="str">
        <f>IF(OR($A20="",AI$10=""),"",IF(IFERROR(MATCH(BCC_12!AI$10,Infor!$A$13:$A$30,0),0)&gt;0,"L",IF(WEEKDAY(AI$10)=1,"","X")))</f>
        <v/>
      </c>
      <c r="AJ20" s="62"/>
      <c r="AK20" s="62">
        <f t="shared" si="6"/>
        <v>26</v>
      </c>
      <c r="AL20" s="62">
        <f t="shared" si="7"/>
        <v>0</v>
      </c>
      <c r="AM20" s="62"/>
      <c r="AN20" s="63"/>
      <c r="AO20" s="44">
        <f t="shared" si="0"/>
        <v>12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IF(OR($A21="",E$10=""),"",IF(IFERROR(MATCH(BCC_12!E$10,Infor!$A$13:$A$30,0),0)&gt;0,"L",IF(WEEKDAY(E$10)=1,"","X")))</f>
        <v>X</v>
      </c>
      <c r="F21" s="61" t="str">
        <f>IF(OR($A21="",F$10=""),"",IF(IFERROR(MATCH(BCC_12!F$10,Infor!$A$13:$A$30,0),0)&gt;0,"L",IF(WEEKDAY(F$10)=1,"","X")))</f>
        <v>X</v>
      </c>
      <c r="G21" s="61" t="str">
        <f>IF(OR($A21="",G$10=""),"",IF(IFERROR(MATCH(BCC_12!G$10,Infor!$A$13:$A$30,0),0)&gt;0,"L",IF(WEEKDAY(G$10)=1,"","X")))</f>
        <v/>
      </c>
      <c r="H21" s="61" t="str">
        <f>IF(OR($A21="",H$10=""),"",IF(IFERROR(MATCH(BCC_12!H$10,Infor!$A$13:$A$30,0),0)&gt;0,"L",IF(WEEKDAY(H$10)=1,"","X")))</f>
        <v>X</v>
      </c>
      <c r="I21" s="61" t="str">
        <f>IF(OR($A21="",I$10=""),"",IF(IFERROR(MATCH(BCC_12!I$10,Infor!$A$13:$A$30,0),0)&gt;0,"L",IF(WEEKDAY(I$10)=1,"","X")))</f>
        <v>X</v>
      </c>
      <c r="J21" s="61" t="str">
        <f>IF(OR($A21="",J$10=""),"",IF(IFERROR(MATCH(BCC_12!J$10,Infor!$A$13:$A$30,0),0)&gt;0,"L",IF(WEEKDAY(J$10)=1,"","X")))</f>
        <v>X</v>
      </c>
      <c r="K21" s="61" t="str">
        <f>IF(OR($A21="",K$10=""),"",IF(IFERROR(MATCH(BCC_12!K$10,Infor!$A$13:$A$30,0),0)&gt;0,"L",IF(WEEKDAY(K$10)=1,"","X")))</f>
        <v>X</v>
      </c>
      <c r="L21" s="61" t="str">
        <f>IF(OR($A21="",L$10=""),"",IF(IFERROR(MATCH(BCC_12!L$10,Infor!$A$13:$A$30,0),0)&gt;0,"L",IF(WEEKDAY(L$10)=1,"","X")))</f>
        <v>X</v>
      </c>
      <c r="M21" s="61" t="str">
        <f>IF(OR($A21="",M$10=""),"",IF(IFERROR(MATCH(BCC_12!M$10,Infor!$A$13:$A$30,0),0)&gt;0,"L",IF(WEEKDAY(M$10)=1,"","X")))</f>
        <v>X</v>
      </c>
      <c r="N21" s="61" t="str">
        <f>IF(OR($A21="",N$10=""),"",IF(IFERROR(MATCH(BCC_12!N$10,Infor!$A$13:$A$30,0),0)&gt;0,"L",IF(WEEKDAY(N$10)=1,"","X")))</f>
        <v/>
      </c>
      <c r="O21" s="61" t="str">
        <f>IF(OR($A21="",O$10=""),"",IF(IFERROR(MATCH(BCC_12!O$10,Infor!$A$13:$A$30,0),0)&gt;0,"L",IF(WEEKDAY(O$10)=1,"","X")))</f>
        <v>X</v>
      </c>
      <c r="P21" s="61" t="str">
        <f>IF(OR($A21="",P$10=""),"",IF(IFERROR(MATCH(BCC_12!P$10,Infor!$A$13:$A$30,0),0)&gt;0,"L",IF(WEEKDAY(P$10)=1,"","X")))</f>
        <v>X</v>
      </c>
      <c r="Q21" s="61" t="str">
        <f>IF(OR($A21="",Q$10=""),"",IF(IFERROR(MATCH(BCC_12!Q$10,Infor!$A$13:$A$30,0),0)&gt;0,"L",IF(WEEKDAY(Q$10)=1,"","X")))</f>
        <v>X</v>
      </c>
      <c r="R21" s="61" t="str">
        <f>IF(OR($A21="",R$10=""),"",IF(IFERROR(MATCH(BCC_12!R$10,Infor!$A$13:$A$30,0),0)&gt;0,"L",IF(WEEKDAY(R$10)=1,"","X")))</f>
        <v>X</v>
      </c>
      <c r="S21" s="61" t="str">
        <f>IF(OR($A21="",S$10=""),"",IF(IFERROR(MATCH(BCC_12!S$10,Infor!$A$13:$A$30,0),0)&gt;0,"L",IF(WEEKDAY(S$10)=1,"","X")))</f>
        <v>X</v>
      </c>
      <c r="T21" s="61" t="str">
        <f>IF(OR($A21="",T$10=""),"",IF(IFERROR(MATCH(BCC_12!T$10,Infor!$A$13:$A$30,0),0)&gt;0,"L",IF(WEEKDAY(T$10)=1,"","X")))</f>
        <v>X</v>
      </c>
      <c r="U21" s="61" t="str">
        <f>IF(OR($A21="",U$10=""),"",IF(IFERROR(MATCH(BCC_12!U$10,Infor!$A$13:$A$30,0),0)&gt;0,"L",IF(WEEKDAY(U$10)=1,"","X")))</f>
        <v/>
      </c>
      <c r="V21" s="61" t="str">
        <f>IF(OR($A21="",V$10=""),"",IF(IFERROR(MATCH(BCC_12!V$10,Infor!$A$13:$A$30,0),0)&gt;0,"L",IF(WEEKDAY(V$10)=1,"","X")))</f>
        <v>X</v>
      </c>
      <c r="W21" s="61" t="str">
        <f>IF(OR($A21="",W$10=""),"",IF(IFERROR(MATCH(BCC_12!W$10,Infor!$A$13:$A$30,0),0)&gt;0,"L",IF(WEEKDAY(W$10)=1,"","X")))</f>
        <v>X</v>
      </c>
      <c r="X21" s="61" t="str">
        <f>IF(OR($A21="",X$10=""),"",IF(IFERROR(MATCH(BCC_12!X$10,Infor!$A$13:$A$30,0),0)&gt;0,"L",IF(WEEKDAY(X$10)=1,"","X")))</f>
        <v>X</v>
      </c>
      <c r="Y21" s="61" t="str">
        <f>IF(OR($A21="",Y$10=""),"",IF(IFERROR(MATCH(BCC_12!Y$10,Infor!$A$13:$A$30,0),0)&gt;0,"L",IF(WEEKDAY(Y$10)=1,"","X")))</f>
        <v>X</v>
      </c>
      <c r="Z21" s="61" t="str">
        <f>IF(OR($A21="",Z$10=""),"",IF(IFERROR(MATCH(BCC_12!Z$10,Infor!$A$13:$A$30,0),0)&gt;0,"L",IF(WEEKDAY(Z$10)=1,"","X")))</f>
        <v>X</v>
      </c>
      <c r="AA21" s="61" t="str">
        <f>IF(OR($A21="",AA$10=""),"",IF(IFERROR(MATCH(BCC_12!AA$10,Infor!$A$13:$A$30,0),0)&gt;0,"L",IF(WEEKDAY(AA$10)=1,"","X")))</f>
        <v>X</v>
      </c>
      <c r="AB21" s="61" t="str">
        <f>IF(OR($A21="",AB$10=""),"",IF(IFERROR(MATCH(BCC_12!AB$10,Infor!$A$13:$A$30,0),0)&gt;0,"L",IF(WEEKDAY(AB$10)=1,"","X")))</f>
        <v/>
      </c>
      <c r="AC21" s="61" t="str">
        <f>IF(OR($A21="",AC$10=""),"",IF(IFERROR(MATCH(BCC_12!AC$10,Infor!$A$13:$A$30,0),0)&gt;0,"L",IF(WEEKDAY(AC$10)=1,"","X")))</f>
        <v>X</v>
      </c>
      <c r="AD21" s="61" t="str">
        <f>IF(OR($A21="",AD$10=""),"",IF(IFERROR(MATCH(BCC_12!AD$10,Infor!$A$13:$A$30,0),0)&gt;0,"L",IF(WEEKDAY(AD$10)=1,"","X")))</f>
        <v>X</v>
      </c>
      <c r="AE21" s="61" t="str">
        <f>IF(OR($A21="",AE$10=""),"",IF(IFERROR(MATCH(BCC_12!AE$10,Infor!$A$13:$A$30,0),0)&gt;0,"L",IF(WEEKDAY(AE$10)=1,"","X")))</f>
        <v>X</v>
      </c>
      <c r="AF21" s="61" t="str">
        <f>IF(OR($A21="",AF$10=""),"",IF(IFERROR(MATCH(BCC_12!AF$10,Infor!$A$13:$A$30,0),0)&gt;0,"L",IF(WEEKDAY(AF$10)=1,"","X")))</f>
        <v>X</v>
      </c>
      <c r="AG21" s="61" t="str">
        <f>IF(OR($A21="",AG$10=""),"",IF(IFERROR(MATCH(BCC_12!AG$10,Infor!$A$13:$A$30,0),0)&gt;0,"L",IF(WEEKDAY(AG$10)=1,"","X")))</f>
        <v>X</v>
      </c>
      <c r="AH21" s="61" t="str">
        <f>IF(OR($A21="",AH$10=""),"",IF(IFERROR(MATCH(BCC_12!AH$10,Infor!$A$13:$A$30,0),0)&gt;0,"L",IF(WEEKDAY(AH$10)=1,"","X")))</f>
        <v>X</v>
      </c>
      <c r="AI21" s="61" t="str">
        <f>IF(OR($A21="",AI$10=""),"",IF(IFERROR(MATCH(BCC_12!AI$10,Infor!$A$13:$A$30,0),0)&gt;0,"L",IF(WEEKDAY(AI$10)=1,"","X")))</f>
        <v/>
      </c>
      <c r="AJ21" s="62"/>
      <c r="AK21" s="62">
        <f t="shared" si="6"/>
        <v>26</v>
      </c>
      <c r="AL21" s="62">
        <f t="shared" si="7"/>
        <v>0</v>
      </c>
      <c r="AM21" s="62"/>
      <c r="AN21" s="63"/>
      <c r="AO21" s="44">
        <f t="shared" si="0"/>
        <v>12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IF(OR($A22="",E$10=""),"",IF(IFERROR(MATCH(BCC_12!E$10,Infor!$A$13:$A$30,0),0)&gt;0,"L",IF(WEEKDAY(E$10)=1,"","X")))</f>
        <v>X</v>
      </c>
      <c r="F22" s="61" t="str">
        <f>IF(OR($A22="",F$10=""),"",IF(IFERROR(MATCH(BCC_12!F$10,Infor!$A$13:$A$30,0),0)&gt;0,"L",IF(WEEKDAY(F$10)=1,"","X")))</f>
        <v>X</v>
      </c>
      <c r="G22" s="61" t="str">
        <f>IF(OR($A22="",G$10=""),"",IF(IFERROR(MATCH(BCC_12!G$10,Infor!$A$13:$A$30,0),0)&gt;0,"L",IF(WEEKDAY(G$10)=1,"","X")))</f>
        <v/>
      </c>
      <c r="H22" s="61" t="str">
        <f>IF(OR($A22="",H$10=""),"",IF(IFERROR(MATCH(BCC_12!H$10,Infor!$A$13:$A$30,0),0)&gt;0,"L",IF(WEEKDAY(H$10)=1,"","X")))</f>
        <v>X</v>
      </c>
      <c r="I22" s="61" t="str">
        <f>IF(OR($A22="",I$10=""),"",IF(IFERROR(MATCH(BCC_12!I$10,Infor!$A$13:$A$30,0),0)&gt;0,"L",IF(WEEKDAY(I$10)=1,"","X")))</f>
        <v>X</v>
      </c>
      <c r="J22" s="61" t="str">
        <f>IF(OR($A22="",J$10=""),"",IF(IFERROR(MATCH(BCC_12!J$10,Infor!$A$13:$A$30,0),0)&gt;0,"L",IF(WEEKDAY(J$10)=1,"","X")))</f>
        <v>X</v>
      </c>
      <c r="K22" s="61" t="str">
        <f>IF(OR($A22="",K$10=""),"",IF(IFERROR(MATCH(BCC_12!K$10,Infor!$A$13:$A$30,0),0)&gt;0,"L",IF(WEEKDAY(K$10)=1,"","X")))</f>
        <v>X</v>
      </c>
      <c r="L22" s="61" t="str">
        <f>IF(OR($A22="",L$10=""),"",IF(IFERROR(MATCH(BCC_12!L$10,Infor!$A$13:$A$30,0),0)&gt;0,"L",IF(WEEKDAY(L$10)=1,"","X")))</f>
        <v>X</v>
      </c>
      <c r="M22" s="61" t="str">
        <f>IF(OR($A22="",M$10=""),"",IF(IFERROR(MATCH(BCC_12!M$10,Infor!$A$13:$A$30,0),0)&gt;0,"L",IF(WEEKDAY(M$10)=1,"","X")))</f>
        <v>X</v>
      </c>
      <c r="N22" s="61" t="str">
        <f>IF(OR($A22="",N$10=""),"",IF(IFERROR(MATCH(BCC_12!N$10,Infor!$A$13:$A$30,0),0)&gt;0,"L",IF(WEEKDAY(N$10)=1,"","X")))</f>
        <v/>
      </c>
      <c r="O22" s="61" t="str">
        <f>IF(OR($A22="",O$10=""),"",IF(IFERROR(MATCH(BCC_12!O$10,Infor!$A$13:$A$30,0),0)&gt;0,"L",IF(WEEKDAY(O$10)=1,"","X")))</f>
        <v>X</v>
      </c>
      <c r="P22" s="61" t="str">
        <f>IF(OR($A22="",P$10=""),"",IF(IFERROR(MATCH(BCC_12!P$10,Infor!$A$13:$A$30,0),0)&gt;0,"L",IF(WEEKDAY(P$10)=1,"","X")))</f>
        <v>X</v>
      </c>
      <c r="Q22" s="61" t="str">
        <f>IF(OR($A22="",Q$10=""),"",IF(IFERROR(MATCH(BCC_12!Q$10,Infor!$A$13:$A$30,0),0)&gt;0,"L",IF(WEEKDAY(Q$10)=1,"","X")))</f>
        <v>X</v>
      </c>
      <c r="R22" s="61" t="str">
        <f>IF(OR($A22="",R$10=""),"",IF(IFERROR(MATCH(BCC_12!R$10,Infor!$A$13:$A$30,0),0)&gt;0,"L",IF(WEEKDAY(R$10)=1,"","X")))</f>
        <v>X</v>
      </c>
      <c r="S22" s="61" t="str">
        <f>IF(OR($A22="",S$10=""),"",IF(IFERROR(MATCH(BCC_12!S$10,Infor!$A$13:$A$30,0),0)&gt;0,"L",IF(WEEKDAY(S$10)=1,"","X")))</f>
        <v>X</v>
      </c>
      <c r="T22" s="61" t="str">
        <f>IF(OR($A22="",T$10=""),"",IF(IFERROR(MATCH(BCC_12!T$10,Infor!$A$13:$A$30,0),0)&gt;0,"L",IF(WEEKDAY(T$10)=1,"","X")))</f>
        <v>X</v>
      </c>
      <c r="U22" s="61" t="str">
        <f>IF(OR($A22="",U$10=""),"",IF(IFERROR(MATCH(BCC_12!U$10,Infor!$A$13:$A$30,0),0)&gt;0,"L",IF(WEEKDAY(U$10)=1,"","X")))</f>
        <v/>
      </c>
      <c r="V22" s="61" t="str">
        <f>IF(OR($A22="",V$10=""),"",IF(IFERROR(MATCH(BCC_12!V$10,Infor!$A$13:$A$30,0),0)&gt;0,"L",IF(WEEKDAY(V$10)=1,"","X")))</f>
        <v>X</v>
      </c>
      <c r="W22" s="61" t="str">
        <f>IF(OR($A22="",W$10=""),"",IF(IFERROR(MATCH(BCC_12!W$10,Infor!$A$13:$A$30,0),0)&gt;0,"L",IF(WEEKDAY(W$10)=1,"","X")))</f>
        <v>X</v>
      </c>
      <c r="X22" s="61" t="str">
        <f>IF(OR($A22="",X$10=""),"",IF(IFERROR(MATCH(BCC_12!X$10,Infor!$A$13:$A$30,0),0)&gt;0,"L",IF(WEEKDAY(X$10)=1,"","X")))</f>
        <v>X</v>
      </c>
      <c r="Y22" s="61" t="str">
        <f>IF(OR($A22="",Y$10=""),"",IF(IFERROR(MATCH(BCC_12!Y$10,Infor!$A$13:$A$30,0),0)&gt;0,"L",IF(WEEKDAY(Y$10)=1,"","X")))</f>
        <v>X</v>
      </c>
      <c r="Z22" s="61" t="str">
        <f>IF(OR($A22="",Z$10=""),"",IF(IFERROR(MATCH(BCC_12!Z$10,Infor!$A$13:$A$30,0),0)&gt;0,"L",IF(WEEKDAY(Z$10)=1,"","X")))</f>
        <v>X</v>
      </c>
      <c r="AA22" s="61" t="str">
        <f>IF(OR($A22="",AA$10=""),"",IF(IFERROR(MATCH(BCC_12!AA$10,Infor!$A$13:$A$30,0),0)&gt;0,"L",IF(WEEKDAY(AA$10)=1,"","X")))</f>
        <v>X</v>
      </c>
      <c r="AB22" s="61" t="str">
        <f>IF(OR($A22="",AB$10=""),"",IF(IFERROR(MATCH(BCC_12!AB$10,Infor!$A$13:$A$30,0),0)&gt;0,"L",IF(WEEKDAY(AB$10)=1,"","X")))</f>
        <v/>
      </c>
      <c r="AC22" s="61" t="str">
        <f>IF(OR($A22="",AC$10=""),"",IF(IFERROR(MATCH(BCC_12!AC$10,Infor!$A$13:$A$30,0),0)&gt;0,"L",IF(WEEKDAY(AC$10)=1,"","X")))</f>
        <v>X</v>
      </c>
      <c r="AD22" s="61" t="str">
        <f>IF(OR($A22="",AD$10=""),"",IF(IFERROR(MATCH(BCC_12!AD$10,Infor!$A$13:$A$30,0),0)&gt;0,"L",IF(WEEKDAY(AD$10)=1,"","X")))</f>
        <v>X</v>
      </c>
      <c r="AE22" s="61" t="str">
        <f>IF(OR($A22="",AE$10=""),"",IF(IFERROR(MATCH(BCC_12!AE$10,Infor!$A$13:$A$30,0),0)&gt;0,"L",IF(WEEKDAY(AE$10)=1,"","X")))</f>
        <v>X</v>
      </c>
      <c r="AF22" s="61" t="str">
        <f>IF(OR($A22="",AF$10=""),"",IF(IFERROR(MATCH(BCC_12!AF$10,Infor!$A$13:$A$30,0),0)&gt;0,"L",IF(WEEKDAY(AF$10)=1,"","X")))</f>
        <v>X</v>
      </c>
      <c r="AG22" s="61" t="str">
        <f>IF(OR($A22="",AG$10=""),"",IF(IFERROR(MATCH(BCC_12!AG$10,Infor!$A$13:$A$30,0),0)&gt;0,"L",IF(WEEKDAY(AG$10)=1,"","X")))</f>
        <v>X</v>
      </c>
      <c r="AH22" s="61" t="str">
        <f>IF(OR($A22="",AH$10=""),"",IF(IFERROR(MATCH(BCC_12!AH$10,Infor!$A$13:$A$30,0),0)&gt;0,"L",IF(WEEKDAY(AH$10)=1,"","X")))</f>
        <v>X</v>
      </c>
      <c r="AI22" s="61" t="str">
        <f>IF(OR($A22="",AI$10=""),"",IF(IFERROR(MATCH(BCC_12!AI$10,Infor!$A$13:$A$30,0),0)&gt;0,"L",IF(WEEKDAY(AI$10)=1,"","X")))</f>
        <v/>
      </c>
      <c r="AJ22" s="62"/>
      <c r="AK22" s="62">
        <f t="shared" si="6"/>
        <v>26</v>
      </c>
      <c r="AL22" s="62">
        <f t="shared" si="7"/>
        <v>0</v>
      </c>
      <c r="AM22" s="62"/>
      <c r="AN22" s="63"/>
      <c r="AO22" s="44">
        <f t="shared" si="0"/>
        <v>12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IF(OR($A23="",E$10=""),"",IF(IFERROR(MATCH(BCC_12!E$10,Infor!$A$13:$A$30,0),0)&gt;0,"L",IF(WEEKDAY(E$10)=1,"","X")))</f>
        <v>X</v>
      </c>
      <c r="F23" s="61" t="str">
        <f>IF(OR($A23="",F$10=""),"",IF(IFERROR(MATCH(BCC_12!F$10,Infor!$A$13:$A$30,0),0)&gt;0,"L",IF(WEEKDAY(F$10)=1,"","X")))</f>
        <v>X</v>
      </c>
      <c r="G23" s="61" t="str">
        <f>IF(OR($A23="",G$10=""),"",IF(IFERROR(MATCH(BCC_12!G$10,Infor!$A$13:$A$30,0),0)&gt;0,"L",IF(WEEKDAY(G$10)=1,"","X")))</f>
        <v/>
      </c>
      <c r="H23" s="61" t="str">
        <f>IF(OR($A23="",H$10=""),"",IF(IFERROR(MATCH(BCC_12!H$10,Infor!$A$13:$A$30,0),0)&gt;0,"L",IF(WEEKDAY(H$10)=1,"","X")))</f>
        <v>X</v>
      </c>
      <c r="I23" s="61" t="str">
        <f>IF(OR($A23="",I$10=""),"",IF(IFERROR(MATCH(BCC_12!I$10,Infor!$A$13:$A$30,0),0)&gt;0,"L",IF(WEEKDAY(I$10)=1,"","X")))</f>
        <v>X</v>
      </c>
      <c r="J23" s="61" t="str">
        <f>IF(OR($A23="",J$10=""),"",IF(IFERROR(MATCH(BCC_12!J$10,Infor!$A$13:$A$30,0),0)&gt;0,"L",IF(WEEKDAY(J$10)=1,"","X")))</f>
        <v>X</v>
      </c>
      <c r="K23" s="61" t="str">
        <f>IF(OR($A23="",K$10=""),"",IF(IFERROR(MATCH(BCC_12!K$10,Infor!$A$13:$A$30,0),0)&gt;0,"L",IF(WEEKDAY(K$10)=1,"","X")))</f>
        <v>X</v>
      </c>
      <c r="L23" s="61" t="str">
        <f>IF(OR($A23="",L$10=""),"",IF(IFERROR(MATCH(BCC_12!L$10,Infor!$A$13:$A$30,0),0)&gt;0,"L",IF(WEEKDAY(L$10)=1,"","X")))</f>
        <v>X</v>
      </c>
      <c r="M23" s="61" t="str">
        <f>IF(OR($A23="",M$10=""),"",IF(IFERROR(MATCH(BCC_12!M$10,Infor!$A$13:$A$30,0),0)&gt;0,"L",IF(WEEKDAY(M$10)=1,"","X")))</f>
        <v>X</v>
      </c>
      <c r="N23" s="61" t="str">
        <f>IF(OR($A23="",N$10=""),"",IF(IFERROR(MATCH(BCC_12!N$10,Infor!$A$13:$A$30,0),0)&gt;0,"L",IF(WEEKDAY(N$10)=1,"","X")))</f>
        <v/>
      </c>
      <c r="O23" s="61" t="str">
        <f>IF(OR($A23="",O$10=""),"",IF(IFERROR(MATCH(BCC_12!O$10,Infor!$A$13:$A$30,0),0)&gt;0,"L",IF(WEEKDAY(O$10)=1,"","X")))</f>
        <v>X</v>
      </c>
      <c r="P23" s="61" t="str">
        <f>IF(OR($A23="",P$10=""),"",IF(IFERROR(MATCH(BCC_12!P$10,Infor!$A$13:$A$30,0),0)&gt;0,"L",IF(WEEKDAY(P$10)=1,"","X")))</f>
        <v>X</v>
      </c>
      <c r="Q23" s="61" t="str">
        <f>IF(OR($A23="",Q$10=""),"",IF(IFERROR(MATCH(BCC_12!Q$10,Infor!$A$13:$A$30,0),0)&gt;0,"L",IF(WEEKDAY(Q$10)=1,"","X")))</f>
        <v>X</v>
      </c>
      <c r="R23" s="61" t="str">
        <f>IF(OR($A23="",R$10=""),"",IF(IFERROR(MATCH(BCC_12!R$10,Infor!$A$13:$A$30,0),0)&gt;0,"L",IF(WEEKDAY(R$10)=1,"","X")))</f>
        <v>X</v>
      </c>
      <c r="S23" s="61" t="str">
        <f>IF(OR($A23="",S$10=""),"",IF(IFERROR(MATCH(BCC_12!S$10,Infor!$A$13:$A$30,0),0)&gt;0,"L",IF(WEEKDAY(S$10)=1,"","X")))</f>
        <v>X</v>
      </c>
      <c r="T23" s="61" t="str">
        <f>IF(OR($A23="",T$10=""),"",IF(IFERROR(MATCH(BCC_12!T$10,Infor!$A$13:$A$30,0),0)&gt;0,"L",IF(WEEKDAY(T$10)=1,"","X")))</f>
        <v>X</v>
      </c>
      <c r="U23" s="61" t="str">
        <f>IF(OR($A23="",U$10=""),"",IF(IFERROR(MATCH(BCC_12!U$10,Infor!$A$13:$A$30,0),0)&gt;0,"L",IF(WEEKDAY(U$10)=1,"","X")))</f>
        <v/>
      </c>
      <c r="V23" s="61" t="str">
        <f>IF(OR($A23="",V$10=""),"",IF(IFERROR(MATCH(BCC_12!V$10,Infor!$A$13:$A$30,0),0)&gt;0,"L",IF(WEEKDAY(V$10)=1,"","X")))</f>
        <v>X</v>
      </c>
      <c r="W23" s="61" t="str">
        <f>IF(OR($A23="",W$10=""),"",IF(IFERROR(MATCH(BCC_12!W$10,Infor!$A$13:$A$30,0),0)&gt;0,"L",IF(WEEKDAY(W$10)=1,"","X")))</f>
        <v>X</v>
      </c>
      <c r="X23" s="61" t="str">
        <f>IF(OR($A23="",X$10=""),"",IF(IFERROR(MATCH(BCC_12!X$10,Infor!$A$13:$A$30,0),0)&gt;0,"L",IF(WEEKDAY(X$10)=1,"","X")))</f>
        <v>X</v>
      </c>
      <c r="Y23" s="61" t="str">
        <f>IF(OR($A23="",Y$10=""),"",IF(IFERROR(MATCH(BCC_12!Y$10,Infor!$A$13:$A$30,0),0)&gt;0,"L",IF(WEEKDAY(Y$10)=1,"","X")))</f>
        <v>X</v>
      </c>
      <c r="Z23" s="61" t="str">
        <f>IF(OR($A23="",Z$10=""),"",IF(IFERROR(MATCH(BCC_12!Z$10,Infor!$A$13:$A$30,0),0)&gt;0,"L",IF(WEEKDAY(Z$10)=1,"","X")))</f>
        <v>X</v>
      </c>
      <c r="AA23" s="61" t="str">
        <f>IF(OR($A23="",AA$10=""),"",IF(IFERROR(MATCH(BCC_12!AA$10,Infor!$A$13:$A$30,0),0)&gt;0,"L",IF(WEEKDAY(AA$10)=1,"","X")))</f>
        <v>X</v>
      </c>
      <c r="AB23" s="61" t="str">
        <f>IF(OR($A23="",AB$10=""),"",IF(IFERROR(MATCH(BCC_12!AB$10,Infor!$A$13:$A$30,0),0)&gt;0,"L",IF(WEEKDAY(AB$10)=1,"","X")))</f>
        <v/>
      </c>
      <c r="AC23" s="61" t="str">
        <f>IF(OR($A23="",AC$10=""),"",IF(IFERROR(MATCH(BCC_12!AC$10,Infor!$A$13:$A$30,0),0)&gt;0,"L",IF(WEEKDAY(AC$10)=1,"","X")))</f>
        <v>X</v>
      </c>
      <c r="AD23" s="61" t="str">
        <f>IF(OR($A23="",AD$10=""),"",IF(IFERROR(MATCH(BCC_12!AD$10,Infor!$A$13:$A$30,0),0)&gt;0,"L",IF(WEEKDAY(AD$10)=1,"","X")))</f>
        <v>X</v>
      </c>
      <c r="AE23" s="61" t="str">
        <f>IF(OR($A23="",AE$10=""),"",IF(IFERROR(MATCH(BCC_12!AE$10,Infor!$A$13:$A$30,0),0)&gt;0,"L",IF(WEEKDAY(AE$10)=1,"","X")))</f>
        <v>X</v>
      </c>
      <c r="AF23" s="61" t="str">
        <f>IF(OR($A23="",AF$10=""),"",IF(IFERROR(MATCH(BCC_12!AF$10,Infor!$A$13:$A$30,0),0)&gt;0,"L",IF(WEEKDAY(AF$10)=1,"","X")))</f>
        <v>X</v>
      </c>
      <c r="AG23" s="61" t="str">
        <f>IF(OR($A23="",AG$10=""),"",IF(IFERROR(MATCH(BCC_12!AG$10,Infor!$A$13:$A$30,0),0)&gt;0,"L",IF(WEEKDAY(AG$10)=1,"","X")))</f>
        <v>X</v>
      </c>
      <c r="AH23" s="61" t="str">
        <f>IF(OR($A23="",AH$10=""),"",IF(IFERROR(MATCH(BCC_12!AH$10,Infor!$A$13:$A$30,0),0)&gt;0,"L",IF(WEEKDAY(AH$10)=1,"","X")))</f>
        <v>X</v>
      </c>
      <c r="AI23" s="61" t="str">
        <f>IF(OR($A23="",AI$10=""),"",IF(IFERROR(MATCH(BCC_12!AI$10,Infor!$A$13:$A$30,0),0)&gt;0,"L",IF(WEEKDAY(AI$10)=1,"","X")))</f>
        <v/>
      </c>
      <c r="AJ23" s="62"/>
      <c r="AK23" s="62">
        <f t="shared" si="6"/>
        <v>26</v>
      </c>
      <c r="AL23" s="62">
        <f t="shared" si="7"/>
        <v>0</v>
      </c>
      <c r="AM23" s="62"/>
      <c r="AN23" s="63"/>
      <c r="AO23" s="44">
        <f t="shared" si="0"/>
        <v>12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IF(OR($A24="",E$10=""),"",IF(IFERROR(MATCH(BCC_12!E$10,Infor!$A$13:$A$30,0),0)&gt;0,"L",IF(WEEKDAY(E$10)=1,"","X")))</f>
        <v>X</v>
      </c>
      <c r="F24" s="61" t="str">
        <f>IF(OR($A24="",F$10=""),"",IF(IFERROR(MATCH(BCC_12!F$10,Infor!$A$13:$A$30,0),0)&gt;0,"L",IF(WEEKDAY(F$10)=1,"","X")))</f>
        <v>X</v>
      </c>
      <c r="G24" s="61" t="str">
        <f>IF(OR($A24="",G$10=""),"",IF(IFERROR(MATCH(BCC_12!G$10,Infor!$A$13:$A$30,0),0)&gt;0,"L",IF(WEEKDAY(G$10)=1,"","X")))</f>
        <v/>
      </c>
      <c r="H24" s="61" t="str">
        <f>IF(OR($A24="",H$10=""),"",IF(IFERROR(MATCH(BCC_12!H$10,Infor!$A$13:$A$30,0),0)&gt;0,"L",IF(WEEKDAY(H$10)=1,"","X")))</f>
        <v>X</v>
      </c>
      <c r="I24" s="61" t="str">
        <f>IF(OR($A24="",I$10=""),"",IF(IFERROR(MATCH(BCC_12!I$10,Infor!$A$13:$A$30,0),0)&gt;0,"L",IF(WEEKDAY(I$10)=1,"","X")))</f>
        <v>X</v>
      </c>
      <c r="J24" s="61" t="str">
        <f>IF(OR($A24="",J$10=""),"",IF(IFERROR(MATCH(BCC_12!J$10,Infor!$A$13:$A$30,0),0)&gt;0,"L",IF(WEEKDAY(J$10)=1,"","X")))</f>
        <v>X</v>
      </c>
      <c r="K24" s="61" t="str">
        <f>IF(OR($A24="",K$10=""),"",IF(IFERROR(MATCH(BCC_12!K$10,Infor!$A$13:$A$30,0),0)&gt;0,"L",IF(WEEKDAY(K$10)=1,"","X")))</f>
        <v>X</v>
      </c>
      <c r="L24" s="61" t="str">
        <f>IF(OR($A24="",L$10=""),"",IF(IFERROR(MATCH(BCC_12!L$10,Infor!$A$13:$A$30,0),0)&gt;0,"L",IF(WEEKDAY(L$10)=1,"","X")))</f>
        <v>X</v>
      </c>
      <c r="M24" s="61" t="str">
        <f>IF(OR($A24="",M$10=""),"",IF(IFERROR(MATCH(BCC_12!M$10,Infor!$A$13:$A$30,0),0)&gt;0,"L",IF(WEEKDAY(M$10)=1,"","X")))</f>
        <v>X</v>
      </c>
      <c r="N24" s="61" t="str">
        <f>IF(OR($A24="",N$10=""),"",IF(IFERROR(MATCH(BCC_12!N$10,Infor!$A$13:$A$30,0),0)&gt;0,"L",IF(WEEKDAY(N$10)=1,"","X")))</f>
        <v/>
      </c>
      <c r="O24" s="61" t="str">
        <f>IF(OR($A24="",O$10=""),"",IF(IFERROR(MATCH(BCC_12!O$10,Infor!$A$13:$A$30,0),0)&gt;0,"L",IF(WEEKDAY(O$10)=1,"","X")))</f>
        <v>X</v>
      </c>
      <c r="P24" s="61" t="str">
        <f>IF(OR($A24="",P$10=""),"",IF(IFERROR(MATCH(BCC_12!P$10,Infor!$A$13:$A$30,0),0)&gt;0,"L",IF(WEEKDAY(P$10)=1,"","X")))</f>
        <v>X</v>
      </c>
      <c r="Q24" s="61" t="str">
        <f>IF(OR($A24="",Q$10=""),"",IF(IFERROR(MATCH(BCC_12!Q$10,Infor!$A$13:$A$30,0),0)&gt;0,"L",IF(WEEKDAY(Q$10)=1,"","X")))</f>
        <v>X</v>
      </c>
      <c r="R24" s="61" t="str">
        <f>IF(OR($A24="",R$10=""),"",IF(IFERROR(MATCH(BCC_12!R$10,Infor!$A$13:$A$30,0),0)&gt;0,"L",IF(WEEKDAY(R$10)=1,"","X")))</f>
        <v>X</v>
      </c>
      <c r="S24" s="61" t="str">
        <f>IF(OR($A24="",S$10=""),"",IF(IFERROR(MATCH(BCC_12!S$10,Infor!$A$13:$A$30,0),0)&gt;0,"L",IF(WEEKDAY(S$10)=1,"","X")))</f>
        <v>X</v>
      </c>
      <c r="T24" s="61" t="str">
        <f>IF(OR($A24="",T$10=""),"",IF(IFERROR(MATCH(BCC_12!T$10,Infor!$A$13:$A$30,0),0)&gt;0,"L",IF(WEEKDAY(T$10)=1,"","X")))</f>
        <v>X</v>
      </c>
      <c r="U24" s="61" t="str">
        <f>IF(OR($A24="",U$10=""),"",IF(IFERROR(MATCH(BCC_12!U$10,Infor!$A$13:$A$30,0),0)&gt;0,"L",IF(WEEKDAY(U$10)=1,"","X")))</f>
        <v/>
      </c>
      <c r="V24" s="61" t="str">
        <f>IF(OR($A24="",V$10=""),"",IF(IFERROR(MATCH(BCC_12!V$10,Infor!$A$13:$A$30,0),0)&gt;0,"L",IF(WEEKDAY(V$10)=1,"","X")))</f>
        <v>X</v>
      </c>
      <c r="W24" s="61" t="str">
        <f>IF(OR($A24="",W$10=""),"",IF(IFERROR(MATCH(BCC_12!W$10,Infor!$A$13:$A$30,0),0)&gt;0,"L",IF(WEEKDAY(W$10)=1,"","X")))</f>
        <v>X</v>
      </c>
      <c r="X24" s="61" t="str">
        <f>IF(OR($A24="",X$10=""),"",IF(IFERROR(MATCH(BCC_12!X$10,Infor!$A$13:$A$30,0),0)&gt;0,"L",IF(WEEKDAY(X$10)=1,"","X")))</f>
        <v>X</v>
      </c>
      <c r="Y24" s="61" t="str">
        <f>IF(OR($A24="",Y$10=""),"",IF(IFERROR(MATCH(BCC_12!Y$10,Infor!$A$13:$A$30,0),0)&gt;0,"L",IF(WEEKDAY(Y$10)=1,"","X")))</f>
        <v>X</v>
      </c>
      <c r="Z24" s="61" t="str">
        <f>IF(OR($A24="",Z$10=""),"",IF(IFERROR(MATCH(BCC_12!Z$10,Infor!$A$13:$A$30,0),0)&gt;0,"L",IF(WEEKDAY(Z$10)=1,"","X")))</f>
        <v>X</v>
      </c>
      <c r="AA24" s="61" t="str">
        <f>IF(OR($A24="",AA$10=""),"",IF(IFERROR(MATCH(BCC_12!AA$10,Infor!$A$13:$A$30,0),0)&gt;0,"L",IF(WEEKDAY(AA$10)=1,"","X")))</f>
        <v>X</v>
      </c>
      <c r="AB24" s="61" t="str">
        <f>IF(OR($A24="",AB$10=""),"",IF(IFERROR(MATCH(BCC_12!AB$10,Infor!$A$13:$A$30,0),0)&gt;0,"L",IF(WEEKDAY(AB$10)=1,"","X")))</f>
        <v/>
      </c>
      <c r="AC24" s="61" t="str">
        <f>IF(OR($A24="",AC$10=""),"",IF(IFERROR(MATCH(BCC_12!AC$10,Infor!$A$13:$A$30,0),0)&gt;0,"L",IF(WEEKDAY(AC$10)=1,"","X")))</f>
        <v>X</v>
      </c>
      <c r="AD24" s="61" t="str">
        <f>IF(OR($A24="",AD$10=""),"",IF(IFERROR(MATCH(BCC_12!AD$10,Infor!$A$13:$A$30,0),0)&gt;0,"L",IF(WEEKDAY(AD$10)=1,"","X")))</f>
        <v>X</v>
      </c>
      <c r="AE24" s="61" t="str">
        <f>IF(OR($A24="",AE$10=""),"",IF(IFERROR(MATCH(BCC_12!AE$10,Infor!$A$13:$A$30,0),0)&gt;0,"L",IF(WEEKDAY(AE$10)=1,"","X")))</f>
        <v>X</v>
      </c>
      <c r="AF24" s="61" t="str">
        <f>IF(OR($A24="",AF$10=""),"",IF(IFERROR(MATCH(BCC_12!AF$10,Infor!$A$13:$A$30,0),0)&gt;0,"L",IF(WEEKDAY(AF$10)=1,"","X")))</f>
        <v>X</v>
      </c>
      <c r="AG24" s="61" t="str">
        <f>IF(OR($A24="",AG$10=""),"",IF(IFERROR(MATCH(BCC_12!AG$10,Infor!$A$13:$A$30,0),0)&gt;0,"L",IF(WEEKDAY(AG$10)=1,"","X")))</f>
        <v>X</v>
      </c>
      <c r="AH24" s="61" t="str">
        <f>IF(OR($A24="",AH$10=""),"",IF(IFERROR(MATCH(BCC_12!AH$10,Infor!$A$13:$A$30,0),0)&gt;0,"L",IF(WEEKDAY(AH$10)=1,"","X")))</f>
        <v>X</v>
      </c>
      <c r="AI24" s="61" t="str">
        <f>IF(OR($A24="",AI$10=""),"",IF(IFERROR(MATCH(BCC_12!AI$10,Infor!$A$13:$A$30,0),0)&gt;0,"L",IF(WEEKDAY(AI$10)=1,"","X")))</f>
        <v/>
      </c>
      <c r="AJ24" s="62"/>
      <c r="AK24" s="62">
        <f t="shared" si="6"/>
        <v>26</v>
      </c>
      <c r="AL24" s="62">
        <f t="shared" si="7"/>
        <v>0</v>
      </c>
      <c r="AM24" s="62"/>
      <c r="AN24" s="63"/>
      <c r="AO24" s="44">
        <f t="shared" si="0"/>
        <v>12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IF(OR($A25="",E$10=""),"",IF(IFERROR(MATCH(BCC_12!E$10,Infor!$A$13:$A$30,0),0)&gt;0,"L",IF(WEEKDAY(E$10)=1,"","X")))</f>
        <v>X</v>
      </c>
      <c r="F25" s="61" t="str">
        <f>IF(OR($A25="",F$10=""),"",IF(IFERROR(MATCH(BCC_12!F$10,Infor!$A$13:$A$30,0),0)&gt;0,"L",IF(WEEKDAY(F$10)=1,"","X")))</f>
        <v>X</v>
      </c>
      <c r="G25" s="61" t="str">
        <f>IF(OR($A25="",G$10=""),"",IF(IFERROR(MATCH(BCC_12!G$10,Infor!$A$13:$A$30,0),0)&gt;0,"L",IF(WEEKDAY(G$10)=1,"","X")))</f>
        <v/>
      </c>
      <c r="H25" s="61" t="str">
        <f>IF(OR($A25="",H$10=""),"",IF(IFERROR(MATCH(BCC_12!H$10,Infor!$A$13:$A$30,0),0)&gt;0,"L",IF(WEEKDAY(H$10)=1,"","X")))</f>
        <v>X</v>
      </c>
      <c r="I25" s="61" t="str">
        <f>IF(OR($A25="",I$10=""),"",IF(IFERROR(MATCH(BCC_12!I$10,Infor!$A$13:$A$30,0),0)&gt;0,"L",IF(WEEKDAY(I$10)=1,"","X")))</f>
        <v>X</v>
      </c>
      <c r="J25" s="61" t="str">
        <f>IF(OR($A25="",J$10=""),"",IF(IFERROR(MATCH(BCC_12!J$10,Infor!$A$13:$A$30,0),0)&gt;0,"L",IF(WEEKDAY(J$10)=1,"","X")))</f>
        <v>X</v>
      </c>
      <c r="K25" s="61" t="str">
        <f>IF(OR($A25="",K$10=""),"",IF(IFERROR(MATCH(BCC_12!K$10,Infor!$A$13:$A$30,0),0)&gt;0,"L",IF(WEEKDAY(K$10)=1,"","X")))</f>
        <v>X</v>
      </c>
      <c r="L25" s="61" t="str">
        <f>IF(OR($A25="",L$10=""),"",IF(IFERROR(MATCH(BCC_12!L$10,Infor!$A$13:$A$30,0),0)&gt;0,"L",IF(WEEKDAY(L$10)=1,"","X")))</f>
        <v>X</v>
      </c>
      <c r="M25" s="61" t="str">
        <f>IF(OR($A25="",M$10=""),"",IF(IFERROR(MATCH(BCC_12!M$10,Infor!$A$13:$A$30,0),0)&gt;0,"L",IF(WEEKDAY(M$10)=1,"","X")))</f>
        <v>X</v>
      </c>
      <c r="N25" s="61" t="str">
        <f>IF(OR($A25="",N$10=""),"",IF(IFERROR(MATCH(BCC_12!N$10,Infor!$A$13:$A$30,0),0)&gt;0,"L",IF(WEEKDAY(N$10)=1,"","X")))</f>
        <v/>
      </c>
      <c r="O25" s="61" t="str">
        <f>IF(OR($A25="",O$10=""),"",IF(IFERROR(MATCH(BCC_12!O$10,Infor!$A$13:$A$30,0),0)&gt;0,"L",IF(WEEKDAY(O$10)=1,"","X")))</f>
        <v>X</v>
      </c>
      <c r="P25" s="61" t="str">
        <f>IF(OR($A25="",P$10=""),"",IF(IFERROR(MATCH(BCC_12!P$10,Infor!$A$13:$A$30,0),0)&gt;0,"L",IF(WEEKDAY(P$10)=1,"","X")))</f>
        <v>X</v>
      </c>
      <c r="Q25" s="61" t="str">
        <f>IF(OR($A25="",Q$10=""),"",IF(IFERROR(MATCH(BCC_12!Q$10,Infor!$A$13:$A$30,0),0)&gt;0,"L",IF(WEEKDAY(Q$10)=1,"","X")))</f>
        <v>X</v>
      </c>
      <c r="R25" s="61" t="str">
        <f>IF(OR($A25="",R$10=""),"",IF(IFERROR(MATCH(BCC_12!R$10,Infor!$A$13:$A$30,0),0)&gt;0,"L",IF(WEEKDAY(R$10)=1,"","X")))</f>
        <v>X</v>
      </c>
      <c r="S25" s="61" t="str">
        <f>IF(OR($A25="",S$10=""),"",IF(IFERROR(MATCH(BCC_12!S$10,Infor!$A$13:$A$30,0),0)&gt;0,"L",IF(WEEKDAY(S$10)=1,"","X")))</f>
        <v>X</v>
      </c>
      <c r="T25" s="61" t="str">
        <f>IF(OR($A25="",T$10=""),"",IF(IFERROR(MATCH(BCC_12!T$10,Infor!$A$13:$A$30,0),0)&gt;0,"L",IF(WEEKDAY(T$10)=1,"","X")))</f>
        <v>X</v>
      </c>
      <c r="U25" s="61" t="str">
        <f>IF(OR($A25="",U$10=""),"",IF(IFERROR(MATCH(BCC_12!U$10,Infor!$A$13:$A$30,0),0)&gt;0,"L",IF(WEEKDAY(U$10)=1,"","X")))</f>
        <v/>
      </c>
      <c r="V25" s="61" t="str">
        <f>IF(OR($A25="",V$10=""),"",IF(IFERROR(MATCH(BCC_12!V$10,Infor!$A$13:$A$30,0),0)&gt;0,"L",IF(WEEKDAY(V$10)=1,"","X")))</f>
        <v>X</v>
      </c>
      <c r="W25" s="61" t="str">
        <f>IF(OR($A25="",W$10=""),"",IF(IFERROR(MATCH(BCC_12!W$10,Infor!$A$13:$A$30,0),0)&gt;0,"L",IF(WEEKDAY(W$10)=1,"","X")))</f>
        <v>X</v>
      </c>
      <c r="X25" s="61" t="str">
        <f>IF(OR($A25="",X$10=""),"",IF(IFERROR(MATCH(BCC_12!X$10,Infor!$A$13:$A$30,0),0)&gt;0,"L",IF(WEEKDAY(X$10)=1,"","X")))</f>
        <v>X</v>
      </c>
      <c r="Y25" s="61" t="str">
        <f>IF(OR($A25="",Y$10=""),"",IF(IFERROR(MATCH(BCC_12!Y$10,Infor!$A$13:$A$30,0),0)&gt;0,"L",IF(WEEKDAY(Y$10)=1,"","X")))</f>
        <v>X</v>
      </c>
      <c r="Z25" s="61" t="str">
        <f>IF(OR($A25="",Z$10=""),"",IF(IFERROR(MATCH(BCC_12!Z$10,Infor!$A$13:$A$30,0),0)&gt;0,"L",IF(WEEKDAY(Z$10)=1,"","X")))</f>
        <v>X</v>
      </c>
      <c r="AA25" s="61" t="str">
        <f>IF(OR($A25="",AA$10=""),"",IF(IFERROR(MATCH(BCC_12!AA$10,Infor!$A$13:$A$30,0),0)&gt;0,"L",IF(WEEKDAY(AA$10)=1,"","X")))</f>
        <v>X</v>
      </c>
      <c r="AB25" s="61" t="str">
        <f>IF(OR($A25="",AB$10=""),"",IF(IFERROR(MATCH(BCC_12!AB$10,Infor!$A$13:$A$30,0),0)&gt;0,"L",IF(WEEKDAY(AB$10)=1,"","X")))</f>
        <v/>
      </c>
      <c r="AC25" s="61" t="str">
        <f>IF(OR($A25="",AC$10=""),"",IF(IFERROR(MATCH(BCC_12!AC$10,Infor!$A$13:$A$30,0),0)&gt;0,"L",IF(WEEKDAY(AC$10)=1,"","X")))</f>
        <v>X</v>
      </c>
      <c r="AD25" s="61" t="str">
        <f>IF(OR($A25="",AD$10=""),"",IF(IFERROR(MATCH(BCC_12!AD$10,Infor!$A$13:$A$30,0),0)&gt;0,"L",IF(WEEKDAY(AD$10)=1,"","X")))</f>
        <v>X</v>
      </c>
      <c r="AE25" s="61" t="str">
        <f>IF(OR($A25="",AE$10=""),"",IF(IFERROR(MATCH(BCC_12!AE$10,Infor!$A$13:$A$30,0),0)&gt;0,"L",IF(WEEKDAY(AE$10)=1,"","X")))</f>
        <v>X</v>
      </c>
      <c r="AF25" s="61" t="str">
        <f>IF(OR($A25="",AF$10=""),"",IF(IFERROR(MATCH(BCC_12!AF$10,Infor!$A$13:$A$30,0),0)&gt;0,"L",IF(WEEKDAY(AF$10)=1,"","X")))</f>
        <v>X</v>
      </c>
      <c r="AG25" s="61" t="str">
        <f>IF(OR($A25="",AG$10=""),"",IF(IFERROR(MATCH(BCC_12!AG$10,Infor!$A$13:$A$30,0),0)&gt;0,"L",IF(WEEKDAY(AG$10)=1,"","X")))</f>
        <v>X</v>
      </c>
      <c r="AH25" s="61" t="str">
        <f>IF(OR($A25="",AH$10=""),"",IF(IFERROR(MATCH(BCC_12!AH$10,Infor!$A$13:$A$30,0),0)&gt;0,"L",IF(WEEKDAY(AH$10)=1,"","X")))</f>
        <v>X</v>
      </c>
      <c r="AI25" s="61" t="str">
        <f>IF(OR($A25="",AI$10=""),"",IF(IFERROR(MATCH(BCC_12!AI$10,Infor!$A$13:$A$30,0),0)&gt;0,"L",IF(WEEKDAY(AI$10)=1,"","X")))</f>
        <v/>
      </c>
      <c r="AJ25" s="62"/>
      <c r="AK25" s="62">
        <f t="shared" si="6"/>
        <v>26</v>
      </c>
      <c r="AL25" s="62">
        <f t="shared" si="7"/>
        <v>0</v>
      </c>
      <c r="AM25" s="62"/>
      <c r="AN25" s="63"/>
      <c r="AO25" s="44">
        <f t="shared" si="0"/>
        <v>12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IF(OR($A26="",E$10=""),"",IF(IFERROR(MATCH(BCC_12!E$10,Infor!$A$13:$A$30,0),0)&gt;0,"L",IF(WEEKDAY(E$10)=1,"","X")))</f>
        <v>X</v>
      </c>
      <c r="F26" s="61" t="str">
        <f>IF(OR($A26="",F$10=""),"",IF(IFERROR(MATCH(BCC_12!F$10,Infor!$A$13:$A$30,0),0)&gt;0,"L",IF(WEEKDAY(F$10)=1,"","X")))</f>
        <v>X</v>
      </c>
      <c r="G26" s="61" t="str">
        <f>IF(OR($A26="",G$10=""),"",IF(IFERROR(MATCH(BCC_12!G$10,Infor!$A$13:$A$30,0),0)&gt;0,"L",IF(WEEKDAY(G$10)=1,"","X")))</f>
        <v/>
      </c>
      <c r="H26" s="61" t="str">
        <f>IF(OR($A26="",H$10=""),"",IF(IFERROR(MATCH(BCC_12!H$10,Infor!$A$13:$A$30,0),0)&gt;0,"L",IF(WEEKDAY(H$10)=1,"","X")))</f>
        <v>X</v>
      </c>
      <c r="I26" s="61" t="str">
        <f>IF(OR($A26="",I$10=""),"",IF(IFERROR(MATCH(BCC_12!I$10,Infor!$A$13:$A$30,0),0)&gt;0,"L",IF(WEEKDAY(I$10)=1,"","X")))</f>
        <v>X</v>
      </c>
      <c r="J26" s="61" t="str">
        <f>IF(OR($A26="",J$10=""),"",IF(IFERROR(MATCH(BCC_12!J$10,Infor!$A$13:$A$30,0),0)&gt;0,"L",IF(WEEKDAY(J$10)=1,"","X")))</f>
        <v>X</v>
      </c>
      <c r="K26" s="61" t="str">
        <f>IF(OR($A26="",K$10=""),"",IF(IFERROR(MATCH(BCC_12!K$10,Infor!$A$13:$A$30,0),0)&gt;0,"L",IF(WEEKDAY(K$10)=1,"","X")))</f>
        <v>X</v>
      </c>
      <c r="L26" s="61" t="str">
        <f>IF(OR($A26="",L$10=""),"",IF(IFERROR(MATCH(BCC_12!L$10,Infor!$A$13:$A$30,0),0)&gt;0,"L",IF(WEEKDAY(L$10)=1,"","X")))</f>
        <v>X</v>
      </c>
      <c r="M26" s="61" t="str">
        <f>IF(OR($A26="",M$10=""),"",IF(IFERROR(MATCH(BCC_12!M$10,Infor!$A$13:$A$30,0),0)&gt;0,"L",IF(WEEKDAY(M$10)=1,"","X")))</f>
        <v>X</v>
      </c>
      <c r="N26" s="61" t="str">
        <f>IF(OR($A26="",N$10=""),"",IF(IFERROR(MATCH(BCC_12!N$10,Infor!$A$13:$A$30,0),0)&gt;0,"L",IF(WEEKDAY(N$10)=1,"","X")))</f>
        <v/>
      </c>
      <c r="O26" s="61" t="str">
        <f>IF(OR($A26="",O$10=""),"",IF(IFERROR(MATCH(BCC_12!O$10,Infor!$A$13:$A$30,0),0)&gt;0,"L",IF(WEEKDAY(O$10)=1,"","X")))</f>
        <v>X</v>
      </c>
      <c r="P26" s="61" t="str">
        <f>IF(OR($A26="",P$10=""),"",IF(IFERROR(MATCH(BCC_12!P$10,Infor!$A$13:$A$30,0),0)&gt;0,"L",IF(WEEKDAY(P$10)=1,"","X")))</f>
        <v>X</v>
      </c>
      <c r="Q26" s="61" t="str">
        <f>IF(OR($A26="",Q$10=""),"",IF(IFERROR(MATCH(BCC_12!Q$10,Infor!$A$13:$A$30,0),0)&gt;0,"L",IF(WEEKDAY(Q$10)=1,"","X")))</f>
        <v>X</v>
      </c>
      <c r="R26" s="61" t="str">
        <f>IF(OR($A26="",R$10=""),"",IF(IFERROR(MATCH(BCC_12!R$10,Infor!$A$13:$A$30,0),0)&gt;0,"L",IF(WEEKDAY(R$10)=1,"","X")))</f>
        <v>X</v>
      </c>
      <c r="S26" s="61" t="str">
        <f>IF(OR($A26="",S$10=""),"",IF(IFERROR(MATCH(BCC_12!S$10,Infor!$A$13:$A$30,0),0)&gt;0,"L",IF(WEEKDAY(S$10)=1,"","X")))</f>
        <v>X</v>
      </c>
      <c r="T26" s="61" t="str">
        <f>IF(OR($A26="",T$10=""),"",IF(IFERROR(MATCH(BCC_12!T$10,Infor!$A$13:$A$30,0),0)&gt;0,"L",IF(WEEKDAY(T$10)=1,"","X")))</f>
        <v>X</v>
      </c>
      <c r="U26" s="61" t="str">
        <f>IF(OR($A26="",U$10=""),"",IF(IFERROR(MATCH(BCC_12!U$10,Infor!$A$13:$A$30,0),0)&gt;0,"L",IF(WEEKDAY(U$10)=1,"","X")))</f>
        <v/>
      </c>
      <c r="V26" s="61" t="str">
        <f>IF(OR($A26="",V$10=""),"",IF(IFERROR(MATCH(BCC_12!V$10,Infor!$A$13:$A$30,0),0)&gt;0,"L",IF(WEEKDAY(V$10)=1,"","X")))</f>
        <v>X</v>
      </c>
      <c r="W26" s="61" t="str">
        <f>IF(OR($A26="",W$10=""),"",IF(IFERROR(MATCH(BCC_12!W$10,Infor!$A$13:$A$30,0),0)&gt;0,"L",IF(WEEKDAY(W$10)=1,"","X")))</f>
        <v>X</v>
      </c>
      <c r="X26" s="61" t="str">
        <f>IF(OR($A26="",X$10=""),"",IF(IFERROR(MATCH(BCC_12!X$10,Infor!$A$13:$A$30,0),0)&gt;0,"L",IF(WEEKDAY(X$10)=1,"","X")))</f>
        <v>X</v>
      </c>
      <c r="Y26" s="61" t="str">
        <f>IF(OR($A26="",Y$10=""),"",IF(IFERROR(MATCH(BCC_12!Y$10,Infor!$A$13:$A$30,0),0)&gt;0,"L",IF(WEEKDAY(Y$10)=1,"","X")))</f>
        <v>X</v>
      </c>
      <c r="Z26" s="61" t="str">
        <f>IF(OR($A26="",Z$10=""),"",IF(IFERROR(MATCH(BCC_12!Z$10,Infor!$A$13:$A$30,0),0)&gt;0,"L",IF(WEEKDAY(Z$10)=1,"","X")))</f>
        <v>X</v>
      </c>
      <c r="AA26" s="61" t="str">
        <f>IF(OR($A26="",AA$10=""),"",IF(IFERROR(MATCH(BCC_12!AA$10,Infor!$A$13:$A$30,0),0)&gt;0,"L",IF(WEEKDAY(AA$10)=1,"","X")))</f>
        <v>X</v>
      </c>
      <c r="AB26" s="61" t="str">
        <f>IF(OR($A26="",AB$10=""),"",IF(IFERROR(MATCH(BCC_12!AB$10,Infor!$A$13:$A$30,0),0)&gt;0,"L",IF(WEEKDAY(AB$10)=1,"","X")))</f>
        <v/>
      </c>
      <c r="AC26" s="61" t="str">
        <f>IF(OR($A26="",AC$10=""),"",IF(IFERROR(MATCH(BCC_12!AC$10,Infor!$A$13:$A$30,0),0)&gt;0,"L",IF(WEEKDAY(AC$10)=1,"","X")))</f>
        <v>X</v>
      </c>
      <c r="AD26" s="61" t="str">
        <f>IF(OR($A26="",AD$10=""),"",IF(IFERROR(MATCH(BCC_12!AD$10,Infor!$A$13:$A$30,0),0)&gt;0,"L",IF(WEEKDAY(AD$10)=1,"","X")))</f>
        <v>X</v>
      </c>
      <c r="AE26" s="61" t="str">
        <f>IF(OR($A26="",AE$10=""),"",IF(IFERROR(MATCH(BCC_12!AE$10,Infor!$A$13:$A$30,0),0)&gt;0,"L",IF(WEEKDAY(AE$10)=1,"","X")))</f>
        <v>X</v>
      </c>
      <c r="AF26" s="61" t="str">
        <f>IF(OR($A26="",AF$10=""),"",IF(IFERROR(MATCH(BCC_12!AF$10,Infor!$A$13:$A$30,0),0)&gt;0,"L",IF(WEEKDAY(AF$10)=1,"","X")))</f>
        <v>X</v>
      </c>
      <c r="AG26" s="61" t="str">
        <f>IF(OR($A26="",AG$10=""),"",IF(IFERROR(MATCH(BCC_12!AG$10,Infor!$A$13:$A$30,0),0)&gt;0,"L",IF(WEEKDAY(AG$10)=1,"","X")))</f>
        <v>X</v>
      </c>
      <c r="AH26" s="61" t="str">
        <f>IF(OR($A26="",AH$10=""),"",IF(IFERROR(MATCH(BCC_12!AH$10,Infor!$A$13:$A$30,0),0)&gt;0,"L",IF(WEEKDAY(AH$10)=1,"","X")))</f>
        <v>X</v>
      </c>
      <c r="AI26" s="61" t="str">
        <f>IF(OR($A26="",AI$10=""),"",IF(IFERROR(MATCH(BCC_12!AI$10,Infor!$A$13:$A$30,0),0)&gt;0,"L",IF(WEEKDAY(AI$10)=1,"","X")))</f>
        <v/>
      </c>
      <c r="AJ26" s="62"/>
      <c r="AK26" s="62">
        <f t="shared" si="6"/>
        <v>26</v>
      </c>
      <c r="AL26" s="62">
        <f t="shared" si="7"/>
        <v>0</v>
      </c>
      <c r="AM26" s="62"/>
      <c r="AN26" s="63"/>
      <c r="AO26" s="44">
        <f t="shared" si="0"/>
        <v>12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IF(OR($A27="",E$10=""),"",IF(IFERROR(MATCH(BCC_12!E$10,Infor!$A$13:$A$30,0),0)&gt;0,"L",IF(WEEKDAY(E$10)=1,"","X")))</f>
        <v>X</v>
      </c>
      <c r="F27" s="61" t="str">
        <f>IF(OR($A27="",F$10=""),"",IF(IFERROR(MATCH(BCC_12!F$10,Infor!$A$13:$A$30,0),0)&gt;0,"L",IF(WEEKDAY(F$10)=1,"","X")))</f>
        <v>X</v>
      </c>
      <c r="G27" s="61" t="str">
        <f>IF(OR($A27="",G$10=""),"",IF(IFERROR(MATCH(BCC_12!G$10,Infor!$A$13:$A$30,0),0)&gt;0,"L",IF(WEEKDAY(G$10)=1,"","X")))</f>
        <v/>
      </c>
      <c r="H27" s="61" t="str">
        <f>IF(OR($A27="",H$10=""),"",IF(IFERROR(MATCH(BCC_12!H$10,Infor!$A$13:$A$30,0),0)&gt;0,"L",IF(WEEKDAY(H$10)=1,"","X")))</f>
        <v>X</v>
      </c>
      <c r="I27" s="61" t="str">
        <f>IF(OR($A27="",I$10=""),"",IF(IFERROR(MATCH(BCC_12!I$10,Infor!$A$13:$A$30,0),0)&gt;0,"L",IF(WEEKDAY(I$10)=1,"","X")))</f>
        <v>X</v>
      </c>
      <c r="J27" s="61" t="str">
        <f>IF(OR($A27="",J$10=""),"",IF(IFERROR(MATCH(BCC_12!J$10,Infor!$A$13:$A$30,0),0)&gt;0,"L",IF(WEEKDAY(J$10)=1,"","X")))</f>
        <v>X</v>
      </c>
      <c r="K27" s="61" t="str">
        <f>IF(OR($A27="",K$10=""),"",IF(IFERROR(MATCH(BCC_12!K$10,Infor!$A$13:$A$30,0),0)&gt;0,"L",IF(WEEKDAY(K$10)=1,"","X")))</f>
        <v>X</v>
      </c>
      <c r="L27" s="61" t="str">
        <f>IF(OR($A27="",L$10=""),"",IF(IFERROR(MATCH(BCC_12!L$10,Infor!$A$13:$A$30,0),0)&gt;0,"L",IF(WEEKDAY(L$10)=1,"","X")))</f>
        <v>X</v>
      </c>
      <c r="M27" s="61" t="str">
        <f>IF(OR($A27="",M$10=""),"",IF(IFERROR(MATCH(BCC_12!M$10,Infor!$A$13:$A$30,0),0)&gt;0,"L",IF(WEEKDAY(M$10)=1,"","X")))</f>
        <v>X</v>
      </c>
      <c r="N27" s="61" t="str">
        <f>IF(OR($A27="",N$10=""),"",IF(IFERROR(MATCH(BCC_12!N$10,Infor!$A$13:$A$30,0),0)&gt;0,"L",IF(WEEKDAY(N$10)=1,"","X")))</f>
        <v/>
      </c>
      <c r="O27" s="61" t="str">
        <f>IF(OR($A27="",O$10=""),"",IF(IFERROR(MATCH(BCC_12!O$10,Infor!$A$13:$A$30,0),0)&gt;0,"L",IF(WEEKDAY(O$10)=1,"","X")))</f>
        <v>X</v>
      </c>
      <c r="P27" s="61" t="str">
        <f>IF(OR($A27="",P$10=""),"",IF(IFERROR(MATCH(BCC_12!P$10,Infor!$A$13:$A$30,0),0)&gt;0,"L",IF(WEEKDAY(P$10)=1,"","X")))</f>
        <v>X</v>
      </c>
      <c r="Q27" s="61" t="str">
        <f>IF(OR($A27="",Q$10=""),"",IF(IFERROR(MATCH(BCC_12!Q$10,Infor!$A$13:$A$30,0),0)&gt;0,"L",IF(WEEKDAY(Q$10)=1,"","X")))</f>
        <v>X</v>
      </c>
      <c r="R27" s="61" t="str">
        <f>IF(OR($A27="",R$10=""),"",IF(IFERROR(MATCH(BCC_12!R$10,Infor!$A$13:$A$30,0),0)&gt;0,"L",IF(WEEKDAY(R$10)=1,"","X")))</f>
        <v>X</v>
      </c>
      <c r="S27" s="61" t="str">
        <f>IF(OR($A27="",S$10=""),"",IF(IFERROR(MATCH(BCC_12!S$10,Infor!$A$13:$A$30,0),0)&gt;0,"L",IF(WEEKDAY(S$10)=1,"","X")))</f>
        <v>X</v>
      </c>
      <c r="T27" s="61" t="str">
        <f>IF(OR($A27="",T$10=""),"",IF(IFERROR(MATCH(BCC_12!T$10,Infor!$A$13:$A$30,0),0)&gt;0,"L",IF(WEEKDAY(T$10)=1,"","X")))</f>
        <v>X</v>
      </c>
      <c r="U27" s="61" t="str">
        <f>IF(OR($A27="",U$10=""),"",IF(IFERROR(MATCH(BCC_12!U$10,Infor!$A$13:$A$30,0),0)&gt;0,"L",IF(WEEKDAY(U$10)=1,"","X")))</f>
        <v/>
      </c>
      <c r="V27" s="61" t="str">
        <f>IF(OR($A27="",V$10=""),"",IF(IFERROR(MATCH(BCC_12!V$10,Infor!$A$13:$A$30,0),0)&gt;0,"L",IF(WEEKDAY(V$10)=1,"","X")))</f>
        <v>X</v>
      </c>
      <c r="W27" s="61" t="str">
        <f>IF(OR($A27="",W$10=""),"",IF(IFERROR(MATCH(BCC_12!W$10,Infor!$A$13:$A$30,0),0)&gt;0,"L",IF(WEEKDAY(W$10)=1,"","X")))</f>
        <v>X</v>
      </c>
      <c r="X27" s="61" t="str">
        <f>IF(OR($A27="",X$10=""),"",IF(IFERROR(MATCH(BCC_12!X$10,Infor!$A$13:$A$30,0),0)&gt;0,"L",IF(WEEKDAY(X$10)=1,"","X")))</f>
        <v>X</v>
      </c>
      <c r="Y27" s="61" t="str">
        <f>IF(OR($A27="",Y$10=""),"",IF(IFERROR(MATCH(BCC_12!Y$10,Infor!$A$13:$A$30,0),0)&gt;0,"L",IF(WEEKDAY(Y$10)=1,"","X")))</f>
        <v>X</v>
      </c>
      <c r="Z27" s="61" t="str">
        <f>IF(OR($A27="",Z$10=""),"",IF(IFERROR(MATCH(BCC_12!Z$10,Infor!$A$13:$A$30,0),0)&gt;0,"L",IF(WEEKDAY(Z$10)=1,"","X")))</f>
        <v>X</v>
      </c>
      <c r="AA27" s="61" t="str">
        <f>IF(OR($A27="",AA$10=""),"",IF(IFERROR(MATCH(BCC_12!AA$10,Infor!$A$13:$A$30,0),0)&gt;0,"L",IF(WEEKDAY(AA$10)=1,"","X")))</f>
        <v>X</v>
      </c>
      <c r="AB27" s="61" t="str">
        <f>IF(OR($A27="",AB$10=""),"",IF(IFERROR(MATCH(BCC_12!AB$10,Infor!$A$13:$A$30,0),0)&gt;0,"L",IF(WEEKDAY(AB$10)=1,"","X")))</f>
        <v/>
      </c>
      <c r="AC27" s="61" t="str">
        <f>IF(OR($A27="",AC$10=""),"",IF(IFERROR(MATCH(BCC_12!AC$10,Infor!$A$13:$A$30,0),0)&gt;0,"L",IF(WEEKDAY(AC$10)=1,"","X")))</f>
        <v>X</v>
      </c>
      <c r="AD27" s="61" t="str">
        <f>IF(OR($A27="",AD$10=""),"",IF(IFERROR(MATCH(BCC_12!AD$10,Infor!$A$13:$A$30,0),0)&gt;0,"L",IF(WEEKDAY(AD$10)=1,"","X")))</f>
        <v>X</v>
      </c>
      <c r="AE27" s="61" t="str">
        <f>IF(OR($A27="",AE$10=""),"",IF(IFERROR(MATCH(BCC_12!AE$10,Infor!$A$13:$A$30,0),0)&gt;0,"L",IF(WEEKDAY(AE$10)=1,"","X")))</f>
        <v>X</v>
      </c>
      <c r="AF27" s="61" t="str">
        <f>IF(OR($A27="",AF$10=""),"",IF(IFERROR(MATCH(BCC_12!AF$10,Infor!$A$13:$A$30,0),0)&gt;0,"L",IF(WEEKDAY(AF$10)=1,"","X")))</f>
        <v>X</v>
      </c>
      <c r="AG27" s="61" t="str">
        <f>IF(OR($A27="",AG$10=""),"",IF(IFERROR(MATCH(BCC_12!AG$10,Infor!$A$13:$A$30,0),0)&gt;0,"L",IF(WEEKDAY(AG$10)=1,"","X")))</f>
        <v>X</v>
      </c>
      <c r="AH27" s="61" t="str">
        <f>IF(OR($A27="",AH$10=""),"",IF(IFERROR(MATCH(BCC_12!AH$10,Infor!$A$13:$A$30,0),0)&gt;0,"L",IF(WEEKDAY(AH$10)=1,"","X")))</f>
        <v>X</v>
      </c>
      <c r="AI27" s="61" t="str">
        <f>IF(OR($A27="",AI$10=""),"",IF(IFERROR(MATCH(BCC_12!AI$10,Infor!$A$13:$A$30,0),0)&gt;0,"L",IF(WEEKDAY(AI$10)=1,"","X")))</f>
        <v/>
      </c>
      <c r="AJ27" s="62"/>
      <c r="AK27" s="62">
        <f t="shared" si="6"/>
        <v>26</v>
      </c>
      <c r="AL27" s="62">
        <f t="shared" si="7"/>
        <v>0</v>
      </c>
      <c r="AM27" s="62"/>
      <c r="AN27" s="63"/>
      <c r="AO27" s="44">
        <f t="shared" si="0"/>
        <v>12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IF(OR($A28="",E$10=""),"",IF(IFERROR(MATCH(BCC_12!E$10,Infor!$A$13:$A$30,0),0)&gt;0,"L",IF(WEEKDAY(E$10)=1,"","X")))</f>
        <v>X</v>
      </c>
      <c r="F28" s="61" t="str">
        <f>IF(OR($A28="",F$10=""),"",IF(IFERROR(MATCH(BCC_12!F$10,Infor!$A$13:$A$30,0),0)&gt;0,"L",IF(WEEKDAY(F$10)=1,"","X")))</f>
        <v>X</v>
      </c>
      <c r="G28" s="61" t="str">
        <f>IF(OR($A28="",G$10=""),"",IF(IFERROR(MATCH(BCC_12!G$10,Infor!$A$13:$A$30,0),0)&gt;0,"L",IF(WEEKDAY(G$10)=1,"","X")))</f>
        <v/>
      </c>
      <c r="H28" s="61" t="str">
        <f>IF(OR($A28="",H$10=""),"",IF(IFERROR(MATCH(BCC_12!H$10,Infor!$A$13:$A$30,0),0)&gt;0,"L",IF(WEEKDAY(H$10)=1,"","X")))</f>
        <v>X</v>
      </c>
      <c r="I28" s="61" t="str">
        <f>IF(OR($A28="",I$10=""),"",IF(IFERROR(MATCH(BCC_12!I$10,Infor!$A$13:$A$30,0),0)&gt;0,"L",IF(WEEKDAY(I$10)=1,"","X")))</f>
        <v>X</v>
      </c>
      <c r="J28" s="61" t="str">
        <f>IF(OR($A28="",J$10=""),"",IF(IFERROR(MATCH(BCC_12!J$10,Infor!$A$13:$A$30,0),0)&gt;0,"L",IF(WEEKDAY(J$10)=1,"","X")))</f>
        <v>X</v>
      </c>
      <c r="K28" s="61" t="str">
        <f>IF(OR($A28="",K$10=""),"",IF(IFERROR(MATCH(BCC_12!K$10,Infor!$A$13:$A$30,0),0)&gt;0,"L",IF(WEEKDAY(K$10)=1,"","X")))</f>
        <v>X</v>
      </c>
      <c r="L28" s="61" t="str">
        <f>IF(OR($A28="",L$10=""),"",IF(IFERROR(MATCH(BCC_12!L$10,Infor!$A$13:$A$30,0),0)&gt;0,"L",IF(WEEKDAY(L$10)=1,"","X")))</f>
        <v>X</v>
      </c>
      <c r="M28" s="61" t="str">
        <f>IF(OR($A28="",M$10=""),"",IF(IFERROR(MATCH(BCC_12!M$10,Infor!$A$13:$A$30,0),0)&gt;0,"L",IF(WEEKDAY(M$10)=1,"","X")))</f>
        <v>X</v>
      </c>
      <c r="N28" s="61" t="str">
        <f>IF(OR($A28="",N$10=""),"",IF(IFERROR(MATCH(BCC_12!N$10,Infor!$A$13:$A$30,0),0)&gt;0,"L",IF(WEEKDAY(N$10)=1,"","X")))</f>
        <v/>
      </c>
      <c r="O28" s="61" t="str">
        <f>IF(OR($A28="",O$10=""),"",IF(IFERROR(MATCH(BCC_12!O$10,Infor!$A$13:$A$30,0),0)&gt;0,"L",IF(WEEKDAY(O$10)=1,"","X")))</f>
        <v>X</v>
      </c>
      <c r="P28" s="61" t="str">
        <f>IF(OR($A28="",P$10=""),"",IF(IFERROR(MATCH(BCC_12!P$10,Infor!$A$13:$A$30,0),0)&gt;0,"L",IF(WEEKDAY(P$10)=1,"","X")))</f>
        <v>X</v>
      </c>
      <c r="Q28" s="61" t="str">
        <f>IF(OR($A28="",Q$10=""),"",IF(IFERROR(MATCH(BCC_12!Q$10,Infor!$A$13:$A$30,0),0)&gt;0,"L",IF(WEEKDAY(Q$10)=1,"","X")))</f>
        <v>X</v>
      </c>
      <c r="R28" s="61" t="str">
        <f>IF(OR($A28="",R$10=""),"",IF(IFERROR(MATCH(BCC_12!R$10,Infor!$A$13:$A$30,0),0)&gt;0,"L",IF(WEEKDAY(R$10)=1,"","X")))</f>
        <v>X</v>
      </c>
      <c r="S28" s="61" t="str">
        <f>IF(OR($A28="",S$10=""),"",IF(IFERROR(MATCH(BCC_12!S$10,Infor!$A$13:$A$30,0),0)&gt;0,"L",IF(WEEKDAY(S$10)=1,"","X")))</f>
        <v>X</v>
      </c>
      <c r="T28" s="61" t="str">
        <f>IF(OR($A28="",T$10=""),"",IF(IFERROR(MATCH(BCC_12!T$10,Infor!$A$13:$A$30,0),0)&gt;0,"L",IF(WEEKDAY(T$10)=1,"","X")))</f>
        <v>X</v>
      </c>
      <c r="U28" s="61" t="str">
        <f>IF(OR($A28="",U$10=""),"",IF(IFERROR(MATCH(BCC_12!U$10,Infor!$A$13:$A$30,0),0)&gt;0,"L",IF(WEEKDAY(U$10)=1,"","X")))</f>
        <v/>
      </c>
      <c r="V28" s="61" t="str">
        <f>IF(OR($A28="",V$10=""),"",IF(IFERROR(MATCH(BCC_12!V$10,Infor!$A$13:$A$30,0),0)&gt;0,"L",IF(WEEKDAY(V$10)=1,"","X")))</f>
        <v>X</v>
      </c>
      <c r="W28" s="61" t="str">
        <f>IF(OR($A28="",W$10=""),"",IF(IFERROR(MATCH(BCC_12!W$10,Infor!$A$13:$A$30,0),0)&gt;0,"L",IF(WEEKDAY(W$10)=1,"","X")))</f>
        <v>X</v>
      </c>
      <c r="X28" s="61" t="str">
        <f>IF(OR($A28="",X$10=""),"",IF(IFERROR(MATCH(BCC_12!X$10,Infor!$A$13:$A$30,0),0)&gt;0,"L",IF(WEEKDAY(X$10)=1,"","X")))</f>
        <v>X</v>
      </c>
      <c r="Y28" s="61" t="str">
        <f>IF(OR($A28="",Y$10=""),"",IF(IFERROR(MATCH(BCC_12!Y$10,Infor!$A$13:$A$30,0),0)&gt;0,"L",IF(WEEKDAY(Y$10)=1,"","X")))</f>
        <v>X</v>
      </c>
      <c r="Z28" s="61" t="str">
        <f>IF(OR($A28="",Z$10=""),"",IF(IFERROR(MATCH(BCC_12!Z$10,Infor!$A$13:$A$30,0),0)&gt;0,"L",IF(WEEKDAY(Z$10)=1,"","X")))</f>
        <v>X</v>
      </c>
      <c r="AA28" s="61" t="str">
        <f>IF(OR($A28="",AA$10=""),"",IF(IFERROR(MATCH(BCC_12!AA$10,Infor!$A$13:$A$30,0),0)&gt;0,"L",IF(WEEKDAY(AA$10)=1,"","X")))</f>
        <v>X</v>
      </c>
      <c r="AB28" s="61" t="str">
        <f>IF(OR($A28="",AB$10=""),"",IF(IFERROR(MATCH(BCC_12!AB$10,Infor!$A$13:$A$30,0),0)&gt;0,"L",IF(WEEKDAY(AB$10)=1,"","X")))</f>
        <v/>
      </c>
      <c r="AC28" s="61" t="str">
        <f>IF(OR($A28="",AC$10=""),"",IF(IFERROR(MATCH(BCC_12!AC$10,Infor!$A$13:$A$30,0),0)&gt;0,"L",IF(WEEKDAY(AC$10)=1,"","X")))</f>
        <v>X</v>
      </c>
      <c r="AD28" s="61" t="str">
        <f>IF(OR($A28="",AD$10=""),"",IF(IFERROR(MATCH(BCC_12!AD$10,Infor!$A$13:$A$30,0),0)&gt;0,"L",IF(WEEKDAY(AD$10)=1,"","X")))</f>
        <v>X</v>
      </c>
      <c r="AE28" s="61" t="str">
        <f>IF(OR($A28="",AE$10=""),"",IF(IFERROR(MATCH(BCC_12!AE$10,Infor!$A$13:$A$30,0),0)&gt;0,"L",IF(WEEKDAY(AE$10)=1,"","X")))</f>
        <v>X</v>
      </c>
      <c r="AF28" s="61" t="str">
        <f>IF(OR($A28="",AF$10=""),"",IF(IFERROR(MATCH(BCC_12!AF$10,Infor!$A$13:$A$30,0),0)&gt;0,"L",IF(WEEKDAY(AF$10)=1,"","X")))</f>
        <v>X</v>
      </c>
      <c r="AG28" s="61" t="str">
        <f>IF(OR($A28="",AG$10=""),"",IF(IFERROR(MATCH(BCC_12!AG$10,Infor!$A$13:$A$30,0),0)&gt;0,"L",IF(WEEKDAY(AG$10)=1,"","X")))</f>
        <v>X</v>
      </c>
      <c r="AH28" s="61" t="str">
        <f>IF(OR($A28="",AH$10=""),"",IF(IFERROR(MATCH(BCC_12!AH$10,Infor!$A$13:$A$30,0),0)&gt;0,"L",IF(WEEKDAY(AH$10)=1,"","X")))</f>
        <v>X</v>
      </c>
      <c r="AI28" s="61" t="str">
        <f>IF(OR($A28="",AI$10=""),"",IF(IFERROR(MATCH(BCC_12!AI$10,Infor!$A$13:$A$30,0),0)&gt;0,"L",IF(WEEKDAY(AI$10)=1,"","X")))</f>
        <v/>
      </c>
      <c r="AJ28" s="62"/>
      <c r="AK28" s="62">
        <f t="shared" si="6"/>
        <v>26</v>
      </c>
      <c r="AL28" s="62">
        <f t="shared" si="7"/>
        <v>0</v>
      </c>
      <c r="AM28" s="62"/>
      <c r="AN28" s="63"/>
      <c r="AO28" s="44">
        <f t="shared" si="0"/>
        <v>12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IF(OR($A29="",E$10=""),"",IF(IFERROR(MATCH(BCC_12!E$10,Infor!$A$13:$A$30,0),0)&gt;0,"L",IF(WEEKDAY(E$10)=1,"","X")))</f>
        <v>X</v>
      </c>
      <c r="F29" s="61" t="str">
        <f>IF(OR($A29="",F$10=""),"",IF(IFERROR(MATCH(BCC_12!F$10,Infor!$A$13:$A$30,0),0)&gt;0,"L",IF(WEEKDAY(F$10)=1,"","X")))</f>
        <v>X</v>
      </c>
      <c r="G29" s="61" t="str">
        <f>IF(OR($A29="",G$10=""),"",IF(IFERROR(MATCH(BCC_12!G$10,Infor!$A$13:$A$30,0),0)&gt;0,"L",IF(WEEKDAY(G$10)=1,"","X")))</f>
        <v/>
      </c>
      <c r="H29" s="61" t="str">
        <f>IF(OR($A29="",H$10=""),"",IF(IFERROR(MATCH(BCC_12!H$10,Infor!$A$13:$A$30,0),0)&gt;0,"L",IF(WEEKDAY(H$10)=1,"","X")))</f>
        <v>X</v>
      </c>
      <c r="I29" s="61" t="str">
        <f>IF(OR($A29="",I$10=""),"",IF(IFERROR(MATCH(BCC_12!I$10,Infor!$A$13:$A$30,0),0)&gt;0,"L",IF(WEEKDAY(I$10)=1,"","X")))</f>
        <v>X</v>
      </c>
      <c r="J29" s="61" t="str">
        <f>IF(OR($A29="",J$10=""),"",IF(IFERROR(MATCH(BCC_12!J$10,Infor!$A$13:$A$30,0),0)&gt;0,"L",IF(WEEKDAY(J$10)=1,"","X")))</f>
        <v>X</v>
      </c>
      <c r="K29" s="61" t="str">
        <f>IF(OR($A29="",K$10=""),"",IF(IFERROR(MATCH(BCC_12!K$10,Infor!$A$13:$A$30,0),0)&gt;0,"L",IF(WEEKDAY(K$10)=1,"","X")))</f>
        <v>X</v>
      </c>
      <c r="L29" s="61" t="str">
        <f>IF(OR($A29="",L$10=""),"",IF(IFERROR(MATCH(BCC_12!L$10,Infor!$A$13:$A$30,0),0)&gt;0,"L",IF(WEEKDAY(L$10)=1,"","X")))</f>
        <v>X</v>
      </c>
      <c r="M29" s="61" t="str">
        <f>IF(OR($A29="",M$10=""),"",IF(IFERROR(MATCH(BCC_12!M$10,Infor!$A$13:$A$30,0),0)&gt;0,"L",IF(WEEKDAY(M$10)=1,"","X")))</f>
        <v>X</v>
      </c>
      <c r="N29" s="61" t="str">
        <f>IF(OR($A29="",N$10=""),"",IF(IFERROR(MATCH(BCC_12!N$10,Infor!$A$13:$A$30,0),0)&gt;0,"L",IF(WEEKDAY(N$10)=1,"","X")))</f>
        <v/>
      </c>
      <c r="O29" s="61" t="str">
        <f>IF(OR($A29="",O$10=""),"",IF(IFERROR(MATCH(BCC_12!O$10,Infor!$A$13:$A$30,0),0)&gt;0,"L",IF(WEEKDAY(O$10)=1,"","X")))</f>
        <v>X</v>
      </c>
      <c r="P29" s="61" t="str">
        <f>IF(OR($A29="",P$10=""),"",IF(IFERROR(MATCH(BCC_12!P$10,Infor!$A$13:$A$30,0),0)&gt;0,"L",IF(WEEKDAY(P$10)=1,"","X")))</f>
        <v>X</v>
      </c>
      <c r="Q29" s="61" t="str">
        <f>IF(OR($A29="",Q$10=""),"",IF(IFERROR(MATCH(BCC_12!Q$10,Infor!$A$13:$A$30,0),0)&gt;0,"L",IF(WEEKDAY(Q$10)=1,"","X")))</f>
        <v>X</v>
      </c>
      <c r="R29" s="61" t="str">
        <f>IF(OR($A29="",R$10=""),"",IF(IFERROR(MATCH(BCC_12!R$10,Infor!$A$13:$A$30,0),0)&gt;0,"L",IF(WEEKDAY(R$10)=1,"","X")))</f>
        <v>X</v>
      </c>
      <c r="S29" s="61" t="str">
        <f>IF(OR($A29="",S$10=""),"",IF(IFERROR(MATCH(BCC_12!S$10,Infor!$A$13:$A$30,0),0)&gt;0,"L",IF(WEEKDAY(S$10)=1,"","X")))</f>
        <v>X</v>
      </c>
      <c r="T29" s="61" t="str">
        <f>IF(OR($A29="",T$10=""),"",IF(IFERROR(MATCH(BCC_12!T$10,Infor!$A$13:$A$30,0),0)&gt;0,"L",IF(WEEKDAY(T$10)=1,"","X")))</f>
        <v>X</v>
      </c>
      <c r="U29" s="61" t="str">
        <f>IF(OR($A29="",U$10=""),"",IF(IFERROR(MATCH(BCC_12!U$10,Infor!$A$13:$A$30,0),0)&gt;0,"L",IF(WEEKDAY(U$10)=1,"","X")))</f>
        <v/>
      </c>
      <c r="V29" s="61" t="str">
        <f>IF(OR($A29="",V$10=""),"",IF(IFERROR(MATCH(BCC_12!V$10,Infor!$A$13:$A$30,0),0)&gt;0,"L",IF(WEEKDAY(V$10)=1,"","X")))</f>
        <v>X</v>
      </c>
      <c r="W29" s="61" t="str">
        <f>IF(OR($A29="",W$10=""),"",IF(IFERROR(MATCH(BCC_12!W$10,Infor!$A$13:$A$30,0),0)&gt;0,"L",IF(WEEKDAY(W$10)=1,"","X")))</f>
        <v>X</v>
      </c>
      <c r="X29" s="61" t="str">
        <f>IF(OR($A29="",X$10=""),"",IF(IFERROR(MATCH(BCC_12!X$10,Infor!$A$13:$A$30,0),0)&gt;0,"L",IF(WEEKDAY(X$10)=1,"","X")))</f>
        <v>X</v>
      </c>
      <c r="Y29" s="61" t="str">
        <f>IF(OR($A29="",Y$10=""),"",IF(IFERROR(MATCH(BCC_12!Y$10,Infor!$A$13:$A$30,0),0)&gt;0,"L",IF(WEEKDAY(Y$10)=1,"","X")))</f>
        <v>X</v>
      </c>
      <c r="Z29" s="61" t="str">
        <f>IF(OR($A29="",Z$10=""),"",IF(IFERROR(MATCH(BCC_12!Z$10,Infor!$A$13:$A$30,0),0)&gt;0,"L",IF(WEEKDAY(Z$10)=1,"","X")))</f>
        <v>X</v>
      </c>
      <c r="AA29" s="61" t="str">
        <f>IF(OR($A29="",AA$10=""),"",IF(IFERROR(MATCH(BCC_12!AA$10,Infor!$A$13:$A$30,0),0)&gt;0,"L",IF(WEEKDAY(AA$10)=1,"","X")))</f>
        <v>X</v>
      </c>
      <c r="AB29" s="61" t="str">
        <f>IF(OR($A29="",AB$10=""),"",IF(IFERROR(MATCH(BCC_12!AB$10,Infor!$A$13:$A$30,0),0)&gt;0,"L",IF(WEEKDAY(AB$10)=1,"","X")))</f>
        <v/>
      </c>
      <c r="AC29" s="61" t="str">
        <f>IF(OR($A29="",AC$10=""),"",IF(IFERROR(MATCH(BCC_12!AC$10,Infor!$A$13:$A$30,0),0)&gt;0,"L",IF(WEEKDAY(AC$10)=1,"","X")))</f>
        <v>X</v>
      </c>
      <c r="AD29" s="61" t="str">
        <f>IF(OR($A29="",AD$10=""),"",IF(IFERROR(MATCH(BCC_12!AD$10,Infor!$A$13:$A$30,0),0)&gt;0,"L",IF(WEEKDAY(AD$10)=1,"","X")))</f>
        <v>X</v>
      </c>
      <c r="AE29" s="61" t="str">
        <f>IF(OR($A29="",AE$10=""),"",IF(IFERROR(MATCH(BCC_12!AE$10,Infor!$A$13:$A$30,0),0)&gt;0,"L",IF(WEEKDAY(AE$10)=1,"","X")))</f>
        <v>X</v>
      </c>
      <c r="AF29" s="61" t="str">
        <f>IF(OR($A29="",AF$10=""),"",IF(IFERROR(MATCH(BCC_12!AF$10,Infor!$A$13:$A$30,0),0)&gt;0,"L",IF(WEEKDAY(AF$10)=1,"","X")))</f>
        <v>X</v>
      </c>
      <c r="AG29" s="61" t="str">
        <f>IF(OR($A29="",AG$10=""),"",IF(IFERROR(MATCH(BCC_12!AG$10,Infor!$A$13:$A$30,0),0)&gt;0,"L",IF(WEEKDAY(AG$10)=1,"","X")))</f>
        <v>X</v>
      </c>
      <c r="AH29" s="61" t="str">
        <f>IF(OR($A29="",AH$10=""),"",IF(IFERROR(MATCH(BCC_12!AH$10,Infor!$A$13:$A$30,0),0)&gt;0,"L",IF(WEEKDAY(AH$10)=1,"","X")))</f>
        <v>X</v>
      </c>
      <c r="AI29" s="61" t="str">
        <f>IF(OR($A29="",AI$10=""),"",IF(IFERROR(MATCH(BCC_12!AI$10,Infor!$A$13:$A$30,0),0)&gt;0,"L",IF(WEEKDAY(AI$10)=1,"","X")))</f>
        <v/>
      </c>
      <c r="AJ29" s="62"/>
      <c r="AK29" s="62">
        <f t="shared" si="6"/>
        <v>26</v>
      </c>
      <c r="AL29" s="62">
        <f t="shared" si="7"/>
        <v>0</v>
      </c>
      <c r="AM29" s="62"/>
      <c r="AN29" s="63"/>
      <c r="AO29" s="44">
        <f t="shared" si="0"/>
        <v>12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IF(OR($A30="",E$10=""),"",IF(IFERROR(MATCH(BCC_12!E$10,Infor!$A$13:$A$30,0),0)&gt;0,"L",IF(WEEKDAY(E$10)=1,"","X")))</f>
        <v>X</v>
      </c>
      <c r="F30" s="61" t="str">
        <f>IF(OR($A30="",F$10=""),"",IF(IFERROR(MATCH(BCC_12!F$10,Infor!$A$13:$A$30,0),0)&gt;0,"L",IF(WEEKDAY(F$10)=1,"","X")))</f>
        <v>X</v>
      </c>
      <c r="G30" s="61" t="str">
        <f>IF(OR($A30="",G$10=""),"",IF(IFERROR(MATCH(BCC_12!G$10,Infor!$A$13:$A$30,0),0)&gt;0,"L",IF(WEEKDAY(G$10)=1,"","X")))</f>
        <v/>
      </c>
      <c r="H30" s="61" t="str">
        <f>IF(OR($A30="",H$10=""),"",IF(IFERROR(MATCH(BCC_12!H$10,Infor!$A$13:$A$30,0),0)&gt;0,"L",IF(WEEKDAY(H$10)=1,"","X")))</f>
        <v>X</v>
      </c>
      <c r="I30" s="61" t="str">
        <f>IF(OR($A30="",I$10=""),"",IF(IFERROR(MATCH(BCC_12!I$10,Infor!$A$13:$A$30,0),0)&gt;0,"L",IF(WEEKDAY(I$10)=1,"","X")))</f>
        <v>X</v>
      </c>
      <c r="J30" s="61" t="str">
        <f>IF(OR($A30="",J$10=""),"",IF(IFERROR(MATCH(BCC_12!J$10,Infor!$A$13:$A$30,0),0)&gt;0,"L",IF(WEEKDAY(J$10)=1,"","X")))</f>
        <v>X</v>
      </c>
      <c r="K30" s="61" t="str">
        <f>IF(OR($A30="",K$10=""),"",IF(IFERROR(MATCH(BCC_12!K$10,Infor!$A$13:$A$30,0),0)&gt;0,"L",IF(WEEKDAY(K$10)=1,"","X")))</f>
        <v>X</v>
      </c>
      <c r="L30" s="61" t="str">
        <f>IF(OR($A30="",L$10=""),"",IF(IFERROR(MATCH(BCC_12!L$10,Infor!$A$13:$A$30,0),0)&gt;0,"L",IF(WEEKDAY(L$10)=1,"","X")))</f>
        <v>X</v>
      </c>
      <c r="M30" s="61" t="str">
        <f>IF(OR($A30="",M$10=""),"",IF(IFERROR(MATCH(BCC_12!M$10,Infor!$A$13:$A$30,0),0)&gt;0,"L",IF(WEEKDAY(M$10)=1,"","X")))</f>
        <v>X</v>
      </c>
      <c r="N30" s="61" t="str">
        <f>IF(OR($A30="",N$10=""),"",IF(IFERROR(MATCH(BCC_12!N$10,Infor!$A$13:$A$30,0),0)&gt;0,"L",IF(WEEKDAY(N$10)=1,"","X")))</f>
        <v/>
      </c>
      <c r="O30" s="61" t="str">
        <f>IF(OR($A30="",O$10=""),"",IF(IFERROR(MATCH(BCC_12!O$10,Infor!$A$13:$A$30,0),0)&gt;0,"L",IF(WEEKDAY(O$10)=1,"","X")))</f>
        <v>X</v>
      </c>
      <c r="P30" s="61" t="str">
        <f>IF(OR($A30="",P$10=""),"",IF(IFERROR(MATCH(BCC_12!P$10,Infor!$A$13:$A$30,0),0)&gt;0,"L",IF(WEEKDAY(P$10)=1,"","X")))</f>
        <v>X</v>
      </c>
      <c r="Q30" s="61" t="str">
        <f>IF(OR($A30="",Q$10=""),"",IF(IFERROR(MATCH(BCC_12!Q$10,Infor!$A$13:$A$30,0),0)&gt;0,"L",IF(WEEKDAY(Q$10)=1,"","X")))</f>
        <v>X</v>
      </c>
      <c r="R30" s="61" t="str">
        <f>IF(OR($A30="",R$10=""),"",IF(IFERROR(MATCH(BCC_12!R$10,Infor!$A$13:$A$30,0),0)&gt;0,"L",IF(WEEKDAY(R$10)=1,"","X")))</f>
        <v>X</v>
      </c>
      <c r="S30" s="61" t="str">
        <f>IF(OR($A30="",S$10=""),"",IF(IFERROR(MATCH(BCC_12!S$10,Infor!$A$13:$A$30,0),0)&gt;0,"L",IF(WEEKDAY(S$10)=1,"","X")))</f>
        <v>X</v>
      </c>
      <c r="T30" s="61" t="str">
        <f>IF(OR($A30="",T$10=""),"",IF(IFERROR(MATCH(BCC_12!T$10,Infor!$A$13:$A$30,0),0)&gt;0,"L",IF(WEEKDAY(T$10)=1,"","X")))</f>
        <v>X</v>
      </c>
      <c r="U30" s="61" t="str">
        <f>IF(OR($A30="",U$10=""),"",IF(IFERROR(MATCH(BCC_12!U$10,Infor!$A$13:$A$30,0),0)&gt;0,"L",IF(WEEKDAY(U$10)=1,"","X")))</f>
        <v/>
      </c>
      <c r="V30" s="61" t="str">
        <f>IF(OR($A30="",V$10=""),"",IF(IFERROR(MATCH(BCC_12!V$10,Infor!$A$13:$A$30,0),0)&gt;0,"L",IF(WEEKDAY(V$10)=1,"","X")))</f>
        <v>X</v>
      </c>
      <c r="W30" s="61" t="str">
        <f>IF(OR($A30="",W$10=""),"",IF(IFERROR(MATCH(BCC_12!W$10,Infor!$A$13:$A$30,0),0)&gt;0,"L",IF(WEEKDAY(W$10)=1,"","X")))</f>
        <v>X</v>
      </c>
      <c r="X30" s="61" t="str">
        <f>IF(OR($A30="",X$10=""),"",IF(IFERROR(MATCH(BCC_12!X$10,Infor!$A$13:$A$30,0),0)&gt;0,"L",IF(WEEKDAY(X$10)=1,"","X")))</f>
        <v>X</v>
      </c>
      <c r="Y30" s="61" t="str">
        <f>IF(OR($A30="",Y$10=""),"",IF(IFERROR(MATCH(BCC_12!Y$10,Infor!$A$13:$A$30,0),0)&gt;0,"L",IF(WEEKDAY(Y$10)=1,"","X")))</f>
        <v>X</v>
      </c>
      <c r="Z30" s="61" t="str">
        <f>IF(OR($A30="",Z$10=""),"",IF(IFERROR(MATCH(BCC_12!Z$10,Infor!$A$13:$A$30,0),0)&gt;0,"L",IF(WEEKDAY(Z$10)=1,"","X")))</f>
        <v>X</v>
      </c>
      <c r="AA30" s="61" t="str">
        <f>IF(OR($A30="",AA$10=""),"",IF(IFERROR(MATCH(BCC_12!AA$10,Infor!$A$13:$A$30,0),0)&gt;0,"L",IF(WEEKDAY(AA$10)=1,"","X")))</f>
        <v>X</v>
      </c>
      <c r="AB30" s="61" t="str">
        <f>IF(OR($A30="",AB$10=""),"",IF(IFERROR(MATCH(BCC_12!AB$10,Infor!$A$13:$A$30,0),0)&gt;0,"L",IF(WEEKDAY(AB$10)=1,"","X")))</f>
        <v/>
      </c>
      <c r="AC30" s="61" t="str">
        <f>IF(OR($A30="",AC$10=""),"",IF(IFERROR(MATCH(BCC_12!AC$10,Infor!$A$13:$A$30,0),0)&gt;0,"L",IF(WEEKDAY(AC$10)=1,"","X")))</f>
        <v>X</v>
      </c>
      <c r="AD30" s="61" t="str">
        <f>IF(OR($A30="",AD$10=""),"",IF(IFERROR(MATCH(BCC_12!AD$10,Infor!$A$13:$A$30,0),0)&gt;0,"L",IF(WEEKDAY(AD$10)=1,"","X")))</f>
        <v>X</v>
      </c>
      <c r="AE30" s="61" t="str">
        <f>IF(OR($A30="",AE$10=""),"",IF(IFERROR(MATCH(BCC_12!AE$10,Infor!$A$13:$A$30,0),0)&gt;0,"L",IF(WEEKDAY(AE$10)=1,"","X")))</f>
        <v>X</v>
      </c>
      <c r="AF30" s="61" t="str">
        <f>IF(OR($A30="",AF$10=""),"",IF(IFERROR(MATCH(BCC_12!AF$10,Infor!$A$13:$A$30,0),0)&gt;0,"L",IF(WEEKDAY(AF$10)=1,"","X")))</f>
        <v>X</v>
      </c>
      <c r="AG30" s="61" t="str">
        <f>IF(OR($A30="",AG$10=""),"",IF(IFERROR(MATCH(BCC_12!AG$10,Infor!$A$13:$A$30,0),0)&gt;0,"L",IF(WEEKDAY(AG$10)=1,"","X")))</f>
        <v>X</v>
      </c>
      <c r="AH30" s="61" t="str">
        <f>IF(OR($A30="",AH$10=""),"",IF(IFERROR(MATCH(BCC_12!AH$10,Infor!$A$13:$A$30,0),0)&gt;0,"L",IF(WEEKDAY(AH$10)=1,"","X")))</f>
        <v>X</v>
      </c>
      <c r="AI30" s="61" t="str">
        <f>IF(OR($A30="",AI$10=""),"",IF(IFERROR(MATCH(BCC_12!AI$10,Infor!$A$13:$A$30,0),0)&gt;0,"L",IF(WEEKDAY(AI$10)=1,"","X")))</f>
        <v/>
      </c>
      <c r="AJ30" s="62"/>
      <c r="AK30" s="62">
        <f t="shared" si="6"/>
        <v>26</v>
      </c>
      <c r="AL30" s="62">
        <f t="shared" si="7"/>
        <v>0</v>
      </c>
      <c r="AM30" s="62"/>
      <c r="AN30" s="63"/>
      <c r="AO30" s="44">
        <f t="shared" si="0"/>
        <v>12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IF(OR($A31="",E$10=""),"",IF(IFERROR(MATCH(BCC_12!E$10,Infor!$A$13:$A$30,0),0)&gt;0,"L",IF(WEEKDAY(E$10)=1,"","X")))</f>
        <v>X</v>
      </c>
      <c r="F31" s="61" t="str">
        <f>IF(OR($A31="",F$10=""),"",IF(IFERROR(MATCH(BCC_12!F$10,Infor!$A$13:$A$30,0),0)&gt;0,"L",IF(WEEKDAY(F$10)=1,"","X")))</f>
        <v>X</v>
      </c>
      <c r="G31" s="61" t="str">
        <f>IF(OR($A31="",G$10=""),"",IF(IFERROR(MATCH(BCC_12!G$10,Infor!$A$13:$A$30,0),0)&gt;0,"L",IF(WEEKDAY(G$10)=1,"","X")))</f>
        <v/>
      </c>
      <c r="H31" s="61" t="str">
        <f>IF(OR($A31="",H$10=""),"",IF(IFERROR(MATCH(BCC_12!H$10,Infor!$A$13:$A$30,0),0)&gt;0,"L",IF(WEEKDAY(H$10)=1,"","X")))</f>
        <v>X</v>
      </c>
      <c r="I31" s="61" t="str">
        <f>IF(OR($A31="",I$10=""),"",IF(IFERROR(MATCH(BCC_12!I$10,Infor!$A$13:$A$30,0),0)&gt;0,"L",IF(WEEKDAY(I$10)=1,"","X")))</f>
        <v>X</v>
      </c>
      <c r="J31" s="61" t="str">
        <f>IF(OR($A31="",J$10=""),"",IF(IFERROR(MATCH(BCC_12!J$10,Infor!$A$13:$A$30,0),0)&gt;0,"L",IF(WEEKDAY(J$10)=1,"","X")))</f>
        <v>X</v>
      </c>
      <c r="K31" s="61" t="str">
        <f>IF(OR($A31="",K$10=""),"",IF(IFERROR(MATCH(BCC_12!K$10,Infor!$A$13:$A$30,0),0)&gt;0,"L",IF(WEEKDAY(K$10)=1,"","X")))</f>
        <v>X</v>
      </c>
      <c r="L31" s="61" t="str">
        <f>IF(OR($A31="",L$10=""),"",IF(IFERROR(MATCH(BCC_12!L$10,Infor!$A$13:$A$30,0),0)&gt;0,"L",IF(WEEKDAY(L$10)=1,"","X")))</f>
        <v>X</v>
      </c>
      <c r="M31" s="61" t="str">
        <f>IF(OR($A31="",M$10=""),"",IF(IFERROR(MATCH(BCC_12!M$10,Infor!$A$13:$A$30,0),0)&gt;0,"L",IF(WEEKDAY(M$10)=1,"","X")))</f>
        <v>X</v>
      </c>
      <c r="N31" s="61" t="str">
        <f>IF(OR($A31="",N$10=""),"",IF(IFERROR(MATCH(BCC_12!N$10,Infor!$A$13:$A$30,0),0)&gt;0,"L",IF(WEEKDAY(N$10)=1,"","X")))</f>
        <v/>
      </c>
      <c r="O31" s="61" t="str">
        <f>IF(OR($A31="",O$10=""),"",IF(IFERROR(MATCH(BCC_12!O$10,Infor!$A$13:$A$30,0),0)&gt;0,"L",IF(WEEKDAY(O$10)=1,"","X")))</f>
        <v>X</v>
      </c>
      <c r="P31" s="61" t="str">
        <f>IF(OR($A31="",P$10=""),"",IF(IFERROR(MATCH(BCC_12!P$10,Infor!$A$13:$A$30,0),0)&gt;0,"L",IF(WEEKDAY(P$10)=1,"","X")))</f>
        <v>X</v>
      </c>
      <c r="Q31" s="61" t="str">
        <f>IF(OR($A31="",Q$10=""),"",IF(IFERROR(MATCH(BCC_12!Q$10,Infor!$A$13:$A$30,0),0)&gt;0,"L",IF(WEEKDAY(Q$10)=1,"","X")))</f>
        <v>X</v>
      </c>
      <c r="R31" s="61" t="str">
        <f>IF(OR($A31="",R$10=""),"",IF(IFERROR(MATCH(BCC_12!R$10,Infor!$A$13:$A$30,0),0)&gt;0,"L",IF(WEEKDAY(R$10)=1,"","X")))</f>
        <v>X</v>
      </c>
      <c r="S31" s="61" t="str">
        <f>IF(OR($A31="",S$10=""),"",IF(IFERROR(MATCH(BCC_12!S$10,Infor!$A$13:$A$30,0),0)&gt;0,"L",IF(WEEKDAY(S$10)=1,"","X")))</f>
        <v>X</v>
      </c>
      <c r="T31" s="61" t="str">
        <f>IF(OR($A31="",T$10=""),"",IF(IFERROR(MATCH(BCC_12!T$10,Infor!$A$13:$A$30,0),0)&gt;0,"L",IF(WEEKDAY(T$10)=1,"","X")))</f>
        <v>X</v>
      </c>
      <c r="U31" s="61" t="str">
        <f>IF(OR($A31="",U$10=""),"",IF(IFERROR(MATCH(BCC_12!U$10,Infor!$A$13:$A$30,0),0)&gt;0,"L",IF(WEEKDAY(U$10)=1,"","X")))</f>
        <v/>
      </c>
      <c r="V31" s="61" t="str">
        <f>IF(OR($A31="",V$10=""),"",IF(IFERROR(MATCH(BCC_12!V$10,Infor!$A$13:$A$30,0),0)&gt;0,"L",IF(WEEKDAY(V$10)=1,"","X")))</f>
        <v>X</v>
      </c>
      <c r="W31" s="61" t="str">
        <f>IF(OR($A31="",W$10=""),"",IF(IFERROR(MATCH(BCC_12!W$10,Infor!$A$13:$A$30,0),0)&gt;0,"L",IF(WEEKDAY(W$10)=1,"","X")))</f>
        <v>X</v>
      </c>
      <c r="X31" s="61" t="str">
        <f>IF(OR($A31="",X$10=""),"",IF(IFERROR(MATCH(BCC_12!X$10,Infor!$A$13:$A$30,0),0)&gt;0,"L",IF(WEEKDAY(X$10)=1,"","X")))</f>
        <v>X</v>
      </c>
      <c r="Y31" s="61" t="str">
        <f>IF(OR($A31="",Y$10=""),"",IF(IFERROR(MATCH(BCC_12!Y$10,Infor!$A$13:$A$30,0),0)&gt;0,"L",IF(WEEKDAY(Y$10)=1,"","X")))</f>
        <v>X</v>
      </c>
      <c r="Z31" s="61" t="str">
        <f>IF(OR($A31="",Z$10=""),"",IF(IFERROR(MATCH(BCC_12!Z$10,Infor!$A$13:$A$30,0),0)&gt;0,"L",IF(WEEKDAY(Z$10)=1,"","X")))</f>
        <v>X</v>
      </c>
      <c r="AA31" s="61" t="str">
        <f>IF(OR($A31="",AA$10=""),"",IF(IFERROR(MATCH(BCC_12!AA$10,Infor!$A$13:$A$30,0),0)&gt;0,"L",IF(WEEKDAY(AA$10)=1,"","X")))</f>
        <v>X</v>
      </c>
      <c r="AB31" s="61" t="str">
        <f>IF(OR($A31="",AB$10=""),"",IF(IFERROR(MATCH(BCC_12!AB$10,Infor!$A$13:$A$30,0),0)&gt;0,"L",IF(WEEKDAY(AB$10)=1,"","X")))</f>
        <v/>
      </c>
      <c r="AC31" s="61" t="str">
        <f>IF(OR($A31="",AC$10=""),"",IF(IFERROR(MATCH(BCC_12!AC$10,Infor!$A$13:$A$30,0),0)&gt;0,"L",IF(WEEKDAY(AC$10)=1,"","X")))</f>
        <v>X</v>
      </c>
      <c r="AD31" s="61" t="str">
        <f>IF(OR($A31="",AD$10=""),"",IF(IFERROR(MATCH(BCC_12!AD$10,Infor!$A$13:$A$30,0),0)&gt;0,"L",IF(WEEKDAY(AD$10)=1,"","X")))</f>
        <v>X</v>
      </c>
      <c r="AE31" s="61" t="str">
        <f>IF(OR($A31="",AE$10=""),"",IF(IFERROR(MATCH(BCC_12!AE$10,Infor!$A$13:$A$30,0),0)&gt;0,"L",IF(WEEKDAY(AE$10)=1,"","X")))</f>
        <v>X</v>
      </c>
      <c r="AF31" s="61" t="str">
        <f>IF(OR($A31="",AF$10=""),"",IF(IFERROR(MATCH(BCC_12!AF$10,Infor!$A$13:$A$30,0),0)&gt;0,"L",IF(WEEKDAY(AF$10)=1,"","X")))</f>
        <v>X</v>
      </c>
      <c r="AG31" s="61" t="str">
        <f>IF(OR($A31="",AG$10=""),"",IF(IFERROR(MATCH(BCC_12!AG$10,Infor!$A$13:$A$30,0),0)&gt;0,"L",IF(WEEKDAY(AG$10)=1,"","X")))</f>
        <v>X</v>
      </c>
      <c r="AH31" s="61" t="str">
        <f>IF(OR($A31="",AH$10=""),"",IF(IFERROR(MATCH(BCC_12!AH$10,Infor!$A$13:$A$30,0),0)&gt;0,"L",IF(WEEKDAY(AH$10)=1,"","X")))</f>
        <v>X</v>
      </c>
      <c r="AI31" s="61" t="str">
        <f>IF(OR($A31="",AI$10=""),"",IF(IFERROR(MATCH(BCC_12!AI$10,Infor!$A$13:$A$30,0),0)&gt;0,"L",IF(WEEKDAY(AI$10)=1,"","X")))</f>
        <v/>
      </c>
      <c r="AJ31" s="62"/>
      <c r="AK31" s="62">
        <f t="shared" si="6"/>
        <v>26</v>
      </c>
      <c r="AL31" s="62">
        <f t="shared" si="7"/>
        <v>0</v>
      </c>
      <c r="AM31" s="62"/>
      <c r="AN31" s="63"/>
      <c r="AO31" s="44">
        <f t="shared" si="0"/>
        <v>12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IF(OR($A32="",E$10=""),"",IF(IFERROR(MATCH(BCC_12!E$10,Infor!$A$13:$A$30,0),0)&gt;0,"L",IF(WEEKDAY(E$10)=1,"","X")))</f>
        <v>X</v>
      </c>
      <c r="F32" s="61" t="str">
        <f>IF(OR($A32="",F$10=""),"",IF(IFERROR(MATCH(BCC_12!F$10,Infor!$A$13:$A$30,0),0)&gt;0,"L",IF(WEEKDAY(F$10)=1,"","X")))</f>
        <v>X</v>
      </c>
      <c r="G32" s="61" t="str">
        <f>IF(OR($A32="",G$10=""),"",IF(IFERROR(MATCH(BCC_12!G$10,Infor!$A$13:$A$30,0),0)&gt;0,"L",IF(WEEKDAY(G$10)=1,"","X")))</f>
        <v/>
      </c>
      <c r="H32" s="61" t="str">
        <f>IF(OR($A32="",H$10=""),"",IF(IFERROR(MATCH(BCC_12!H$10,Infor!$A$13:$A$30,0),0)&gt;0,"L",IF(WEEKDAY(H$10)=1,"","X")))</f>
        <v>X</v>
      </c>
      <c r="I32" s="61" t="str">
        <f>IF(OR($A32="",I$10=""),"",IF(IFERROR(MATCH(BCC_12!I$10,Infor!$A$13:$A$30,0),0)&gt;0,"L",IF(WEEKDAY(I$10)=1,"","X")))</f>
        <v>X</v>
      </c>
      <c r="J32" s="61" t="str">
        <f>IF(OR($A32="",J$10=""),"",IF(IFERROR(MATCH(BCC_12!J$10,Infor!$A$13:$A$30,0),0)&gt;0,"L",IF(WEEKDAY(J$10)=1,"","X")))</f>
        <v>X</v>
      </c>
      <c r="K32" s="61" t="str">
        <f>IF(OR($A32="",K$10=""),"",IF(IFERROR(MATCH(BCC_12!K$10,Infor!$A$13:$A$30,0),0)&gt;0,"L",IF(WEEKDAY(K$10)=1,"","X")))</f>
        <v>X</v>
      </c>
      <c r="L32" s="61" t="str">
        <f>IF(OR($A32="",L$10=""),"",IF(IFERROR(MATCH(BCC_12!L$10,Infor!$A$13:$A$30,0),0)&gt;0,"L",IF(WEEKDAY(L$10)=1,"","X")))</f>
        <v>X</v>
      </c>
      <c r="M32" s="61" t="str">
        <f>IF(OR($A32="",M$10=""),"",IF(IFERROR(MATCH(BCC_12!M$10,Infor!$A$13:$A$30,0),0)&gt;0,"L",IF(WEEKDAY(M$10)=1,"","X")))</f>
        <v>X</v>
      </c>
      <c r="N32" s="61" t="str">
        <f>IF(OR($A32="",N$10=""),"",IF(IFERROR(MATCH(BCC_12!N$10,Infor!$A$13:$A$30,0),0)&gt;0,"L",IF(WEEKDAY(N$10)=1,"","X")))</f>
        <v/>
      </c>
      <c r="O32" s="61" t="str">
        <f>IF(OR($A32="",O$10=""),"",IF(IFERROR(MATCH(BCC_12!O$10,Infor!$A$13:$A$30,0),0)&gt;0,"L",IF(WEEKDAY(O$10)=1,"","X")))</f>
        <v>X</v>
      </c>
      <c r="P32" s="61" t="str">
        <f>IF(OR($A32="",P$10=""),"",IF(IFERROR(MATCH(BCC_12!P$10,Infor!$A$13:$A$30,0),0)&gt;0,"L",IF(WEEKDAY(P$10)=1,"","X")))</f>
        <v>X</v>
      </c>
      <c r="Q32" s="61" t="str">
        <f>IF(OR($A32="",Q$10=""),"",IF(IFERROR(MATCH(BCC_12!Q$10,Infor!$A$13:$A$30,0),0)&gt;0,"L",IF(WEEKDAY(Q$10)=1,"","X")))</f>
        <v>X</v>
      </c>
      <c r="R32" s="61" t="str">
        <f>IF(OR($A32="",R$10=""),"",IF(IFERROR(MATCH(BCC_12!R$10,Infor!$A$13:$A$30,0),0)&gt;0,"L",IF(WEEKDAY(R$10)=1,"","X")))</f>
        <v>X</v>
      </c>
      <c r="S32" s="61" t="str">
        <f>IF(OR($A32="",S$10=""),"",IF(IFERROR(MATCH(BCC_12!S$10,Infor!$A$13:$A$30,0),0)&gt;0,"L",IF(WEEKDAY(S$10)=1,"","X")))</f>
        <v>X</v>
      </c>
      <c r="T32" s="61" t="str">
        <f>IF(OR($A32="",T$10=""),"",IF(IFERROR(MATCH(BCC_12!T$10,Infor!$A$13:$A$30,0),0)&gt;0,"L",IF(WEEKDAY(T$10)=1,"","X")))</f>
        <v>X</v>
      </c>
      <c r="U32" s="61" t="str">
        <f>IF(OR($A32="",U$10=""),"",IF(IFERROR(MATCH(BCC_12!U$10,Infor!$A$13:$A$30,0),0)&gt;0,"L",IF(WEEKDAY(U$10)=1,"","X")))</f>
        <v/>
      </c>
      <c r="V32" s="61" t="str">
        <f>IF(OR($A32="",V$10=""),"",IF(IFERROR(MATCH(BCC_12!V$10,Infor!$A$13:$A$30,0),0)&gt;0,"L",IF(WEEKDAY(V$10)=1,"","X")))</f>
        <v>X</v>
      </c>
      <c r="W32" s="61" t="str">
        <f>IF(OR($A32="",W$10=""),"",IF(IFERROR(MATCH(BCC_12!W$10,Infor!$A$13:$A$30,0),0)&gt;0,"L",IF(WEEKDAY(W$10)=1,"","X")))</f>
        <v>X</v>
      </c>
      <c r="X32" s="61" t="str">
        <f>IF(OR($A32="",X$10=""),"",IF(IFERROR(MATCH(BCC_12!X$10,Infor!$A$13:$A$30,0),0)&gt;0,"L",IF(WEEKDAY(X$10)=1,"","X")))</f>
        <v>X</v>
      </c>
      <c r="Y32" s="61" t="str">
        <f>IF(OR($A32="",Y$10=""),"",IF(IFERROR(MATCH(BCC_12!Y$10,Infor!$A$13:$A$30,0),0)&gt;0,"L",IF(WEEKDAY(Y$10)=1,"","X")))</f>
        <v>X</v>
      </c>
      <c r="Z32" s="61" t="str">
        <f>IF(OR($A32="",Z$10=""),"",IF(IFERROR(MATCH(BCC_12!Z$10,Infor!$A$13:$A$30,0),0)&gt;0,"L",IF(WEEKDAY(Z$10)=1,"","X")))</f>
        <v>X</v>
      </c>
      <c r="AA32" s="61" t="str">
        <f>IF(OR($A32="",AA$10=""),"",IF(IFERROR(MATCH(BCC_12!AA$10,Infor!$A$13:$A$30,0),0)&gt;0,"L",IF(WEEKDAY(AA$10)=1,"","X")))</f>
        <v>X</v>
      </c>
      <c r="AB32" s="61" t="str">
        <f>IF(OR($A32="",AB$10=""),"",IF(IFERROR(MATCH(BCC_12!AB$10,Infor!$A$13:$A$30,0),0)&gt;0,"L",IF(WEEKDAY(AB$10)=1,"","X")))</f>
        <v/>
      </c>
      <c r="AC32" s="61" t="str">
        <f>IF(OR($A32="",AC$10=""),"",IF(IFERROR(MATCH(BCC_12!AC$10,Infor!$A$13:$A$30,0),0)&gt;0,"L",IF(WEEKDAY(AC$10)=1,"","X")))</f>
        <v>X</v>
      </c>
      <c r="AD32" s="61" t="str">
        <f>IF(OR($A32="",AD$10=""),"",IF(IFERROR(MATCH(BCC_12!AD$10,Infor!$A$13:$A$30,0),0)&gt;0,"L",IF(WEEKDAY(AD$10)=1,"","X")))</f>
        <v>X</v>
      </c>
      <c r="AE32" s="61" t="str">
        <f>IF(OR($A32="",AE$10=""),"",IF(IFERROR(MATCH(BCC_12!AE$10,Infor!$A$13:$A$30,0),0)&gt;0,"L",IF(WEEKDAY(AE$10)=1,"","X")))</f>
        <v>X</v>
      </c>
      <c r="AF32" s="61" t="str">
        <f>IF(OR($A32="",AF$10=""),"",IF(IFERROR(MATCH(BCC_12!AF$10,Infor!$A$13:$A$30,0),0)&gt;0,"L",IF(WEEKDAY(AF$10)=1,"","X")))</f>
        <v>X</v>
      </c>
      <c r="AG32" s="61" t="str">
        <f>IF(OR($A32="",AG$10=""),"",IF(IFERROR(MATCH(BCC_12!AG$10,Infor!$A$13:$A$30,0),0)&gt;0,"L",IF(WEEKDAY(AG$10)=1,"","X")))</f>
        <v>X</v>
      </c>
      <c r="AH32" s="61" t="str">
        <f>IF(OR($A32="",AH$10=""),"",IF(IFERROR(MATCH(BCC_12!AH$10,Infor!$A$13:$A$30,0),0)&gt;0,"L",IF(WEEKDAY(AH$10)=1,"","X")))</f>
        <v>X</v>
      </c>
      <c r="AI32" s="61" t="str">
        <f>IF(OR($A32="",AI$10=""),"",IF(IFERROR(MATCH(BCC_12!AI$10,Infor!$A$13:$A$30,0),0)&gt;0,"L",IF(WEEKDAY(AI$10)=1,"","X")))</f>
        <v/>
      </c>
      <c r="AJ32" s="62"/>
      <c r="AK32" s="62">
        <f t="shared" si="6"/>
        <v>26</v>
      </c>
      <c r="AL32" s="62">
        <f t="shared" si="7"/>
        <v>0</v>
      </c>
      <c r="AM32" s="62"/>
      <c r="AN32" s="63"/>
      <c r="AO32" s="44">
        <f t="shared" si="0"/>
        <v>12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IF(OR($A33="",E$10=""),"",IF(IFERROR(MATCH(BCC_12!E$10,Infor!$A$13:$A$30,0),0)&gt;0,"L",IF(WEEKDAY(E$10)=1,"","X")))</f>
        <v>X</v>
      </c>
      <c r="F33" s="61" t="str">
        <f>IF(OR($A33="",F$10=""),"",IF(IFERROR(MATCH(BCC_12!F$10,Infor!$A$13:$A$30,0),0)&gt;0,"L",IF(WEEKDAY(F$10)=1,"","X")))</f>
        <v>X</v>
      </c>
      <c r="G33" s="61" t="str">
        <f>IF(OR($A33="",G$10=""),"",IF(IFERROR(MATCH(BCC_12!G$10,Infor!$A$13:$A$30,0),0)&gt;0,"L",IF(WEEKDAY(G$10)=1,"","X")))</f>
        <v/>
      </c>
      <c r="H33" s="61" t="str">
        <f>IF(OR($A33="",H$10=""),"",IF(IFERROR(MATCH(BCC_12!H$10,Infor!$A$13:$A$30,0),0)&gt;0,"L",IF(WEEKDAY(H$10)=1,"","X")))</f>
        <v>X</v>
      </c>
      <c r="I33" s="61" t="str">
        <f>IF(OR($A33="",I$10=""),"",IF(IFERROR(MATCH(BCC_12!I$10,Infor!$A$13:$A$30,0),0)&gt;0,"L",IF(WEEKDAY(I$10)=1,"","X")))</f>
        <v>X</v>
      </c>
      <c r="J33" s="61" t="str">
        <f>IF(OR($A33="",J$10=""),"",IF(IFERROR(MATCH(BCC_12!J$10,Infor!$A$13:$A$30,0),0)&gt;0,"L",IF(WEEKDAY(J$10)=1,"","X")))</f>
        <v>X</v>
      </c>
      <c r="K33" s="61" t="str">
        <f>IF(OR($A33="",K$10=""),"",IF(IFERROR(MATCH(BCC_12!K$10,Infor!$A$13:$A$30,0),0)&gt;0,"L",IF(WEEKDAY(K$10)=1,"","X")))</f>
        <v>X</v>
      </c>
      <c r="L33" s="61" t="str">
        <f>IF(OR($A33="",L$10=""),"",IF(IFERROR(MATCH(BCC_12!L$10,Infor!$A$13:$A$30,0),0)&gt;0,"L",IF(WEEKDAY(L$10)=1,"","X")))</f>
        <v>X</v>
      </c>
      <c r="M33" s="61" t="str">
        <f>IF(OR($A33="",M$10=""),"",IF(IFERROR(MATCH(BCC_12!M$10,Infor!$A$13:$A$30,0),0)&gt;0,"L",IF(WEEKDAY(M$10)=1,"","X")))</f>
        <v>X</v>
      </c>
      <c r="N33" s="61" t="str">
        <f>IF(OR($A33="",N$10=""),"",IF(IFERROR(MATCH(BCC_12!N$10,Infor!$A$13:$A$30,0),0)&gt;0,"L",IF(WEEKDAY(N$10)=1,"","X")))</f>
        <v/>
      </c>
      <c r="O33" s="61" t="str">
        <f>IF(OR($A33="",O$10=""),"",IF(IFERROR(MATCH(BCC_12!O$10,Infor!$A$13:$A$30,0),0)&gt;0,"L",IF(WEEKDAY(O$10)=1,"","X")))</f>
        <v>X</v>
      </c>
      <c r="P33" s="61" t="str">
        <f>IF(OR($A33="",P$10=""),"",IF(IFERROR(MATCH(BCC_12!P$10,Infor!$A$13:$A$30,0),0)&gt;0,"L",IF(WEEKDAY(P$10)=1,"","X")))</f>
        <v>X</v>
      </c>
      <c r="Q33" s="61" t="str">
        <f>IF(OR($A33="",Q$10=""),"",IF(IFERROR(MATCH(BCC_12!Q$10,Infor!$A$13:$A$30,0),0)&gt;0,"L",IF(WEEKDAY(Q$10)=1,"","X")))</f>
        <v>X</v>
      </c>
      <c r="R33" s="61" t="str">
        <f>IF(OR($A33="",R$10=""),"",IF(IFERROR(MATCH(BCC_12!R$10,Infor!$A$13:$A$30,0),0)&gt;0,"L",IF(WEEKDAY(R$10)=1,"","X")))</f>
        <v>X</v>
      </c>
      <c r="S33" s="61" t="str">
        <f>IF(OR($A33="",S$10=""),"",IF(IFERROR(MATCH(BCC_12!S$10,Infor!$A$13:$A$30,0),0)&gt;0,"L",IF(WEEKDAY(S$10)=1,"","X")))</f>
        <v>X</v>
      </c>
      <c r="T33" s="61" t="str">
        <f>IF(OR($A33="",T$10=""),"",IF(IFERROR(MATCH(BCC_12!T$10,Infor!$A$13:$A$30,0),0)&gt;0,"L",IF(WEEKDAY(T$10)=1,"","X")))</f>
        <v>X</v>
      </c>
      <c r="U33" s="61" t="str">
        <f>IF(OR($A33="",U$10=""),"",IF(IFERROR(MATCH(BCC_12!U$10,Infor!$A$13:$A$30,0),0)&gt;0,"L",IF(WEEKDAY(U$10)=1,"","X")))</f>
        <v/>
      </c>
      <c r="V33" s="61" t="str">
        <f>IF(OR($A33="",V$10=""),"",IF(IFERROR(MATCH(BCC_12!V$10,Infor!$A$13:$A$30,0),0)&gt;0,"L",IF(WEEKDAY(V$10)=1,"","X")))</f>
        <v>X</v>
      </c>
      <c r="W33" s="61" t="str">
        <f>IF(OR($A33="",W$10=""),"",IF(IFERROR(MATCH(BCC_12!W$10,Infor!$A$13:$A$30,0),0)&gt;0,"L",IF(WEEKDAY(W$10)=1,"","X")))</f>
        <v>X</v>
      </c>
      <c r="X33" s="61" t="str">
        <f>IF(OR($A33="",X$10=""),"",IF(IFERROR(MATCH(BCC_12!X$10,Infor!$A$13:$A$30,0),0)&gt;0,"L",IF(WEEKDAY(X$10)=1,"","X")))</f>
        <v>X</v>
      </c>
      <c r="Y33" s="61" t="str">
        <f>IF(OR($A33="",Y$10=""),"",IF(IFERROR(MATCH(BCC_12!Y$10,Infor!$A$13:$A$30,0),0)&gt;0,"L",IF(WEEKDAY(Y$10)=1,"","X")))</f>
        <v>X</v>
      </c>
      <c r="Z33" s="61" t="str">
        <f>IF(OR($A33="",Z$10=""),"",IF(IFERROR(MATCH(BCC_12!Z$10,Infor!$A$13:$A$30,0),0)&gt;0,"L",IF(WEEKDAY(Z$10)=1,"","X")))</f>
        <v>X</v>
      </c>
      <c r="AA33" s="61" t="str">
        <f>IF(OR($A33="",AA$10=""),"",IF(IFERROR(MATCH(BCC_12!AA$10,Infor!$A$13:$A$30,0),0)&gt;0,"L",IF(WEEKDAY(AA$10)=1,"","X")))</f>
        <v>X</v>
      </c>
      <c r="AB33" s="61" t="str">
        <f>IF(OR($A33="",AB$10=""),"",IF(IFERROR(MATCH(BCC_12!AB$10,Infor!$A$13:$A$30,0),0)&gt;0,"L",IF(WEEKDAY(AB$10)=1,"","X")))</f>
        <v/>
      </c>
      <c r="AC33" s="61" t="str">
        <f>IF(OR($A33="",AC$10=""),"",IF(IFERROR(MATCH(BCC_12!AC$10,Infor!$A$13:$A$30,0),0)&gt;0,"L",IF(WEEKDAY(AC$10)=1,"","X")))</f>
        <v>X</v>
      </c>
      <c r="AD33" s="61" t="str">
        <f>IF(OR($A33="",AD$10=""),"",IF(IFERROR(MATCH(BCC_12!AD$10,Infor!$A$13:$A$30,0),0)&gt;0,"L",IF(WEEKDAY(AD$10)=1,"","X")))</f>
        <v>X</v>
      </c>
      <c r="AE33" s="61" t="str">
        <f>IF(OR($A33="",AE$10=""),"",IF(IFERROR(MATCH(BCC_12!AE$10,Infor!$A$13:$A$30,0),0)&gt;0,"L",IF(WEEKDAY(AE$10)=1,"","X")))</f>
        <v>X</v>
      </c>
      <c r="AF33" s="61" t="str">
        <f>IF(OR($A33="",AF$10=""),"",IF(IFERROR(MATCH(BCC_12!AF$10,Infor!$A$13:$A$30,0),0)&gt;0,"L",IF(WEEKDAY(AF$10)=1,"","X")))</f>
        <v>X</v>
      </c>
      <c r="AG33" s="61" t="str">
        <f>IF(OR($A33="",AG$10=""),"",IF(IFERROR(MATCH(BCC_12!AG$10,Infor!$A$13:$A$30,0),0)&gt;0,"L",IF(WEEKDAY(AG$10)=1,"","X")))</f>
        <v>X</v>
      </c>
      <c r="AH33" s="61" t="str">
        <f>IF(OR($A33="",AH$10=""),"",IF(IFERROR(MATCH(BCC_12!AH$10,Infor!$A$13:$A$30,0),0)&gt;0,"L",IF(WEEKDAY(AH$10)=1,"","X")))</f>
        <v>X</v>
      </c>
      <c r="AI33" s="61" t="str">
        <f>IF(OR($A33="",AI$10=""),"",IF(IFERROR(MATCH(BCC_12!AI$10,Infor!$A$13:$A$30,0),0)&gt;0,"L",IF(WEEKDAY(AI$10)=1,"","X")))</f>
        <v/>
      </c>
      <c r="AJ33" s="62"/>
      <c r="AK33" s="62">
        <f t="shared" si="6"/>
        <v>26</v>
      </c>
      <c r="AL33" s="62">
        <f t="shared" si="7"/>
        <v>0</v>
      </c>
      <c r="AM33" s="62"/>
      <c r="AN33" s="63"/>
      <c r="AO33" s="44">
        <f t="shared" si="0"/>
        <v>12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IF(OR($A34="",E$10=""),"",IF(IFERROR(MATCH(BCC_12!E$10,Infor!$A$13:$A$30,0),0)&gt;0,"L",IF(WEEKDAY(E$10)=1,"","X")))</f>
        <v>X</v>
      </c>
      <c r="F34" s="61" t="str">
        <f>IF(OR($A34="",F$10=""),"",IF(IFERROR(MATCH(BCC_12!F$10,Infor!$A$13:$A$30,0),0)&gt;0,"L",IF(WEEKDAY(F$10)=1,"","X")))</f>
        <v>X</v>
      </c>
      <c r="G34" s="61" t="str">
        <f>IF(OR($A34="",G$10=""),"",IF(IFERROR(MATCH(BCC_12!G$10,Infor!$A$13:$A$30,0),0)&gt;0,"L",IF(WEEKDAY(G$10)=1,"","X")))</f>
        <v/>
      </c>
      <c r="H34" s="61" t="str">
        <f>IF(OR($A34="",H$10=""),"",IF(IFERROR(MATCH(BCC_12!H$10,Infor!$A$13:$A$30,0),0)&gt;0,"L",IF(WEEKDAY(H$10)=1,"","X")))</f>
        <v>X</v>
      </c>
      <c r="I34" s="61" t="str">
        <f>IF(OR($A34="",I$10=""),"",IF(IFERROR(MATCH(BCC_12!I$10,Infor!$A$13:$A$30,0),0)&gt;0,"L",IF(WEEKDAY(I$10)=1,"","X")))</f>
        <v>X</v>
      </c>
      <c r="J34" s="61" t="str">
        <f>IF(OR($A34="",J$10=""),"",IF(IFERROR(MATCH(BCC_12!J$10,Infor!$A$13:$A$30,0),0)&gt;0,"L",IF(WEEKDAY(J$10)=1,"","X")))</f>
        <v>X</v>
      </c>
      <c r="K34" s="61" t="str">
        <f>IF(OR($A34="",K$10=""),"",IF(IFERROR(MATCH(BCC_12!K$10,Infor!$A$13:$A$30,0),0)&gt;0,"L",IF(WEEKDAY(K$10)=1,"","X")))</f>
        <v>X</v>
      </c>
      <c r="L34" s="61" t="str">
        <f>IF(OR($A34="",L$10=""),"",IF(IFERROR(MATCH(BCC_12!L$10,Infor!$A$13:$A$30,0),0)&gt;0,"L",IF(WEEKDAY(L$10)=1,"","X")))</f>
        <v>X</v>
      </c>
      <c r="M34" s="61" t="str">
        <f>IF(OR($A34="",M$10=""),"",IF(IFERROR(MATCH(BCC_12!M$10,Infor!$A$13:$A$30,0),0)&gt;0,"L",IF(WEEKDAY(M$10)=1,"","X")))</f>
        <v>X</v>
      </c>
      <c r="N34" s="61" t="str">
        <f>IF(OR($A34="",N$10=""),"",IF(IFERROR(MATCH(BCC_12!N$10,Infor!$A$13:$A$30,0),0)&gt;0,"L",IF(WEEKDAY(N$10)=1,"","X")))</f>
        <v/>
      </c>
      <c r="O34" s="61" t="str">
        <f>IF(OR($A34="",O$10=""),"",IF(IFERROR(MATCH(BCC_12!O$10,Infor!$A$13:$A$30,0),0)&gt;0,"L",IF(WEEKDAY(O$10)=1,"","X")))</f>
        <v>X</v>
      </c>
      <c r="P34" s="61" t="str">
        <f>IF(OR($A34="",P$10=""),"",IF(IFERROR(MATCH(BCC_12!P$10,Infor!$A$13:$A$30,0),0)&gt;0,"L",IF(WEEKDAY(P$10)=1,"","X")))</f>
        <v>X</v>
      </c>
      <c r="Q34" s="61" t="str">
        <f>IF(OR($A34="",Q$10=""),"",IF(IFERROR(MATCH(BCC_12!Q$10,Infor!$A$13:$A$30,0),0)&gt;0,"L",IF(WEEKDAY(Q$10)=1,"","X")))</f>
        <v>X</v>
      </c>
      <c r="R34" s="61" t="str">
        <f>IF(OR($A34="",R$10=""),"",IF(IFERROR(MATCH(BCC_12!R$10,Infor!$A$13:$A$30,0),0)&gt;0,"L",IF(WEEKDAY(R$10)=1,"","X")))</f>
        <v>X</v>
      </c>
      <c r="S34" s="61" t="str">
        <f>IF(OR($A34="",S$10=""),"",IF(IFERROR(MATCH(BCC_12!S$10,Infor!$A$13:$A$30,0),0)&gt;0,"L",IF(WEEKDAY(S$10)=1,"","X")))</f>
        <v>X</v>
      </c>
      <c r="T34" s="61" t="str">
        <f>IF(OR($A34="",T$10=""),"",IF(IFERROR(MATCH(BCC_12!T$10,Infor!$A$13:$A$30,0),0)&gt;0,"L",IF(WEEKDAY(T$10)=1,"","X")))</f>
        <v>X</v>
      </c>
      <c r="U34" s="61" t="str">
        <f>IF(OR($A34="",U$10=""),"",IF(IFERROR(MATCH(BCC_12!U$10,Infor!$A$13:$A$30,0),0)&gt;0,"L",IF(WEEKDAY(U$10)=1,"","X")))</f>
        <v/>
      </c>
      <c r="V34" s="61" t="str">
        <f>IF(OR($A34="",V$10=""),"",IF(IFERROR(MATCH(BCC_12!V$10,Infor!$A$13:$A$30,0),0)&gt;0,"L",IF(WEEKDAY(V$10)=1,"","X")))</f>
        <v>X</v>
      </c>
      <c r="W34" s="61" t="str">
        <f>IF(OR($A34="",W$10=""),"",IF(IFERROR(MATCH(BCC_12!W$10,Infor!$A$13:$A$30,0),0)&gt;0,"L",IF(WEEKDAY(W$10)=1,"","X")))</f>
        <v>X</v>
      </c>
      <c r="X34" s="61" t="str">
        <f>IF(OR($A34="",X$10=""),"",IF(IFERROR(MATCH(BCC_12!X$10,Infor!$A$13:$A$30,0),0)&gt;0,"L",IF(WEEKDAY(X$10)=1,"","X")))</f>
        <v>X</v>
      </c>
      <c r="Y34" s="61" t="str">
        <f>IF(OR($A34="",Y$10=""),"",IF(IFERROR(MATCH(BCC_12!Y$10,Infor!$A$13:$A$30,0),0)&gt;0,"L",IF(WEEKDAY(Y$10)=1,"","X")))</f>
        <v>X</v>
      </c>
      <c r="Z34" s="61" t="str">
        <f>IF(OR($A34="",Z$10=""),"",IF(IFERROR(MATCH(BCC_12!Z$10,Infor!$A$13:$A$30,0),0)&gt;0,"L",IF(WEEKDAY(Z$10)=1,"","X")))</f>
        <v>X</v>
      </c>
      <c r="AA34" s="61" t="str">
        <f>IF(OR($A34="",AA$10=""),"",IF(IFERROR(MATCH(BCC_12!AA$10,Infor!$A$13:$A$30,0),0)&gt;0,"L",IF(WEEKDAY(AA$10)=1,"","X")))</f>
        <v>X</v>
      </c>
      <c r="AB34" s="61" t="str">
        <f>IF(OR($A34="",AB$10=""),"",IF(IFERROR(MATCH(BCC_12!AB$10,Infor!$A$13:$A$30,0),0)&gt;0,"L",IF(WEEKDAY(AB$10)=1,"","X")))</f>
        <v/>
      </c>
      <c r="AC34" s="61" t="str">
        <f>IF(OR($A34="",AC$10=""),"",IF(IFERROR(MATCH(BCC_12!AC$10,Infor!$A$13:$A$30,0),0)&gt;0,"L",IF(WEEKDAY(AC$10)=1,"","X")))</f>
        <v>X</v>
      </c>
      <c r="AD34" s="61" t="str">
        <f>IF(OR($A34="",AD$10=""),"",IF(IFERROR(MATCH(BCC_12!AD$10,Infor!$A$13:$A$30,0),0)&gt;0,"L",IF(WEEKDAY(AD$10)=1,"","X")))</f>
        <v>X</v>
      </c>
      <c r="AE34" s="61" t="str">
        <f>IF(OR($A34="",AE$10=""),"",IF(IFERROR(MATCH(BCC_12!AE$10,Infor!$A$13:$A$30,0),0)&gt;0,"L",IF(WEEKDAY(AE$10)=1,"","X")))</f>
        <v>X</v>
      </c>
      <c r="AF34" s="61" t="str">
        <f>IF(OR($A34="",AF$10=""),"",IF(IFERROR(MATCH(BCC_12!AF$10,Infor!$A$13:$A$30,0),0)&gt;0,"L",IF(WEEKDAY(AF$10)=1,"","X")))</f>
        <v>X</v>
      </c>
      <c r="AG34" s="61" t="str">
        <f>IF(OR($A34="",AG$10=""),"",IF(IFERROR(MATCH(BCC_12!AG$10,Infor!$A$13:$A$30,0),0)&gt;0,"L",IF(WEEKDAY(AG$10)=1,"","X")))</f>
        <v>X</v>
      </c>
      <c r="AH34" s="61" t="str">
        <f>IF(OR($A34="",AH$10=""),"",IF(IFERROR(MATCH(BCC_12!AH$10,Infor!$A$13:$A$30,0),0)&gt;0,"L",IF(WEEKDAY(AH$10)=1,"","X")))</f>
        <v>X</v>
      </c>
      <c r="AI34" s="61" t="str">
        <f>IF(OR($A34="",AI$10=""),"",IF(IFERROR(MATCH(BCC_12!AI$10,Infor!$A$13:$A$30,0),0)&gt;0,"L",IF(WEEKDAY(AI$10)=1,"","X")))</f>
        <v/>
      </c>
      <c r="AJ34" s="62"/>
      <c r="AK34" s="62">
        <f t="shared" si="6"/>
        <v>26</v>
      </c>
      <c r="AL34" s="62">
        <f t="shared" si="7"/>
        <v>0</v>
      </c>
      <c r="AM34" s="62"/>
      <c r="AN34" s="63"/>
      <c r="AO34" s="44">
        <f t="shared" si="0"/>
        <v>12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IF(OR($A35="",E$10=""),"",IF(IFERROR(MATCH(BCC_12!E$10,Infor!$A$13:$A$30,0),0)&gt;0,"L",IF(WEEKDAY(E$10)=1,"","X")))</f>
        <v>X</v>
      </c>
      <c r="F35" s="61" t="str">
        <f>IF(OR($A35="",F$10=""),"",IF(IFERROR(MATCH(BCC_12!F$10,Infor!$A$13:$A$30,0),0)&gt;0,"L",IF(WEEKDAY(F$10)=1,"","X")))</f>
        <v>X</v>
      </c>
      <c r="G35" s="61" t="str">
        <f>IF(OR($A35="",G$10=""),"",IF(IFERROR(MATCH(BCC_12!G$10,Infor!$A$13:$A$30,0),0)&gt;0,"L",IF(WEEKDAY(G$10)=1,"","X")))</f>
        <v/>
      </c>
      <c r="H35" s="61" t="str">
        <f>IF(OR($A35="",H$10=""),"",IF(IFERROR(MATCH(BCC_12!H$10,Infor!$A$13:$A$30,0),0)&gt;0,"L",IF(WEEKDAY(H$10)=1,"","X")))</f>
        <v>X</v>
      </c>
      <c r="I35" s="61" t="str">
        <f>IF(OR($A35="",I$10=""),"",IF(IFERROR(MATCH(BCC_12!I$10,Infor!$A$13:$A$30,0),0)&gt;0,"L",IF(WEEKDAY(I$10)=1,"","X")))</f>
        <v>X</v>
      </c>
      <c r="J35" s="61" t="str">
        <f>IF(OR($A35="",J$10=""),"",IF(IFERROR(MATCH(BCC_12!J$10,Infor!$A$13:$A$30,0),0)&gt;0,"L",IF(WEEKDAY(J$10)=1,"","X")))</f>
        <v>X</v>
      </c>
      <c r="K35" s="61" t="str">
        <f>IF(OR($A35="",K$10=""),"",IF(IFERROR(MATCH(BCC_12!K$10,Infor!$A$13:$A$30,0),0)&gt;0,"L",IF(WEEKDAY(K$10)=1,"","X")))</f>
        <v>X</v>
      </c>
      <c r="L35" s="61" t="str">
        <f>IF(OR($A35="",L$10=""),"",IF(IFERROR(MATCH(BCC_12!L$10,Infor!$A$13:$A$30,0),0)&gt;0,"L",IF(WEEKDAY(L$10)=1,"","X")))</f>
        <v>X</v>
      </c>
      <c r="M35" s="61" t="str">
        <f>IF(OR($A35="",M$10=""),"",IF(IFERROR(MATCH(BCC_12!M$10,Infor!$A$13:$A$30,0),0)&gt;0,"L",IF(WEEKDAY(M$10)=1,"","X")))</f>
        <v>X</v>
      </c>
      <c r="N35" s="61" t="str">
        <f>IF(OR($A35="",N$10=""),"",IF(IFERROR(MATCH(BCC_12!N$10,Infor!$A$13:$A$30,0),0)&gt;0,"L",IF(WEEKDAY(N$10)=1,"","X")))</f>
        <v/>
      </c>
      <c r="O35" s="61" t="str">
        <f>IF(OR($A35="",O$10=""),"",IF(IFERROR(MATCH(BCC_12!O$10,Infor!$A$13:$A$30,0),0)&gt;0,"L",IF(WEEKDAY(O$10)=1,"","X")))</f>
        <v>X</v>
      </c>
      <c r="P35" s="61" t="str">
        <f>IF(OR($A35="",P$10=""),"",IF(IFERROR(MATCH(BCC_12!P$10,Infor!$A$13:$A$30,0),0)&gt;0,"L",IF(WEEKDAY(P$10)=1,"","X")))</f>
        <v>X</v>
      </c>
      <c r="Q35" s="61" t="str">
        <f>IF(OR($A35="",Q$10=""),"",IF(IFERROR(MATCH(BCC_12!Q$10,Infor!$A$13:$A$30,0),0)&gt;0,"L",IF(WEEKDAY(Q$10)=1,"","X")))</f>
        <v>X</v>
      </c>
      <c r="R35" s="61" t="str">
        <f>IF(OR($A35="",R$10=""),"",IF(IFERROR(MATCH(BCC_12!R$10,Infor!$A$13:$A$30,0),0)&gt;0,"L",IF(WEEKDAY(R$10)=1,"","X")))</f>
        <v>X</v>
      </c>
      <c r="S35" s="61" t="str">
        <f>IF(OR($A35="",S$10=""),"",IF(IFERROR(MATCH(BCC_12!S$10,Infor!$A$13:$A$30,0),0)&gt;0,"L",IF(WEEKDAY(S$10)=1,"","X")))</f>
        <v>X</v>
      </c>
      <c r="T35" s="61" t="str">
        <f>IF(OR($A35="",T$10=""),"",IF(IFERROR(MATCH(BCC_12!T$10,Infor!$A$13:$A$30,0),0)&gt;0,"L",IF(WEEKDAY(T$10)=1,"","X")))</f>
        <v>X</v>
      </c>
      <c r="U35" s="61" t="str">
        <f>IF(OR($A35="",U$10=""),"",IF(IFERROR(MATCH(BCC_12!U$10,Infor!$A$13:$A$30,0),0)&gt;0,"L",IF(WEEKDAY(U$10)=1,"","X")))</f>
        <v/>
      </c>
      <c r="V35" s="61" t="str">
        <f>IF(OR($A35="",V$10=""),"",IF(IFERROR(MATCH(BCC_12!V$10,Infor!$A$13:$A$30,0),0)&gt;0,"L",IF(WEEKDAY(V$10)=1,"","X")))</f>
        <v>X</v>
      </c>
      <c r="W35" s="61" t="str">
        <f>IF(OR($A35="",W$10=""),"",IF(IFERROR(MATCH(BCC_12!W$10,Infor!$A$13:$A$30,0),0)&gt;0,"L",IF(WEEKDAY(W$10)=1,"","X")))</f>
        <v>X</v>
      </c>
      <c r="X35" s="61" t="str">
        <f>IF(OR($A35="",X$10=""),"",IF(IFERROR(MATCH(BCC_12!X$10,Infor!$A$13:$A$30,0),0)&gt;0,"L",IF(WEEKDAY(X$10)=1,"","X")))</f>
        <v>X</v>
      </c>
      <c r="Y35" s="61" t="str">
        <f>IF(OR($A35="",Y$10=""),"",IF(IFERROR(MATCH(BCC_12!Y$10,Infor!$A$13:$A$30,0),0)&gt;0,"L",IF(WEEKDAY(Y$10)=1,"","X")))</f>
        <v>X</v>
      </c>
      <c r="Z35" s="61" t="str">
        <f>IF(OR($A35="",Z$10=""),"",IF(IFERROR(MATCH(BCC_12!Z$10,Infor!$A$13:$A$30,0),0)&gt;0,"L",IF(WEEKDAY(Z$10)=1,"","X")))</f>
        <v>X</v>
      </c>
      <c r="AA35" s="61" t="str">
        <f>IF(OR($A35="",AA$10=""),"",IF(IFERROR(MATCH(BCC_12!AA$10,Infor!$A$13:$A$30,0),0)&gt;0,"L",IF(WEEKDAY(AA$10)=1,"","X")))</f>
        <v>X</v>
      </c>
      <c r="AB35" s="61" t="str">
        <f>IF(OR($A35="",AB$10=""),"",IF(IFERROR(MATCH(BCC_12!AB$10,Infor!$A$13:$A$30,0),0)&gt;0,"L",IF(WEEKDAY(AB$10)=1,"","X")))</f>
        <v/>
      </c>
      <c r="AC35" s="61" t="str">
        <f>IF(OR($A35="",AC$10=""),"",IF(IFERROR(MATCH(BCC_12!AC$10,Infor!$A$13:$A$30,0),0)&gt;0,"L",IF(WEEKDAY(AC$10)=1,"","X")))</f>
        <v>X</v>
      </c>
      <c r="AD35" s="61" t="str">
        <f>IF(OR($A35="",AD$10=""),"",IF(IFERROR(MATCH(BCC_12!AD$10,Infor!$A$13:$A$30,0),0)&gt;0,"L",IF(WEEKDAY(AD$10)=1,"","X")))</f>
        <v>X</v>
      </c>
      <c r="AE35" s="61" t="str">
        <f>IF(OR($A35="",AE$10=""),"",IF(IFERROR(MATCH(BCC_12!AE$10,Infor!$A$13:$A$30,0),0)&gt;0,"L",IF(WEEKDAY(AE$10)=1,"","X")))</f>
        <v>X</v>
      </c>
      <c r="AF35" s="61" t="str">
        <f>IF(OR($A35="",AF$10=""),"",IF(IFERROR(MATCH(BCC_12!AF$10,Infor!$A$13:$A$30,0),0)&gt;0,"L",IF(WEEKDAY(AF$10)=1,"","X")))</f>
        <v>X</v>
      </c>
      <c r="AG35" s="61" t="str">
        <f>IF(OR($A35="",AG$10=""),"",IF(IFERROR(MATCH(BCC_12!AG$10,Infor!$A$13:$A$30,0),0)&gt;0,"L",IF(WEEKDAY(AG$10)=1,"","X")))</f>
        <v>X</v>
      </c>
      <c r="AH35" s="61" t="str">
        <f>IF(OR($A35="",AH$10=""),"",IF(IFERROR(MATCH(BCC_12!AH$10,Infor!$A$13:$A$30,0),0)&gt;0,"L",IF(WEEKDAY(AH$10)=1,"","X")))</f>
        <v>X</v>
      </c>
      <c r="AI35" s="61" t="str">
        <f>IF(OR($A35="",AI$10=""),"",IF(IFERROR(MATCH(BCC_12!AI$10,Infor!$A$13:$A$30,0),0)&gt;0,"L",IF(WEEKDAY(AI$10)=1,"","X")))</f>
        <v/>
      </c>
      <c r="AJ35" s="62"/>
      <c r="AK35" s="62">
        <f t="shared" si="6"/>
        <v>26</v>
      </c>
      <c r="AL35" s="62">
        <f t="shared" si="7"/>
        <v>0</v>
      </c>
      <c r="AM35" s="62"/>
      <c r="AN35" s="63"/>
      <c r="AO35" s="44">
        <f t="shared" si="0"/>
        <v>12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IF(OR($A36="",E$10=""),"",IF(IFERROR(MATCH(BCC_12!E$10,Infor!$A$13:$A$30,0),0)&gt;0,"L",IF(WEEKDAY(E$10)=1,"","X")))</f>
        <v>X</v>
      </c>
      <c r="F36" s="61" t="str">
        <f>IF(OR($A36="",F$10=""),"",IF(IFERROR(MATCH(BCC_12!F$10,Infor!$A$13:$A$30,0),0)&gt;0,"L",IF(WEEKDAY(F$10)=1,"","X")))</f>
        <v>X</v>
      </c>
      <c r="G36" s="61" t="str">
        <f>IF(OR($A36="",G$10=""),"",IF(IFERROR(MATCH(BCC_12!G$10,Infor!$A$13:$A$30,0),0)&gt;0,"L",IF(WEEKDAY(G$10)=1,"","X")))</f>
        <v/>
      </c>
      <c r="H36" s="61" t="str">
        <f>IF(OR($A36="",H$10=""),"",IF(IFERROR(MATCH(BCC_12!H$10,Infor!$A$13:$A$30,0),0)&gt;0,"L",IF(WEEKDAY(H$10)=1,"","X")))</f>
        <v>X</v>
      </c>
      <c r="I36" s="61" t="str">
        <f>IF(OR($A36="",I$10=""),"",IF(IFERROR(MATCH(BCC_12!I$10,Infor!$A$13:$A$30,0),0)&gt;0,"L",IF(WEEKDAY(I$10)=1,"","X")))</f>
        <v>X</v>
      </c>
      <c r="J36" s="61" t="str">
        <f>IF(OR($A36="",J$10=""),"",IF(IFERROR(MATCH(BCC_12!J$10,Infor!$A$13:$A$30,0),0)&gt;0,"L",IF(WEEKDAY(J$10)=1,"","X")))</f>
        <v>X</v>
      </c>
      <c r="K36" s="61" t="str">
        <f>IF(OR($A36="",K$10=""),"",IF(IFERROR(MATCH(BCC_12!K$10,Infor!$A$13:$A$30,0),0)&gt;0,"L",IF(WEEKDAY(K$10)=1,"","X")))</f>
        <v>X</v>
      </c>
      <c r="L36" s="61" t="str">
        <f>IF(OR($A36="",L$10=""),"",IF(IFERROR(MATCH(BCC_12!L$10,Infor!$A$13:$A$30,0),0)&gt;0,"L",IF(WEEKDAY(L$10)=1,"","X")))</f>
        <v>X</v>
      </c>
      <c r="M36" s="61" t="str">
        <f>IF(OR($A36="",M$10=""),"",IF(IFERROR(MATCH(BCC_12!M$10,Infor!$A$13:$A$30,0),0)&gt;0,"L",IF(WEEKDAY(M$10)=1,"","X")))</f>
        <v>X</v>
      </c>
      <c r="N36" s="61" t="str">
        <f>IF(OR($A36="",N$10=""),"",IF(IFERROR(MATCH(BCC_12!N$10,Infor!$A$13:$A$30,0),0)&gt;0,"L",IF(WEEKDAY(N$10)=1,"","X")))</f>
        <v/>
      </c>
      <c r="O36" s="61" t="str">
        <f>IF(OR($A36="",O$10=""),"",IF(IFERROR(MATCH(BCC_12!O$10,Infor!$A$13:$A$30,0),0)&gt;0,"L",IF(WEEKDAY(O$10)=1,"","X")))</f>
        <v>X</v>
      </c>
      <c r="P36" s="61" t="str">
        <f>IF(OR($A36="",P$10=""),"",IF(IFERROR(MATCH(BCC_12!P$10,Infor!$A$13:$A$30,0),0)&gt;0,"L",IF(WEEKDAY(P$10)=1,"","X")))</f>
        <v>X</v>
      </c>
      <c r="Q36" s="61" t="str">
        <f>IF(OR($A36="",Q$10=""),"",IF(IFERROR(MATCH(BCC_12!Q$10,Infor!$A$13:$A$30,0),0)&gt;0,"L",IF(WEEKDAY(Q$10)=1,"","X")))</f>
        <v>X</v>
      </c>
      <c r="R36" s="61" t="str">
        <f>IF(OR($A36="",R$10=""),"",IF(IFERROR(MATCH(BCC_12!R$10,Infor!$A$13:$A$30,0),0)&gt;0,"L",IF(WEEKDAY(R$10)=1,"","X")))</f>
        <v>X</v>
      </c>
      <c r="S36" s="61" t="str">
        <f>IF(OR($A36="",S$10=""),"",IF(IFERROR(MATCH(BCC_12!S$10,Infor!$A$13:$A$30,0),0)&gt;0,"L",IF(WEEKDAY(S$10)=1,"","X")))</f>
        <v>X</v>
      </c>
      <c r="T36" s="61" t="str">
        <f>IF(OR($A36="",T$10=""),"",IF(IFERROR(MATCH(BCC_12!T$10,Infor!$A$13:$A$30,0),0)&gt;0,"L",IF(WEEKDAY(T$10)=1,"","X")))</f>
        <v>X</v>
      </c>
      <c r="U36" s="61" t="str">
        <f>IF(OR($A36="",U$10=""),"",IF(IFERROR(MATCH(BCC_12!U$10,Infor!$A$13:$A$30,0),0)&gt;0,"L",IF(WEEKDAY(U$10)=1,"","X")))</f>
        <v/>
      </c>
      <c r="V36" s="61" t="str">
        <f>IF(OR($A36="",V$10=""),"",IF(IFERROR(MATCH(BCC_12!V$10,Infor!$A$13:$A$30,0),0)&gt;0,"L",IF(WEEKDAY(V$10)=1,"","X")))</f>
        <v>X</v>
      </c>
      <c r="W36" s="61" t="str">
        <f>IF(OR($A36="",W$10=""),"",IF(IFERROR(MATCH(BCC_12!W$10,Infor!$A$13:$A$30,0),0)&gt;0,"L",IF(WEEKDAY(W$10)=1,"","X")))</f>
        <v>X</v>
      </c>
      <c r="X36" s="61" t="str">
        <f>IF(OR($A36="",X$10=""),"",IF(IFERROR(MATCH(BCC_12!X$10,Infor!$A$13:$A$30,0),0)&gt;0,"L",IF(WEEKDAY(X$10)=1,"","X")))</f>
        <v>X</v>
      </c>
      <c r="Y36" s="61" t="str">
        <f>IF(OR($A36="",Y$10=""),"",IF(IFERROR(MATCH(BCC_12!Y$10,Infor!$A$13:$A$30,0),0)&gt;0,"L",IF(WEEKDAY(Y$10)=1,"","X")))</f>
        <v>X</v>
      </c>
      <c r="Z36" s="61" t="str">
        <f>IF(OR($A36="",Z$10=""),"",IF(IFERROR(MATCH(BCC_12!Z$10,Infor!$A$13:$A$30,0),0)&gt;0,"L",IF(WEEKDAY(Z$10)=1,"","X")))</f>
        <v>X</v>
      </c>
      <c r="AA36" s="61" t="str">
        <f>IF(OR($A36="",AA$10=""),"",IF(IFERROR(MATCH(BCC_12!AA$10,Infor!$A$13:$A$30,0),0)&gt;0,"L",IF(WEEKDAY(AA$10)=1,"","X")))</f>
        <v>X</v>
      </c>
      <c r="AB36" s="61" t="str">
        <f>IF(OR($A36="",AB$10=""),"",IF(IFERROR(MATCH(BCC_12!AB$10,Infor!$A$13:$A$30,0),0)&gt;0,"L",IF(WEEKDAY(AB$10)=1,"","X")))</f>
        <v/>
      </c>
      <c r="AC36" s="61" t="str">
        <f>IF(OR($A36="",AC$10=""),"",IF(IFERROR(MATCH(BCC_12!AC$10,Infor!$A$13:$A$30,0),0)&gt;0,"L",IF(WEEKDAY(AC$10)=1,"","X")))</f>
        <v>X</v>
      </c>
      <c r="AD36" s="61" t="str">
        <f>IF(OR($A36="",AD$10=""),"",IF(IFERROR(MATCH(BCC_12!AD$10,Infor!$A$13:$A$30,0),0)&gt;0,"L",IF(WEEKDAY(AD$10)=1,"","X")))</f>
        <v>X</v>
      </c>
      <c r="AE36" s="61" t="str">
        <f>IF(OR($A36="",AE$10=""),"",IF(IFERROR(MATCH(BCC_12!AE$10,Infor!$A$13:$A$30,0),0)&gt;0,"L",IF(WEEKDAY(AE$10)=1,"","X")))</f>
        <v>X</v>
      </c>
      <c r="AF36" s="61" t="str">
        <f>IF(OR($A36="",AF$10=""),"",IF(IFERROR(MATCH(BCC_12!AF$10,Infor!$A$13:$A$30,0),0)&gt;0,"L",IF(WEEKDAY(AF$10)=1,"","X")))</f>
        <v>X</v>
      </c>
      <c r="AG36" s="61" t="str">
        <f>IF(OR($A36="",AG$10=""),"",IF(IFERROR(MATCH(BCC_12!AG$10,Infor!$A$13:$A$30,0),0)&gt;0,"L",IF(WEEKDAY(AG$10)=1,"","X")))</f>
        <v>X</v>
      </c>
      <c r="AH36" s="61" t="str">
        <f>IF(OR($A36="",AH$10=""),"",IF(IFERROR(MATCH(BCC_12!AH$10,Infor!$A$13:$A$30,0),0)&gt;0,"L",IF(WEEKDAY(AH$10)=1,"","X")))</f>
        <v>X</v>
      </c>
      <c r="AI36" s="61" t="str">
        <f>IF(OR($A36="",AI$10=""),"",IF(IFERROR(MATCH(BCC_12!AI$10,Infor!$A$13:$A$30,0),0)&gt;0,"L",IF(WEEKDAY(AI$10)=1,"","X")))</f>
        <v/>
      </c>
      <c r="AJ36" s="62"/>
      <c r="AK36" s="62">
        <f t="shared" si="6"/>
        <v>26</v>
      </c>
      <c r="AL36" s="62">
        <f t="shared" si="7"/>
        <v>0</v>
      </c>
      <c r="AM36" s="62"/>
      <c r="AN36" s="63"/>
      <c r="AO36" s="44">
        <f t="shared" si="0"/>
        <v>12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IF(OR($A37="",E$10=""),"",IF(IFERROR(MATCH(BCC_12!E$10,Infor!$A$13:$A$30,0),0)&gt;0,"L",IF(WEEKDAY(E$10)=1,"","X")))</f>
        <v>X</v>
      </c>
      <c r="F37" s="61" t="str">
        <f>IF(OR($A37="",F$10=""),"",IF(IFERROR(MATCH(BCC_12!F$10,Infor!$A$13:$A$30,0),0)&gt;0,"L",IF(WEEKDAY(F$10)=1,"","X")))</f>
        <v>X</v>
      </c>
      <c r="G37" s="61" t="str">
        <f>IF(OR($A37="",G$10=""),"",IF(IFERROR(MATCH(BCC_12!G$10,Infor!$A$13:$A$30,0),0)&gt;0,"L",IF(WEEKDAY(G$10)=1,"","X")))</f>
        <v/>
      </c>
      <c r="H37" s="61" t="str">
        <f>IF(OR($A37="",H$10=""),"",IF(IFERROR(MATCH(BCC_12!H$10,Infor!$A$13:$A$30,0),0)&gt;0,"L",IF(WEEKDAY(H$10)=1,"","X")))</f>
        <v>X</v>
      </c>
      <c r="I37" s="61" t="str">
        <f>IF(OR($A37="",I$10=""),"",IF(IFERROR(MATCH(BCC_12!I$10,Infor!$A$13:$A$30,0),0)&gt;0,"L",IF(WEEKDAY(I$10)=1,"","X")))</f>
        <v>X</v>
      </c>
      <c r="J37" s="61" t="str">
        <f>IF(OR($A37="",J$10=""),"",IF(IFERROR(MATCH(BCC_12!J$10,Infor!$A$13:$A$30,0),0)&gt;0,"L",IF(WEEKDAY(J$10)=1,"","X")))</f>
        <v>X</v>
      </c>
      <c r="K37" s="61" t="str">
        <f>IF(OR($A37="",K$10=""),"",IF(IFERROR(MATCH(BCC_12!K$10,Infor!$A$13:$A$30,0),0)&gt;0,"L",IF(WEEKDAY(K$10)=1,"","X")))</f>
        <v>X</v>
      </c>
      <c r="L37" s="61" t="str">
        <f>IF(OR($A37="",L$10=""),"",IF(IFERROR(MATCH(BCC_12!L$10,Infor!$A$13:$A$30,0),0)&gt;0,"L",IF(WEEKDAY(L$10)=1,"","X")))</f>
        <v>X</v>
      </c>
      <c r="M37" s="61" t="str">
        <f>IF(OR($A37="",M$10=""),"",IF(IFERROR(MATCH(BCC_12!M$10,Infor!$A$13:$A$30,0),0)&gt;0,"L",IF(WEEKDAY(M$10)=1,"","X")))</f>
        <v>X</v>
      </c>
      <c r="N37" s="61" t="str">
        <f>IF(OR($A37="",N$10=""),"",IF(IFERROR(MATCH(BCC_12!N$10,Infor!$A$13:$A$30,0),0)&gt;0,"L",IF(WEEKDAY(N$10)=1,"","X")))</f>
        <v/>
      </c>
      <c r="O37" s="61" t="str">
        <f>IF(OR($A37="",O$10=""),"",IF(IFERROR(MATCH(BCC_12!O$10,Infor!$A$13:$A$30,0),0)&gt;0,"L",IF(WEEKDAY(O$10)=1,"","X")))</f>
        <v>X</v>
      </c>
      <c r="P37" s="61" t="str">
        <f>IF(OR($A37="",P$10=""),"",IF(IFERROR(MATCH(BCC_12!P$10,Infor!$A$13:$A$30,0),0)&gt;0,"L",IF(WEEKDAY(P$10)=1,"","X")))</f>
        <v>X</v>
      </c>
      <c r="Q37" s="61" t="str">
        <f>IF(OR($A37="",Q$10=""),"",IF(IFERROR(MATCH(BCC_12!Q$10,Infor!$A$13:$A$30,0),0)&gt;0,"L",IF(WEEKDAY(Q$10)=1,"","X")))</f>
        <v>X</v>
      </c>
      <c r="R37" s="61" t="str">
        <f>IF(OR($A37="",R$10=""),"",IF(IFERROR(MATCH(BCC_12!R$10,Infor!$A$13:$A$30,0),0)&gt;0,"L",IF(WEEKDAY(R$10)=1,"","X")))</f>
        <v>X</v>
      </c>
      <c r="S37" s="61" t="str">
        <f>IF(OR($A37="",S$10=""),"",IF(IFERROR(MATCH(BCC_12!S$10,Infor!$A$13:$A$30,0),0)&gt;0,"L",IF(WEEKDAY(S$10)=1,"","X")))</f>
        <v>X</v>
      </c>
      <c r="T37" s="61" t="str">
        <f>IF(OR($A37="",T$10=""),"",IF(IFERROR(MATCH(BCC_12!T$10,Infor!$A$13:$A$30,0),0)&gt;0,"L",IF(WEEKDAY(T$10)=1,"","X")))</f>
        <v>X</v>
      </c>
      <c r="U37" s="61" t="str">
        <f>IF(OR($A37="",U$10=""),"",IF(IFERROR(MATCH(BCC_12!U$10,Infor!$A$13:$A$30,0),0)&gt;0,"L",IF(WEEKDAY(U$10)=1,"","X")))</f>
        <v/>
      </c>
      <c r="V37" s="61" t="str">
        <f>IF(OR($A37="",V$10=""),"",IF(IFERROR(MATCH(BCC_12!V$10,Infor!$A$13:$A$30,0),0)&gt;0,"L",IF(WEEKDAY(V$10)=1,"","X")))</f>
        <v>X</v>
      </c>
      <c r="W37" s="61" t="str">
        <f>IF(OR($A37="",W$10=""),"",IF(IFERROR(MATCH(BCC_12!W$10,Infor!$A$13:$A$30,0),0)&gt;0,"L",IF(WEEKDAY(W$10)=1,"","X")))</f>
        <v>X</v>
      </c>
      <c r="X37" s="61" t="str">
        <f>IF(OR($A37="",X$10=""),"",IF(IFERROR(MATCH(BCC_12!X$10,Infor!$A$13:$A$30,0),0)&gt;0,"L",IF(WEEKDAY(X$10)=1,"","X")))</f>
        <v>X</v>
      </c>
      <c r="Y37" s="61" t="str">
        <f>IF(OR($A37="",Y$10=""),"",IF(IFERROR(MATCH(BCC_12!Y$10,Infor!$A$13:$A$30,0),0)&gt;0,"L",IF(WEEKDAY(Y$10)=1,"","X")))</f>
        <v>X</v>
      </c>
      <c r="Z37" s="61" t="str">
        <f>IF(OR($A37="",Z$10=""),"",IF(IFERROR(MATCH(BCC_12!Z$10,Infor!$A$13:$A$30,0),0)&gt;0,"L",IF(WEEKDAY(Z$10)=1,"","X")))</f>
        <v>X</v>
      </c>
      <c r="AA37" s="61" t="str">
        <f>IF(OR($A37="",AA$10=""),"",IF(IFERROR(MATCH(BCC_12!AA$10,Infor!$A$13:$A$30,0),0)&gt;0,"L",IF(WEEKDAY(AA$10)=1,"","X")))</f>
        <v>X</v>
      </c>
      <c r="AB37" s="61" t="str">
        <f>IF(OR($A37="",AB$10=""),"",IF(IFERROR(MATCH(BCC_12!AB$10,Infor!$A$13:$A$30,0),0)&gt;0,"L",IF(WEEKDAY(AB$10)=1,"","X")))</f>
        <v/>
      </c>
      <c r="AC37" s="61" t="str">
        <f>IF(OR($A37="",AC$10=""),"",IF(IFERROR(MATCH(BCC_12!AC$10,Infor!$A$13:$A$30,0),0)&gt;0,"L",IF(WEEKDAY(AC$10)=1,"","X")))</f>
        <v>X</v>
      </c>
      <c r="AD37" s="61" t="str">
        <f>IF(OR($A37="",AD$10=""),"",IF(IFERROR(MATCH(BCC_12!AD$10,Infor!$A$13:$A$30,0),0)&gt;0,"L",IF(WEEKDAY(AD$10)=1,"","X")))</f>
        <v>X</v>
      </c>
      <c r="AE37" s="61" t="str">
        <f>IF(OR($A37="",AE$10=""),"",IF(IFERROR(MATCH(BCC_12!AE$10,Infor!$A$13:$A$30,0),0)&gt;0,"L",IF(WEEKDAY(AE$10)=1,"","X")))</f>
        <v>X</v>
      </c>
      <c r="AF37" s="61" t="str">
        <f>IF(OR($A37="",AF$10=""),"",IF(IFERROR(MATCH(BCC_12!AF$10,Infor!$A$13:$A$30,0),0)&gt;0,"L",IF(WEEKDAY(AF$10)=1,"","X")))</f>
        <v>X</v>
      </c>
      <c r="AG37" s="61" t="str">
        <f>IF(OR($A37="",AG$10=""),"",IF(IFERROR(MATCH(BCC_12!AG$10,Infor!$A$13:$A$30,0),0)&gt;0,"L",IF(WEEKDAY(AG$10)=1,"","X")))</f>
        <v>X</v>
      </c>
      <c r="AH37" s="61" t="str">
        <f>IF(OR($A37="",AH$10=""),"",IF(IFERROR(MATCH(BCC_12!AH$10,Infor!$A$13:$A$30,0),0)&gt;0,"L",IF(WEEKDAY(AH$10)=1,"","X")))</f>
        <v>X</v>
      </c>
      <c r="AI37" s="61" t="str">
        <f>IF(OR($A37="",AI$10=""),"",IF(IFERROR(MATCH(BCC_12!AI$10,Infor!$A$13:$A$30,0),0)&gt;0,"L",IF(WEEKDAY(AI$10)=1,"","X")))</f>
        <v/>
      </c>
      <c r="AJ37" s="62"/>
      <c r="AK37" s="62">
        <f t="shared" si="6"/>
        <v>26</v>
      </c>
      <c r="AL37" s="62">
        <f t="shared" si="7"/>
        <v>0</v>
      </c>
      <c r="AM37" s="62"/>
      <c r="AN37" s="63"/>
      <c r="AO37" s="44">
        <f t="shared" si="0"/>
        <v>12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IF(OR($A38="",E$10=""),"",IF(IFERROR(MATCH(BCC_12!E$10,Infor!$A$13:$A$30,0),0)&gt;0,"L",IF(WEEKDAY(E$10)=1,"","X")))</f>
        <v>X</v>
      </c>
      <c r="F38" s="61" t="str">
        <f>IF(OR($A38="",F$10=""),"",IF(IFERROR(MATCH(BCC_12!F$10,Infor!$A$13:$A$30,0),0)&gt;0,"L",IF(WEEKDAY(F$10)=1,"","X")))</f>
        <v>X</v>
      </c>
      <c r="G38" s="61" t="str">
        <f>IF(OR($A38="",G$10=""),"",IF(IFERROR(MATCH(BCC_12!G$10,Infor!$A$13:$A$30,0),0)&gt;0,"L",IF(WEEKDAY(G$10)=1,"","X")))</f>
        <v/>
      </c>
      <c r="H38" s="61" t="str">
        <f>IF(OR($A38="",H$10=""),"",IF(IFERROR(MATCH(BCC_12!H$10,Infor!$A$13:$A$30,0),0)&gt;0,"L",IF(WEEKDAY(H$10)=1,"","X")))</f>
        <v>X</v>
      </c>
      <c r="I38" s="61" t="str">
        <f>IF(OR($A38="",I$10=""),"",IF(IFERROR(MATCH(BCC_12!I$10,Infor!$A$13:$A$30,0),0)&gt;0,"L",IF(WEEKDAY(I$10)=1,"","X")))</f>
        <v>X</v>
      </c>
      <c r="J38" s="61" t="str">
        <f>IF(OR($A38="",J$10=""),"",IF(IFERROR(MATCH(BCC_12!J$10,Infor!$A$13:$A$30,0),0)&gt;0,"L",IF(WEEKDAY(J$10)=1,"","X")))</f>
        <v>X</v>
      </c>
      <c r="K38" s="61" t="str">
        <f>IF(OR($A38="",K$10=""),"",IF(IFERROR(MATCH(BCC_12!K$10,Infor!$A$13:$A$30,0),0)&gt;0,"L",IF(WEEKDAY(K$10)=1,"","X")))</f>
        <v>X</v>
      </c>
      <c r="L38" s="61" t="str">
        <f>IF(OR($A38="",L$10=""),"",IF(IFERROR(MATCH(BCC_12!L$10,Infor!$A$13:$A$30,0),0)&gt;0,"L",IF(WEEKDAY(L$10)=1,"","X")))</f>
        <v>X</v>
      </c>
      <c r="M38" s="61" t="str">
        <f>IF(OR($A38="",M$10=""),"",IF(IFERROR(MATCH(BCC_12!M$10,Infor!$A$13:$A$30,0),0)&gt;0,"L",IF(WEEKDAY(M$10)=1,"","X")))</f>
        <v>X</v>
      </c>
      <c r="N38" s="61" t="str">
        <f>IF(OR($A38="",N$10=""),"",IF(IFERROR(MATCH(BCC_12!N$10,Infor!$A$13:$A$30,0),0)&gt;0,"L",IF(WEEKDAY(N$10)=1,"","X")))</f>
        <v/>
      </c>
      <c r="O38" s="61" t="str">
        <f>IF(OR($A38="",O$10=""),"",IF(IFERROR(MATCH(BCC_12!O$10,Infor!$A$13:$A$30,0),0)&gt;0,"L",IF(WEEKDAY(O$10)=1,"","X")))</f>
        <v>X</v>
      </c>
      <c r="P38" s="61" t="str">
        <f>IF(OR($A38="",P$10=""),"",IF(IFERROR(MATCH(BCC_12!P$10,Infor!$A$13:$A$30,0),0)&gt;0,"L",IF(WEEKDAY(P$10)=1,"","X")))</f>
        <v>X</v>
      </c>
      <c r="Q38" s="61" t="str">
        <f>IF(OR($A38="",Q$10=""),"",IF(IFERROR(MATCH(BCC_12!Q$10,Infor!$A$13:$A$30,0),0)&gt;0,"L",IF(WEEKDAY(Q$10)=1,"","X")))</f>
        <v>X</v>
      </c>
      <c r="R38" s="61" t="str">
        <f>IF(OR($A38="",R$10=""),"",IF(IFERROR(MATCH(BCC_12!R$10,Infor!$A$13:$A$30,0),0)&gt;0,"L",IF(WEEKDAY(R$10)=1,"","X")))</f>
        <v>X</v>
      </c>
      <c r="S38" s="61" t="str">
        <f>IF(OR($A38="",S$10=""),"",IF(IFERROR(MATCH(BCC_12!S$10,Infor!$A$13:$A$30,0),0)&gt;0,"L",IF(WEEKDAY(S$10)=1,"","X")))</f>
        <v>X</v>
      </c>
      <c r="T38" s="61" t="str">
        <f>IF(OR($A38="",T$10=""),"",IF(IFERROR(MATCH(BCC_12!T$10,Infor!$A$13:$A$30,0),0)&gt;0,"L",IF(WEEKDAY(T$10)=1,"","X")))</f>
        <v>X</v>
      </c>
      <c r="U38" s="61" t="str">
        <f>IF(OR($A38="",U$10=""),"",IF(IFERROR(MATCH(BCC_12!U$10,Infor!$A$13:$A$30,0),0)&gt;0,"L",IF(WEEKDAY(U$10)=1,"","X")))</f>
        <v/>
      </c>
      <c r="V38" s="61" t="str">
        <f>IF(OR($A38="",V$10=""),"",IF(IFERROR(MATCH(BCC_12!V$10,Infor!$A$13:$A$30,0),0)&gt;0,"L",IF(WEEKDAY(V$10)=1,"","X")))</f>
        <v>X</v>
      </c>
      <c r="W38" s="61" t="str">
        <f>IF(OR($A38="",W$10=""),"",IF(IFERROR(MATCH(BCC_12!W$10,Infor!$A$13:$A$30,0),0)&gt;0,"L",IF(WEEKDAY(W$10)=1,"","X")))</f>
        <v>X</v>
      </c>
      <c r="X38" s="61" t="str">
        <f>IF(OR($A38="",X$10=""),"",IF(IFERROR(MATCH(BCC_12!X$10,Infor!$A$13:$A$30,0),0)&gt;0,"L",IF(WEEKDAY(X$10)=1,"","X")))</f>
        <v>X</v>
      </c>
      <c r="Y38" s="61" t="str">
        <f>IF(OR($A38="",Y$10=""),"",IF(IFERROR(MATCH(BCC_12!Y$10,Infor!$A$13:$A$30,0),0)&gt;0,"L",IF(WEEKDAY(Y$10)=1,"","X")))</f>
        <v>X</v>
      </c>
      <c r="Z38" s="61" t="str">
        <f>IF(OR($A38="",Z$10=""),"",IF(IFERROR(MATCH(BCC_12!Z$10,Infor!$A$13:$A$30,0),0)&gt;0,"L",IF(WEEKDAY(Z$10)=1,"","X")))</f>
        <v>X</v>
      </c>
      <c r="AA38" s="61" t="str">
        <f>IF(OR($A38="",AA$10=""),"",IF(IFERROR(MATCH(BCC_12!AA$10,Infor!$A$13:$A$30,0),0)&gt;0,"L",IF(WEEKDAY(AA$10)=1,"","X")))</f>
        <v>X</v>
      </c>
      <c r="AB38" s="61" t="str">
        <f>IF(OR($A38="",AB$10=""),"",IF(IFERROR(MATCH(BCC_12!AB$10,Infor!$A$13:$A$30,0),0)&gt;0,"L",IF(WEEKDAY(AB$10)=1,"","X")))</f>
        <v/>
      </c>
      <c r="AC38" s="61" t="str">
        <f>IF(OR($A38="",AC$10=""),"",IF(IFERROR(MATCH(BCC_12!AC$10,Infor!$A$13:$A$30,0),0)&gt;0,"L",IF(WEEKDAY(AC$10)=1,"","X")))</f>
        <v>X</v>
      </c>
      <c r="AD38" s="61" t="str">
        <f>IF(OR($A38="",AD$10=""),"",IF(IFERROR(MATCH(BCC_12!AD$10,Infor!$A$13:$A$30,0),0)&gt;0,"L",IF(WEEKDAY(AD$10)=1,"","X")))</f>
        <v>X</v>
      </c>
      <c r="AE38" s="61" t="str">
        <f>IF(OR($A38="",AE$10=""),"",IF(IFERROR(MATCH(BCC_12!AE$10,Infor!$A$13:$A$30,0),0)&gt;0,"L",IF(WEEKDAY(AE$10)=1,"","X")))</f>
        <v>X</v>
      </c>
      <c r="AF38" s="61" t="str">
        <f>IF(OR($A38="",AF$10=""),"",IF(IFERROR(MATCH(BCC_12!AF$10,Infor!$A$13:$A$30,0),0)&gt;0,"L",IF(WEEKDAY(AF$10)=1,"","X")))</f>
        <v>X</v>
      </c>
      <c r="AG38" s="61" t="str">
        <f>IF(OR($A38="",AG$10=""),"",IF(IFERROR(MATCH(BCC_12!AG$10,Infor!$A$13:$A$30,0),0)&gt;0,"L",IF(WEEKDAY(AG$10)=1,"","X")))</f>
        <v>X</v>
      </c>
      <c r="AH38" s="61" t="str">
        <f>IF(OR($A38="",AH$10=""),"",IF(IFERROR(MATCH(BCC_12!AH$10,Infor!$A$13:$A$30,0),0)&gt;0,"L",IF(WEEKDAY(AH$10)=1,"","X")))</f>
        <v>X</v>
      </c>
      <c r="AI38" s="61" t="str">
        <f>IF(OR($A38="",AI$10=""),"",IF(IFERROR(MATCH(BCC_12!AI$10,Infor!$A$13:$A$30,0),0)&gt;0,"L",IF(WEEKDAY(AI$10)=1,"","X")))</f>
        <v/>
      </c>
      <c r="AJ38" s="62"/>
      <c r="AK38" s="62">
        <f t="shared" si="6"/>
        <v>26</v>
      </c>
      <c r="AL38" s="62">
        <f t="shared" si="7"/>
        <v>0</v>
      </c>
      <c r="AM38" s="62"/>
      <c r="AN38" s="63"/>
      <c r="AO38" s="44">
        <f t="shared" si="0"/>
        <v>12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IF(OR($A39="",E$10=""),"",IF(IFERROR(MATCH(BCC_12!E$10,Infor!$A$13:$A$30,0),0)&gt;0,"L",IF(WEEKDAY(E$10)=1,"","X")))</f>
        <v>X</v>
      </c>
      <c r="F39" s="61" t="str">
        <f>IF(OR($A39="",F$10=""),"",IF(IFERROR(MATCH(BCC_12!F$10,Infor!$A$13:$A$30,0),0)&gt;0,"L",IF(WEEKDAY(F$10)=1,"","X")))</f>
        <v>X</v>
      </c>
      <c r="G39" s="61" t="str">
        <f>IF(OR($A39="",G$10=""),"",IF(IFERROR(MATCH(BCC_12!G$10,Infor!$A$13:$A$30,0),0)&gt;0,"L",IF(WEEKDAY(G$10)=1,"","X")))</f>
        <v/>
      </c>
      <c r="H39" s="61" t="str">
        <f>IF(OR($A39="",H$10=""),"",IF(IFERROR(MATCH(BCC_12!H$10,Infor!$A$13:$A$30,0),0)&gt;0,"L",IF(WEEKDAY(H$10)=1,"","X")))</f>
        <v>X</v>
      </c>
      <c r="I39" s="61" t="str">
        <f>IF(OR($A39="",I$10=""),"",IF(IFERROR(MATCH(BCC_12!I$10,Infor!$A$13:$A$30,0),0)&gt;0,"L",IF(WEEKDAY(I$10)=1,"","X")))</f>
        <v>X</v>
      </c>
      <c r="J39" s="61" t="str">
        <f>IF(OR($A39="",J$10=""),"",IF(IFERROR(MATCH(BCC_12!J$10,Infor!$A$13:$A$30,0),0)&gt;0,"L",IF(WEEKDAY(J$10)=1,"","X")))</f>
        <v>X</v>
      </c>
      <c r="K39" s="61" t="str">
        <f>IF(OR($A39="",K$10=""),"",IF(IFERROR(MATCH(BCC_12!K$10,Infor!$A$13:$A$30,0),0)&gt;0,"L",IF(WEEKDAY(K$10)=1,"","X")))</f>
        <v>X</v>
      </c>
      <c r="L39" s="61" t="str">
        <f>IF(OR($A39="",L$10=""),"",IF(IFERROR(MATCH(BCC_12!L$10,Infor!$A$13:$A$30,0),0)&gt;0,"L",IF(WEEKDAY(L$10)=1,"","X")))</f>
        <v>X</v>
      </c>
      <c r="M39" s="61" t="str">
        <f>IF(OR($A39="",M$10=""),"",IF(IFERROR(MATCH(BCC_12!M$10,Infor!$A$13:$A$30,0),0)&gt;0,"L",IF(WEEKDAY(M$10)=1,"","X")))</f>
        <v>X</v>
      </c>
      <c r="N39" s="61" t="str">
        <f>IF(OR($A39="",N$10=""),"",IF(IFERROR(MATCH(BCC_12!N$10,Infor!$A$13:$A$30,0),0)&gt;0,"L",IF(WEEKDAY(N$10)=1,"","X")))</f>
        <v/>
      </c>
      <c r="O39" s="61" t="str">
        <f>IF(OR($A39="",O$10=""),"",IF(IFERROR(MATCH(BCC_12!O$10,Infor!$A$13:$A$30,0),0)&gt;0,"L",IF(WEEKDAY(O$10)=1,"","X")))</f>
        <v>X</v>
      </c>
      <c r="P39" s="61" t="str">
        <f>IF(OR($A39="",P$10=""),"",IF(IFERROR(MATCH(BCC_12!P$10,Infor!$A$13:$A$30,0),0)&gt;0,"L",IF(WEEKDAY(P$10)=1,"","X")))</f>
        <v>X</v>
      </c>
      <c r="Q39" s="61" t="str">
        <f>IF(OR($A39="",Q$10=""),"",IF(IFERROR(MATCH(BCC_12!Q$10,Infor!$A$13:$A$30,0),0)&gt;0,"L",IF(WEEKDAY(Q$10)=1,"","X")))</f>
        <v>X</v>
      </c>
      <c r="R39" s="61" t="str">
        <f>IF(OR($A39="",R$10=""),"",IF(IFERROR(MATCH(BCC_12!R$10,Infor!$A$13:$A$30,0),0)&gt;0,"L",IF(WEEKDAY(R$10)=1,"","X")))</f>
        <v>X</v>
      </c>
      <c r="S39" s="61" t="str">
        <f>IF(OR($A39="",S$10=""),"",IF(IFERROR(MATCH(BCC_12!S$10,Infor!$A$13:$A$30,0),0)&gt;0,"L",IF(WEEKDAY(S$10)=1,"","X")))</f>
        <v>X</v>
      </c>
      <c r="T39" s="61" t="str">
        <f>IF(OR($A39="",T$10=""),"",IF(IFERROR(MATCH(BCC_12!T$10,Infor!$A$13:$A$30,0),0)&gt;0,"L",IF(WEEKDAY(T$10)=1,"","X")))</f>
        <v>X</v>
      </c>
      <c r="U39" s="61" t="str">
        <f>IF(OR($A39="",U$10=""),"",IF(IFERROR(MATCH(BCC_12!U$10,Infor!$A$13:$A$30,0),0)&gt;0,"L",IF(WEEKDAY(U$10)=1,"","X")))</f>
        <v/>
      </c>
      <c r="V39" s="61" t="str">
        <f>IF(OR($A39="",V$10=""),"",IF(IFERROR(MATCH(BCC_12!V$10,Infor!$A$13:$A$30,0),0)&gt;0,"L",IF(WEEKDAY(V$10)=1,"","X")))</f>
        <v>X</v>
      </c>
      <c r="W39" s="61" t="str">
        <f>IF(OR($A39="",W$10=""),"",IF(IFERROR(MATCH(BCC_12!W$10,Infor!$A$13:$A$30,0),0)&gt;0,"L",IF(WEEKDAY(W$10)=1,"","X")))</f>
        <v>X</v>
      </c>
      <c r="X39" s="61" t="str">
        <f>IF(OR($A39="",X$10=""),"",IF(IFERROR(MATCH(BCC_12!X$10,Infor!$A$13:$A$30,0),0)&gt;0,"L",IF(WEEKDAY(X$10)=1,"","X")))</f>
        <v>X</v>
      </c>
      <c r="Y39" s="61" t="str">
        <f>IF(OR($A39="",Y$10=""),"",IF(IFERROR(MATCH(BCC_12!Y$10,Infor!$A$13:$A$30,0),0)&gt;0,"L",IF(WEEKDAY(Y$10)=1,"","X")))</f>
        <v>X</v>
      </c>
      <c r="Z39" s="61" t="str">
        <f>IF(OR($A39="",Z$10=""),"",IF(IFERROR(MATCH(BCC_12!Z$10,Infor!$A$13:$A$30,0),0)&gt;0,"L",IF(WEEKDAY(Z$10)=1,"","X")))</f>
        <v>X</v>
      </c>
      <c r="AA39" s="61" t="str">
        <f>IF(OR($A39="",AA$10=""),"",IF(IFERROR(MATCH(BCC_12!AA$10,Infor!$A$13:$A$30,0),0)&gt;0,"L",IF(WEEKDAY(AA$10)=1,"","X")))</f>
        <v>X</v>
      </c>
      <c r="AB39" s="61" t="str">
        <f>IF(OR($A39="",AB$10=""),"",IF(IFERROR(MATCH(BCC_12!AB$10,Infor!$A$13:$A$30,0),0)&gt;0,"L",IF(WEEKDAY(AB$10)=1,"","X")))</f>
        <v/>
      </c>
      <c r="AC39" s="61" t="str">
        <f>IF(OR($A39="",AC$10=""),"",IF(IFERROR(MATCH(BCC_12!AC$10,Infor!$A$13:$A$30,0),0)&gt;0,"L",IF(WEEKDAY(AC$10)=1,"","X")))</f>
        <v>X</v>
      </c>
      <c r="AD39" s="61" t="str">
        <f>IF(OR($A39="",AD$10=""),"",IF(IFERROR(MATCH(BCC_12!AD$10,Infor!$A$13:$A$30,0),0)&gt;0,"L",IF(WEEKDAY(AD$10)=1,"","X")))</f>
        <v>X</v>
      </c>
      <c r="AE39" s="61" t="str">
        <f>IF(OR($A39="",AE$10=""),"",IF(IFERROR(MATCH(BCC_12!AE$10,Infor!$A$13:$A$30,0),0)&gt;0,"L",IF(WEEKDAY(AE$10)=1,"","X")))</f>
        <v>X</v>
      </c>
      <c r="AF39" s="61" t="str">
        <f>IF(OR($A39="",AF$10=""),"",IF(IFERROR(MATCH(BCC_12!AF$10,Infor!$A$13:$A$30,0),0)&gt;0,"L",IF(WEEKDAY(AF$10)=1,"","X")))</f>
        <v>X</v>
      </c>
      <c r="AG39" s="61" t="str">
        <f>IF(OR($A39="",AG$10=""),"",IF(IFERROR(MATCH(BCC_12!AG$10,Infor!$A$13:$A$30,0),0)&gt;0,"L",IF(WEEKDAY(AG$10)=1,"","X")))</f>
        <v>X</v>
      </c>
      <c r="AH39" s="61" t="str">
        <f>IF(OR($A39="",AH$10=""),"",IF(IFERROR(MATCH(BCC_12!AH$10,Infor!$A$13:$A$30,0),0)&gt;0,"L",IF(WEEKDAY(AH$10)=1,"","X")))</f>
        <v>X</v>
      </c>
      <c r="AI39" s="61" t="str">
        <f>IF(OR($A39="",AI$10=""),"",IF(IFERROR(MATCH(BCC_12!AI$10,Infor!$A$13:$A$30,0),0)&gt;0,"L",IF(WEEKDAY(AI$10)=1,"","X")))</f>
        <v/>
      </c>
      <c r="AJ39" s="62"/>
      <c r="AK39" s="62">
        <f t="shared" si="6"/>
        <v>26</v>
      </c>
      <c r="AL39" s="62">
        <f t="shared" si="7"/>
        <v>0</v>
      </c>
      <c r="AM39" s="62"/>
      <c r="AN39" s="63"/>
      <c r="AO39" s="44">
        <f t="shared" si="0"/>
        <v>12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IF(OR($A40="",E$10=""),"",IF(IFERROR(MATCH(BCC_12!E$10,Infor!$A$13:$A$30,0),0)&gt;0,"L",IF(WEEKDAY(E$10)=1,"","X")))</f>
        <v>X</v>
      </c>
      <c r="F40" s="61" t="str">
        <f>IF(OR($A40="",F$10=""),"",IF(IFERROR(MATCH(BCC_12!F$10,Infor!$A$13:$A$30,0),0)&gt;0,"L",IF(WEEKDAY(F$10)=1,"","X")))</f>
        <v>X</v>
      </c>
      <c r="G40" s="61" t="str">
        <f>IF(OR($A40="",G$10=""),"",IF(IFERROR(MATCH(BCC_12!G$10,Infor!$A$13:$A$30,0),0)&gt;0,"L",IF(WEEKDAY(G$10)=1,"","X")))</f>
        <v/>
      </c>
      <c r="H40" s="61" t="str">
        <f>IF(OR($A40="",H$10=""),"",IF(IFERROR(MATCH(BCC_12!H$10,Infor!$A$13:$A$30,0),0)&gt;0,"L",IF(WEEKDAY(H$10)=1,"","X")))</f>
        <v>X</v>
      </c>
      <c r="I40" s="61" t="str">
        <f>IF(OR($A40="",I$10=""),"",IF(IFERROR(MATCH(BCC_12!I$10,Infor!$A$13:$A$30,0),0)&gt;0,"L",IF(WEEKDAY(I$10)=1,"","X")))</f>
        <v>X</v>
      </c>
      <c r="J40" s="61" t="str">
        <f>IF(OR($A40="",J$10=""),"",IF(IFERROR(MATCH(BCC_12!J$10,Infor!$A$13:$A$30,0),0)&gt;0,"L",IF(WEEKDAY(J$10)=1,"","X")))</f>
        <v>X</v>
      </c>
      <c r="K40" s="61" t="str">
        <f>IF(OR($A40="",K$10=""),"",IF(IFERROR(MATCH(BCC_12!K$10,Infor!$A$13:$A$30,0),0)&gt;0,"L",IF(WEEKDAY(K$10)=1,"","X")))</f>
        <v>X</v>
      </c>
      <c r="L40" s="61" t="str">
        <f>IF(OR($A40="",L$10=""),"",IF(IFERROR(MATCH(BCC_12!L$10,Infor!$A$13:$A$30,0),0)&gt;0,"L",IF(WEEKDAY(L$10)=1,"","X")))</f>
        <v>X</v>
      </c>
      <c r="M40" s="61" t="str">
        <f>IF(OR($A40="",M$10=""),"",IF(IFERROR(MATCH(BCC_12!M$10,Infor!$A$13:$A$30,0),0)&gt;0,"L",IF(WEEKDAY(M$10)=1,"","X")))</f>
        <v>X</v>
      </c>
      <c r="N40" s="61" t="str">
        <f>IF(OR($A40="",N$10=""),"",IF(IFERROR(MATCH(BCC_12!N$10,Infor!$A$13:$A$30,0),0)&gt;0,"L",IF(WEEKDAY(N$10)=1,"","X")))</f>
        <v/>
      </c>
      <c r="O40" s="61" t="str">
        <f>IF(OR($A40="",O$10=""),"",IF(IFERROR(MATCH(BCC_12!O$10,Infor!$A$13:$A$30,0),0)&gt;0,"L",IF(WEEKDAY(O$10)=1,"","X")))</f>
        <v>X</v>
      </c>
      <c r="P40" s="61" t="str">
        <f>IF(OR($A40="",P$10=""),"",IF(IFERROR(MATCH(BCC_12!P$10,Infor!$A$13:$A$30,0),0)&gt;0,"L",IF(WEEKDAY(P$10)=1,"","X")))</f>
        <v>X</v>
      </c>
      <c r="Q40" s="61" t="str">
        <f>IF(OR($A40="",Q$10=""),"",IF(IFERROR(MATCH(BCC_12!Q$10,Infor!$A$13:$A$30,0),0)&gt;0,"L",IF(WEEKDAY(Q$10)=1,"","X")))</f>
        <v>X</v>
      </c>
      <c r="R40" s="61" t="str">
        <f>IF(OR($A40="",R$10=""),"",IF(IFERROR(MATCH(BCC_12!R$10,Infor!$A$13:$A$30,0),0)&gt;0,"L",IF(WEEKDAY(R$10)=1,"","X")))</f>
        <v>X</v>
      </c>
      <c r="S40" s="61" t="str">
        <f>IF(OR($A40="",S$10=""),"",IF(IFERROR(MATCH(BCC_12!S$10,Infor!$A$13:$A$30,0),0)&gt;0,"L",IF(WEEKDAY(S$10)=1,"","X")))</f>
        <v>X</v>
      </c>
      <c r="T40" s="61" t="str">
        <f>IF(OR($A40="",T$10=""),"",IF(IFERROR(MATCH(BCC_12!T$10,Infor!$A$13:$A$30,0),0)&gt;0,"L",IF(WEEKDAY(T$10)=1,"","X")))</f>
        <v>X</v>
      </c>
      <c r="U40" s="61" t="str">
        <f>IF(OR($A40="",U$10=""),"",IF(IFERROR(MATCH(BCC_12!U$10,Infor!$A$13:$A$30,0),0)&gt;0,"L",IF(WEEKDAY(U$10)=1,"","X")))</f>
        <v/>
      </c>
      <c r="V40" s="61" t="str">
        <f>IF(OR($A40="",V$10=""),"",IF(IFERROR(MATCH(BCC_12!V$10,Infor!$A$13:$A$30,0),0)&gt;0,"L",IF(WEEKDAY(V$10)=1,"","X")))</f>
        <v>X</v>
      </c>
      <c r="W40" s="61" t="str">
        <f>IF(OR($A40="",W$10=""),"",IF(IFERROR(MATCH(BCC_12!W$10,Infor!$A$13:$A$30,0),0)&gt;0,"L",IF(WEEKDAY(W$10)=1,"","X")))</f>
        <v>X</v>
      </c>
      <c r="X40" s="61" t="str">
        <f>IF(OR($A40="",X$10=""),"",IF(IFERROR(MATCH(BCC_12!X$10,Infor!$A$13:$A$30,0),0)&gt;0,"L",IF(WEEKDAY(X$10)=1,"","X")))</f>
        <v>X</v>
      </c>
      <c r="Y40" s="61" t="str">
        <f>IF(OR($A40="",Y$10=""),"",IF(IFERROR(MATCH(BCC_12!Y$10,Infor!$A$13:$A$30,0),0)&gt;0,"L",IF(WEEKDAY(Y$10)=1,"","X")))</f>
        <v>X</v>
      </c>
      <c r="Z40" s="61" t="str">
        <f>IF(OR($A40="",Z$10=""),"",IF(IFERROR(MATCH(BCC_12!Z$10,Infor!$A$13:$A$30,0),0)&gt;0,"L",IF(WEEKDAY(Z$10)=1,"","X")))</f>
        <v>X</v>
      </c>
      <c r="AA40" s="61" t="str">
        <f>IF(OR($A40="",AA$10=""),"",IF(IFERROR(MATCH(BCC_12!AA$10,Infor!$A$13:$A$30,0),0)&gt;0,"L",IF(WEEKDAY(AA$10)=1,"","X")))</f>
        <v>X</v>
      </c>
      <c r="AB40" s="61" t="str">
        <f>IF(OR($A40="",AB$10=""),"",IF(IFERROR(MATCH(BCC_12!AB$10,Infor!$A$13:$A$30,0),0)&gt;0,"L",IF(WEEKDAY(AB$10)=1,"","X")))</f>
        <v/>
      </c>
      <c r="AC40" s="61" t="str">
        <f>IF(OR($A40="",AC$10=""),"",IF(IFERROR(MATCH(BCC_12!AC$10,Infor!$A$13:$A$30,0),0)&gt;0,"L",IF(WEEKDAY(AC$10)=1,"","X")))</f>
        <v>X</v>
      </c>
      <c r="AD40" s="61" t="str">
        <f>IF(OR($A40="",AD$10=""),"",IF(IFERROR(MATCH(BCC_12!AD$10,Infor!$A$13:$A$30,0),0)&gt;0,"L",IF(WEEKDAY(AD$10)=1,"","X")))</f>
        <v>X</v>
      </c>
      <c r="AE40" s="61" t="str">
        <f>IF(OR($A40="",AE$10=""),"",IF(IFERROR(MATCH(BCC_12!AE$10,Infor!$A$13:$A$30,0),0)&gt;0,"L",IF(WEEKDAY(AE$10)=1,"","X")))</f>
        <v>X</v>
      </c>
      <c r="AF40" s="61" t="str">
        <f>IF(OR($A40="",AF$10=""),"",IF(IFERROR(MATCH(BCC_12!AF$10,Infor!$A$13:$A$30,0),0)&gt;0,"L",IF(WEEKDAY(AF$10)=1,"","X")))</f>
        <v>X</v>
      </c>
      <c r="AG40" s="61" t="str">
        <f>IF(OR($A40="",AG$10=""),"",IF(IFERROR(MATCH(BCC_12!AG$10,Infor!$A$13:$A$30,0),0)&gt;0,"L",IF(WEEKDAY(AG$10)=1,"","X")))</f>
        <v>X</v>
      </c>
      <c r="AH40" s="61" t="str">
        <f>IF(OR($A40="",AH$10=""),"",IF(IFERROR(MATCH(BCC_12!AH$10,Infor!$A$13:$A$30,0),0)&gt;0,"L",IF(WEEKDAY(AH$10)=1,"","X")))</f>
        <v>X</v>
      </c>
      <c r="AI40" s="61" t="str">
        <f>IF(OR($A40="",AI$10=""),"",IF(IFERROR(MATCH(BCC_12!AI$10,Infor!$A$13:$A$30,0),0)&gt;0,"L",IF(WEEKDAY(AI$10)=1,"","X")))</f>
        <v/>
      </c>
      <c r="AJ40" s="62"/>
      <c r="AK40" s="62">
        <f t="shared" si="6"/>
        <v>26</v>
      </c>
      <c r="AL40" s="62">
        <f t="shared" si="7"/>
        <v>0</v>
      </c>
      <c r="AM40" s="62"/>
      <c r="AN40" s="63"/>
      <c r="AO40" s="44">
        <f t="shared" si="0"/>
        <v>12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IF(OR($A41="",E$10=""),"",IF(IFERROR(MATCH(BCC_12!E$10,Infor!$A$13:$A$30,0),0)&gt;0,"L",IF(WEEKDAY(E$10)=1,"","X")))</f>
        <v>X</v>
      </c>
      <c r="F41" s="61" t="str">
        <f>IF(OR($A41="",F$10=""),"",IF(IFERROR(MATCH(BCC_12!F$10,Infor!$A$13:$A$30,0),0)&gt;0,"L",IF(WEEKDAY(F$10)=1,"","X")))</f>
        <v>X</v>
      </c>
      <c r="G41" s="61" t="str">
        <f>IF(OR($A41="",G$10=""),"",IF(IFERROR(MATCH(BCC_12!G$10,Infor!$A$13:$A$30,0),0)&gt;0,"L",IF(WEEKDAY(G$10)=1,"","X")))</f>
        <v/>
      </c>
      <c r="H41" s="61" t="str">
        <f>IF(OR($A41="",H$10=""),"",IF(IFERROR(MATCH(BCC_12!H$10,Infor!$A$13:$A$30,0),0)&gt;0,"L",IF(WEEKDAY(H$10)=1,"","X")))</f>
        <v>X</v>
      </c>
      <c r="I41" s="61" t="str">
        <f>IF(OR($A41="",I$10=""),"",IF(IFERROR(MATCH(BCC_12!I$10,Infor!$A$13:$A$30,0),0)&gt;0,"L",IF(WEEKDAY(I$10)=1,"","X")))</f>
        <v>X</v>
      </c>
      <c r="J41" s="61" t="str">
        <f>IF(OR($A41="",J$10=""),"",IF(IFERROR(MATCH(BCC_12!J$10,Infor!$A$13:$A$30,0),0)&gt;0,"L",IF(WEEKDAY(J$10)=1,"","X")))</f>
        <v>X</v>
      </c>
      <c r="K41" s="61" t="str">
        <f>IF(OR($A41="",K$10=""),"",IF(IFERROR(MATCH(BCC_12!K$10,Infor!$A$13:$A$30,0),0)&gt;0,"L",IF(WEEKDAY(K$10)=1,"","X")))</f>
        <v>X</v>
      </c>
      <c r="L41" s="61" t="str">
        <f>IF(OR($A41="",L$10=""),"",IF(IFERROR(MATCH(BCC_12!L$10,Infor!$A$13:$A$30,0),0)&gt;0,"L",IF(WEEKDAY(L$10)=1,"","X")))</f>
        <v>X</v>
      </c>
      <c r="M41" s="61" t="str">
        <f>IF(OR($A41="",M$10=""),"",IF(IFERROR(MATCH(BCC_12!M$10,Infor!$A$13:$A$30,0),0)&gt;0,"L",IF(WEEKDAY(M$10)=1,"","X")))</f>
        <v>X</v>
      </c>
      <c r="N41" s="61" t="str">
        <f>IF(OR($A41="",N$10=""),"",IF(IFERROR(MATCH(BCC_12!N$10,Infor!$A$13:$A$30,0),0)&gt;0,"L",IF(WEEKDAY(N$10)=1,"","X")))</f>
        <v/>
      </c>
      <c r="O41" s="61" t="str">
        <f>IF(OR($A41="",O$10=""),"",IF(IFERROR(MATCH(BCC_12!O$10,Infor!$A$13:$A$30,0),0)&gt;0,"L",IF(WEEKDAY(O$10)=1,"","X")))</f>
        <v>X</v>
      </c>
      <c r="P41" s="61" t="str">
        <f>IF(OR($A41="",P$10=""),"",IF(IFERROR(MATCH(BCC_12!P$10,Infor!$A$13:$A$30,0),0)&gt;0,"L",IF(WEEKDAY(P$10)=1,"","X")))</f>
        <v>X</v>
      </c>
      <c r="Q41" s="61" t="str">
        <f>IF(OR($A41="",Q$10=""),"",IF(IFERROR(MATCH(BCC_12!Q$10,Infor!$A$13:$A$30,0),0)&gt;0,"L",IF(WEEKDAY(Q$10)=1,"","X")))</f>
        <v>X</v>
      </c>
      <c r="R41" s="61" t="str">
        <f>IF(OR($A41="",R$10=""),"",IF(IFERROR(MATCH(BCC_12!R$10,Infor!$A$13:$A$30,0),0)&gt;0,"L",IF(WEEKDAY(R$10)=1,"","X")))</f>
        <v>X</v>
      </c>
      <c r="S41" s="61" t="str">
        <f>IF(OR($A41="",S$10=""),"",IF(IFERROR(MATCH(BCC_12!S$10,Infor!$A$13:$A$30,0),0)&gt;0,"L",IF(WEEKDAY(S$10)=1,"","X")))</f>
        <v>X</v>
      </c>
      <c r="T41" s="61" t="str">
        <f>IF(OR($A41="",T$10=""),"",IF(IFERROR(MATCH(BCC_12!T$10,Infor!$A$13:$A$30,0),0)&gt;0,"L",IF(WEEKDAY(T$10)=1,"","X")))</f>
        <v>X</v>
      </c>
      <c r="U41" s="61" t="str">
        <f>IF(OR($A41="",U$10=""),"",IF(IFERROR(MATCH(BCC_12!U$10,Infor!$A$13:$A$30,0),0)&gt;0,"L",IF(WEEKDAY(U$10)=1,"","X")))</f>
        <v/>
      </c>
      <c r="V41" s="61" t="str">
        <f>IF(OR($A41="",V$10=""),"",IF(IFERROR(MATCH(BCC_12!V$10,Infor!$A$13:$A$30,0),0)&gt;0,"L",IF(WEEKDAY(V$10)=1,"","X")))</f>
        <v>X</v>
      </c>
      <c r="W41" s="61" t="str">
        <f>IF(OR($A41="",W$10=""),"",IF(IFERROR(MATCH(BCC_12!W$10,Infor!$A$13:$A$30,0),0)&gt;0,"L",IF(WEEKDAY(W$10)=1,"","X")))</f>
        <v>X</v>
      </c>
      <c r="X41" s="61" t="str">
        <f>IF(OR($A41="",X$10=""),"",IF(IFERROR(MATCH(BCC_12!X$10,Infor!$A$13:$A$30,0),0)&gt;0,"L",IF(WEEKDAY(X$10)=1,"","X")))</f>
        <v>X</v>
      </c>
      <c r="Y41" s="61" t="str">
        <f>IF(OR($A41="",Y$10=""),"",IF(IFERROR(MATCH(BCC_12!Y$10,Infor!$A$13:$A$30,0),0)&gt;0,"L",IF(WEEKDAY(Y$10)=1,"","X")))</f>
        <v>X</v>
      </c>
      <c r="Z41" s="61" t="str">
        <f>IF(OR($A41="",Z$10=""),"",IF(IFERROR(MATCH(BCC_12!Z$10,Infor!$A$13:$A$30,0),0)&gt;0,"L",IF(WEEKDAY(Z$10)=1,"","X")))</f>
        <v>X</v>
      </c>
      <c r="AA41" s="61" t="str">
        <f>IF(OR($A41="",AA$10=""),"",IF(IFERROR(MATCH(BCC_12!AA$10,Infor!$A$13:$A$30,0),0)&gt;0,"L",IF(WEEKDAY(AA$10)=1,"","X")))</f>
        <v>X</v>
      </c>
      <c r="AB41" s="61" t="str">
        <f>IF(OR($A41="",AB$10=""),"",IF(IFERROR(MATCH(BCC_12!AB$10,Infor!$A$13:$A$30,0),0)&gt;0,"L",IF(WEEKDAY(AB$10)=1,"","X")))</f>
        <v/>
      </c>
      <c r="AC41" s="61" t="str">
        <f>IF(OR($A41="",AC$10=""),"",IF(IFERROR(MATCH(BCC_12!AC$10,Infor!$A$13:$A$30,0),0)&gt;0,"L",IF(WEEKDAY(AC$10)=1,"","X")))</f>
        <v>X</v>
      </c>
      <c r="AD41" s="61" t="str">
        <f>IF(OR($A41="",AD$10=""),"",IF(IFERROR(MATCH(BCC_12!AD$10,Infor!$A$13:$A$30,0),0)&gt;0,"L",IF(WEEKDAY(AD$10)=1,"","X")))</f>
        <v>X</v>
      </c>
      <c r="AE41" s="61" t="str">
        <f>IF(OR($A41="",AE$10=""),"",IF(IFERROR(MATCH(BCC_12!AE$10,Infor!$A$13:$A$30,0),0)&gt;0,"L",IF(WEEKDAY(AE$10)=1,"","X")))</f>
        <v>X</v>
      </c>
      <c r="AF41" s="61" t="str">
        <f>IF(OR($A41="",AF$10=""),"",IF(IFERROR(MATCH(BCC_12!AF$10,Infor!$A$13:$A$30,0),0)&gt;0,"L",IF(WEEKDAY(AF$10)=1,"","X")))</f>
        <v>X</v>
      </c>
      <c r="AG41" s="61" t="str">
        <f>IF(OR($A41="",AG$10=""),"",IF(IFERROR(MATCH(BCC_12!AG$10,Infor!$A$13:$A$30,0),0)&gt;0,"L",IF(WEEKDAY(AG$10)=1,"","X")))</f>
        <v>X</v>
      </c>
      <c r="AH41" s="61" t="str">
        <f>IF(OR($A41="",AH$10=""),"",IF(IFERROR(MATCH(BCC_12!AH$10,Infor!$A$13:$A$30,0),0)&gt;0,"L",IF(WEEKDAY(AH$10)=1,"","X")))</f>
        <v>X</v>
      </c>
      <c r="AI41" s="61" t="str">
        <f>IF(OR($A41="",AI$10=""),"",IF(IFERROR(MATCH(BCC_12!AI$10,Infor!$A$13:$A$30,0),0)&gt;0,"L",IF(WEEKDAY(AI$10)=1,"","X")))</f>
        <v/>
      </c>
      <c r="AJ41" s="62"/>
      <c r="AK41" s="62">
        <f t="shared" si="6"/>
        <v>26</v>
      </c>
      <c r="AL41" s="62">
        <f t="shared" si="7"/>
        <v>0</v>
      </c>
      <c r="AM41" s="62"/>
      <c r="AN41" s="63"/>
      <c r="AO41" s="44">
        <f t="shared" si="0"/>
        <v>12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IF(OR($A42="",E$10=""),"",IF(IFERROR(MATCH(BCC_12!E$10,Infor!$A$13:$A$30,0),0)&gt;0,"L",IF(WEEKDAY(E$10)=1,"","X")))</f>
        <v>X</v>
      </c>
      <c r="F42" s="61" t="str">
        <f>IF(OR($A42="",F$10=""),"",IF(IFERROR(MATCH(BCC_12!F$10,Infor!$A$13:$A$30,0),0)&gt;0,"L",IF(WEEKDAY(F$10)=1,"","X")))</f>
        <v>X</v>
      </c>
      <c r="G42" s="61" t="str">
        <f>IF(OR($A42="",G$10=""),"",IF(IFERROR(MATCH(BCC_12!G$10,Infor!$A$13:$A$30,0),0)&gt;0,"L",IF(WEEKDAY(G$10)=1,"","X")))</f>
        <v/>
      </c>
      <c r="H42" s="61" t="str">
        <f>IF(OR($A42="",H$10=""),"",IF(IFERROR(MATCH(BCC_12!H$10,Infor!$A$13:$A$30,0),0)&gt;0,"L",IF(WEEKDAY(H$10)=1,"","X")))</f>
        <v>X</v>
      </c>
      <c r="I42" s="61" t="str">
        <f>IF(OR($A42="",I$10=""),"",IF(IFERROR(MATCH(BCC_12!I$10,Infor!$A$13:$A$30,0),0)&gt;0,"L",IF(WEEKDAY(I$10)=1,"","X")))</f>
        <v>X</v>
      </c>
      <c r="J42" s="61" t="str">
        <f>IF(OR($A42="",J$10=""),"",IF(IFERROR(MATCH(BCC_12!J$10,Infor!$A$13:$A$30,0),0)&gt;0,"L",IF(WEEKDAY(J$10)=1,"","X")))</f>
        <v>X</v>
      </c>
      <c r="K42" s="61" t="str">
        <f>IF(OR($A42="",K$10=""),"",IF(IFERROR(MATCH(BCC_12!K$10,Infor!$A$13:$A$30,0),0)&gt;0,"L",IF(WEEKDAY(K$10)=1,"","X")))</f>
        <v>X</v>
      </c>
      <c r="L42" s="61" t="str">
        <f>IF(OR($A42="",L$10=""),"",IF(IFERROR(MATCH(BCC_12!L$10,Infor!$A$13:$A$30,0),0)&gt;0,"L",IF(WEEKDAY(L$10)=1,"","X")))</f>
        <v>X</v>
      </c>
      <c r="M42" s="61" t="str">
        <f>IF(OR($A42="",M$10=""),"",IF(IFERROR(MATCH(BCC_12!M$10,Infor!$A$13:$A$30,0),0)&gt;0,"L",IF(WEEKDAY(M$10)=1,"","X")))</f>
        <v>X</v>
      </c>
      <c r="N42" s="61" t="str">
        <f>IF(OR($A42="",N$10=""),"",IF(IFERROR(MATCH(BCC_12!N$10,Infor!$A$13:$A$30,0),0)&gt;0,"L",IF(WEEKDAY(N$10)=1,"","X")))</f>
        <v/>
      </c>
      <c r="O42" s="61" t="str">
        <f>IF(OR($A42="",O$10=""),"",IF(IFERROR(MATCH(BCC_12!O$10,Infor!$A$13:$A$30,0),0)&gt;0,"L",IF(WEEKDAY(O$10)=1,"","X")))</f>
        <v>X</v>
      </c>
      <c r="P42" s="61" t="str">
        <f>IF(OR($A42="",P$10=""),"",IF(IFERROR(MATCH(BCC_12!P$10,Infor!$A$13:$A$30,0),0)&gt;0,"L",IF(WEEKDAY(P$10)=1,"","X")))</f>
        <v>X</v>
      </c>
      <c r="Q42" s="61" t="str">
        <f>IF(OR($A42="",Q$10=""),"",IF(IFERROR(MATCH(BCC_12!Q$10,Infor!$A$13:$A$30,0),0)&gt;0,"L",IF(WEEKDAY(Q$10)=1,"","X")))</f>
        <v>X</v>
      </c>
      <c r="R42" s="61" t="str">
        <f>IF(OR($A42="",R$10=""),"",IF(IFERROR(MATCH(BCC_12!R$10,Infor!$A$13:$A$30,0),0)&gt;0,"L",IF(WEEKDAY(R$10)=1,"","X")))</f>
        <v>X</v>
      </c>
      <c r="S42" s="61" t="str">
        <f>IF(OR($A42="",S$10=""),"",IF(IFERROR(MATCH(BCC_12!S$10,Infor!$A$13:$A$30,0),0)&gt;0,"L",IF(WEEKDAY(S$10)=1,"","X")))</f>
        <v>X</v>
      </c>
      <c r="T42" s="61" t="str">
        <f>IF(OR($A42="",T$10=""),"",IF(IFERROR(MATCH(BCC_12!T$10,Infor!$A$13:$A$30,0),0)&gt;0,"L",IF(WEEKDAY(T$10)=1,"","X")))</f>
        <v>X</v>
      </c>
      <c r="U42" s="61" t="str">
        <f>IF(OR($A42="",U$10=""),"",IF(IFERROR(MATCH(BCC_12!U$10,Infor!$A$13:$A$30,0),0)&gt;0,"L",IF(WEEKDAY(U$10)=1,"","X")))</f>
        <v/>
      </c>
      <c r="V42" s="61" t="str">
        <f>IF(OR($A42="",V$10=""),"",IF(IFERROR(MATCH(BCC_12!V$10,Infor!$A$13:$A$30,0),0)&gt;0,"L",IF(WEEKDAY(V$10)=1,"","X")))</f>
        <v>X</v>
      </c>
      <c r="W42" s="61" t="str">
        <f>IF(OR($A42="",W$10=""),"",IF(IFERROR(MATCH(BCC_12!W$10,Infor!$A$13:$A$30,0),0)&gt;0,"L",IF(WEEKDAY(W$10)=1,"","X")))</f>
        <v>X</v>
      </c>
      <c r="X42" s="61" t="str">
        <f>IF(OR($A42="",X$10=""),"",IF(IFERROR(MATCH(BCC_12!X$10,Infor!$A$13:$A$30,0),0)&gt;0,"L",IF(WEEKDAY(X$10)=1,"","X")))</f>
        <v>X</v>
      </c>
      <c r="Y42" s="61" t="str">
        <f>IF(OR($A42="",Y$10=""),"",IF(IFERROR(MATCH(BCC_12!Y$10,Infor!$A$13:$A$30,0),0)&gt;0,"L",IF(WEEKDAY(Y$10)=1,"","X")))</f>
        <v>X</v>
      </c>
      <c r="Z42" s="61" t="str">
        <f>IF(OR($A42="",Z$10=""),"",IF(IFERROR(MATCH(BCC_12!Z$10,Infor!$A$13:$A$30,0),0)&gt;0,"L",IF(WEEKDAY(Z$10)=1,"","X")))</f>
        <v>X</v>
      </c>
      <c r="AA42" s="61" t="str">
        <f>IF(OR($A42="",AA$10=""),"",IF(IFERROR(MATCH(BCC_12!AA$10,Infor!$A$13:$A$30,0),0)&gt;0,"L",IF(WEEKDAY(AA$10)=1,"","X")))</f>
        <v>X</v>
      </c>
      <c r="AB42" s="61" t="str">
        <f>IF(OR($A42="",AB$10=""),"",IF(IFERROR(MATCH(BCC_12!AB$10,Infor!$A$13:$A$30,0),0)&gt;0,"L",IF(WEEKDAY(AB$10)=1,"","X")))</f>
        <v/>
      </c>
      <c r="AC42" s="61" t="str">
        <f>IF(OR($A42="",AC$10=""),"",IF(IFERROR(MATCH(BCC_12!AC$10,Infor!$A$13:$A$30,0),0)&gt;0,"L",IF(WEEKDAY(AC$10)=1,"","X")))</f>
        <v>X</v>
      </c>
      <c r="AD42" s="61" t="str">
        <f>IF(OR($A42="",AD$10=""),"",IF(IFERROR(MATCH(BCC_12!AD$10,Infor!$A$13:$A$30,0),0)&gt;0,"L",IF(WEEKDAY(AD$10)=1,"","X")))</f>
        <v>X</v>
      </c>
      <c r="AE42" s="61" t="str">
        <f>IF(OR($A42="",AE$10=""),"",IF(IFERROR(MATCH(BCC_12!AE$10,Infor!$A$13:$A$30,0),0)&gt;0,"L",IF(WEEKDAY(AE$10)=1,"","X")))</f>
        <v>X</v>
      </c>
      <c r="AF42" s="61" t="str">
        <f>IF(OR($A42="",AF$10=""),"",IF(IFERROR(MATCH(BCC_12!AF$10,Infor!$A$13:$A$30,0),0)&gt;0,"L",IF(WEEKDAY(AF$10)=1,"","X")))</f>
        <v>X</v>
      </c>
      <c r="AG42" s="61" t="str">
        <f>IF(OR($A42="",AG$10=""),"",IF(IFERROR(MATCH(BCC_12!AG$10,Infor!$A$13:$A$30,0),0)&gt;0,"L",IF(WEEKDAY(AG$10)=1,"","X")))</f>
        <v>X</v>
      </c>
      <c r="AH42" s="61" t="str">
        <f>IF(OR($A42="",AH$10=""),"",IF(IFERROR(MATCH(BCC_12!AH$10,Infor!$A$13:$A$30,0),0)&gt;0,"L",IF(WEEKDAY(AH$10)=1,"","X")))</f>
        <v>X</v>
      </c>
      <c r="AI42" s="61" t="str">
        <f>IF(OR($A42="",AI$10=""),"",IF(IFERROR(MATCH(BCC_12!AI$10,Infor!$A$13:$A$30,0),0)&gt;0,"L",IF(WEEKDAY(AI$10)=1,"","X")))</f>
        <v/>
      </c>
      <c r="AJ42" s="62"/>
      <c r="AK42" s="62">
        <f t="shared" si="6"/>
        <v>26</v>
      </c>
      <c r="AL42" s="62">
        <f t="shared" si="7"/>
        <v>0</v>
      </c>
      <c r="AM42" s="62"/>
      <c r="AN42" s="63"/>
      <c r="AO42" s="44">
        <f t="shared" si="0"/>
        <v>12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IF(OR($A43="",E$10=""),"",IF(IFERROR(MATCH(BCC_12!E$10,Infor!$A$13:$A$30,0),0)&gt;0,"L",IF(WEEKDAY(E$10)=1,"","X")))</f>
        <v>X</v>
      </c>
      <c r="F43" s="61" t="str">
        <f>IF(OR($A43="",F$10=""),"",IF(IFERROR(MATCH(BCC_12!F$10,Infor!$A$13:$A$30,0),0)&gt;0,"L",IF(WEEKDAY(F$10)=1,"","X")))</f>
        <v>X</v>
      </c>
      <c r="G43" s="61" t="str">
        <f>IF(OR($A43="",G$10=""),"",IF(IFERROR(MATCH(BCC_12!G$10,Infor!$A$13:$A$30,0),0)&gt;0,"L",IF(WEEKDAY(G$10)=1,"","X")))</f>
        <v/>
      </c>
      <c r="H43" s="61" t="str">
        <f>IF(OR($A43="",H$10=""),"",IF(IFERROR(MATCH(BCC_12!H$10,Infor!$A$13:$A$30,0),0)&gt;0,"L",IF(WEEKDAY(H$10)=1,"","X")))</f>
        <v>X</v>
      </c>
      <c r="I43" s="61" t="str">
        <f>IF(OR($A43="",I$10=""),"",IF(IFERROR(MATCH(BCC_12!I$10,Infor!$A$13:$A$30,0),0)&gt;0,"L",IF(WEEKDAY(I$10)=1,"","X")))</f>
        <v>X</v>
      </c>
      <c r="J43" s="61" t="str">
        <f>IF(OR($A43="",J$10=""),"",IF(IFERROR(MATCH(BCC_12!J$10,Infor!$A$13:$A$30,0),0)&gt;0,"L",IF(WEEKDAY(J$10)=1,"","X")))</f>
        <v>X</v>
      </c>
      <c r="K43" s="61" t="str">
        <f>IF(OR($A43="",K$10=""),"",IF(IFERROR(MATCH(BCC_12!K$10,Infor!$A$13:$A$30,0),0)&gt;0,"L",IF(WEEKDAY(K$10)=1,"","X")))</f>
        <v>X</v>
      </c>
      <c r="L43" s="61" t="str">
        <f>IF(OR($A43="",L$10=""),"",IF(IFERROR(MATCH(BCC_12!L$10,Infor!$A$13:$A$30,0),0)&gt;0,"L",IF(WEEKDAY(L$10)=1,"","X")))</f>
        <v>X</v>
      </c>
      <c r="M43" s="61" t="str">
        <f>IF(OR($A43="",M$10=""),"",IF(IFERROR(MATCH(BCC_12!M$10,Infor!$A$13:$A$30,0),0)&gt;0,"L",IF(WEEKDAY(M$10)=1,"","X")))</f>
        <v>X</v>
      </c>
      <c r="N43" s="61" t="str">
        <f>IF(OR($A43="",N$10=""),"",IF(IFERROR(MATCH(BCC_12!N$10,Infor!$A$13:$A$30,0),0)&gt;0,"L",IF(WEEKDAY(N$10)=1,"","X")))</f>
        <v/>
      </c>
      <c r="O43" s="61" t="str">
        <f>IF(OR($A43="",O$10=""),"",IF(IFERROR(MATCH(BCC_12!O$10,Infor!$A$13:$A$30,0),0)&gt;0,"L",IF(WEEKDAY(O$10)=1,"","X")))</f>
        <v>X</v>
      </c>
      <c r="P43" s="61" t="str">
        <f>IF(OR($A43="",P$10=""),"",IF(IFERROR(MATCH(BCC_12!P$10,Infor!$A$13:$A$30,0),0)&gt;0,"L",IF(WEEKDAY(P$10)=1,"","X")))</f>
        <v>X</v>
      </c>
      <c r="Q43" s="61" t="str">
        <f>IF(OR($A43="",Q$10=""),"",IF(IFERROR(MATCH(BCC_12!Q$10,Infor!$A$13:$A$30,0),0)&gt;0,"L",IF(WEEKDAY(Q$10)=1,"","X")))</f>
        <v>X</v>
      </c>
      <c r="R43" s="61" t="str">
        <f>IF(OR($A43="",R$10=""),"",IF(IFERROR(MATCH(BCC_12!R$10,Infor!$A$13:$A$30,0),0)&gt;0,"L",IF(WEEKDAY(R$10)=1,"","X")))</f>
        <v>X</v>
      </c>
      <c r="S43" s="61" t="str">
        <f>IF(OR($A43="",S$10=""),"",IF(IFERROR(MATCH(BCC_12!S$10,Infor!$A$13:$A$30,0),0)&gt;0,"L",IF(WEEKDAY(S$10)=1,"","X")))</f>
        <v>X</v>
      </c>
      <c r="T43" s="61" t="str">
        <f>IF(OR($A43="",T$10=""),"",IF(IFERROR(MATCH(BCC_12!T$10,Infor!$A$13:$A$30,0),0)&gt;0,"L",IF(WEEKDAY(T$10)=1,"","X")))</f>
        <v>X</v>
      </c>
      <c r="U43" s="61" t="str">
        <f>IF(OR($A43="",U$10=""),"",IF(IFERROR(MATCH(BCC_12!U$10,Infor!$A$13:$A$30,0),0)&gt;0,"L",IF(WEEKDAY(U$10)=1,"","X")))</f>
        <v/>
      </c>
      <c r="V43" s="61" t="str">
        <f>IF(OR($A43="",V$10=""),"",IF(IFERROR(MATCH(BCC_12!V$10,Infor!$A$13:$A$30,0),0)&gt;0,"L",IF(WEEKDAY(V$10)=1,"","X")))</f>
        <v>X</v>
      </c>
      <c r="W43" s="61" t="str">
        <f>IF(OR($A43="",W$10=""),"",IF(IFERROR(MATCH(BCC_12!W$10,Infor!$A$13:$A$30,0),0)&gt;0,"L",IF(WEEKDAY(W$10)=1,"","X")))</f>
        <v>X</v>
      </c>
      <c r="X43" s="61" t="str">
        <f>IF(OR($A43="",X$10=""),"",IF(IFERROR(MATCH(BCC_12!X$10,Infor!$A$13:$A$30,0),0)&gt;0,"L",IF(WEEKDAY(X$10)=1,"","X")))</f>
        <v>X</v>
      </c>
      <c r="Y43" s="61" t="str">
        <f>IF(OR($A43="",Y$10=""),"",IF(IFERROR(MATCH(BCC_12!Y$10,Infor!$A$13:$A$30,0),0)&gt;0,"L",IF(WEEKDAY(Y$10)=1,"","X")))</f>
        <v>X</v>
      </c>
      <c r="Z43" s="61" t="str">
        <f>IF(OR($A43="",Z$10=""),"",IF(IFERROR(MATCH(BCC_12!Z$10,Infor!$A$13:$A$30,0),0)&gt;0,"L",IF(WEEKDAY(Z$10)=1,"","X")))</f>
        <v>X</v>
      </c>
      <c r="AA43" s="61" t="str">
        <f>IF(OR($A43="",AA$10=""),"",IF(IFERROR(MATCH(BCC_12!AA$10,Infor!$A$13:$A$30,0),0)&gt;0,"L",IF(WEEKDAY(AA$10)=1,"","X")))</f>
        <v>X</v>
      </c>
      <c r="AB43" s="61" t="str">
        <f>IF(OR($A43="",AB$10=""),"",IF(IFERROR(MATCH(BCC_12!AB$10,Infor!$A$13:$A$30,0),0)&gt;0,"L",IF(WEEKDAY(AB$10)=1,"","X")))</f>
        <v/>
      </c>
      <c r="AC43" s="61" t="str">
        <f>IF(OR($A43="",AC$10=""),"",IF(IFERROR(MATCH(BCC_12!AC$10,Infor!$A$13:$A$30,0),0)&gt;0,"L",IF(WEEKDAY(AC$10)=1,"","X")))</f>
        <v>X</v>
      </c>
      <c r="AD43" s="61" t="str">
        <f>IF(OR($A43="",AD$10=""),"",IF(IFERROR(MATCH(BCC_12!AD$10,Infor!$A$13:$A$30,0),0)&gt;0,"L",IF(WEEKDAY(AD$10)=1,"","X")))</f>
        <v>X</v>
      </c>
      <c r="AE43" s="61" t="str">
        <f>IF(OR($A43="",AE$10=""),"",IF(IFERROR(MATCH(BCC_12!AE$10,Infor!$A$13:$A$30,0),0)&gt;0,"L",IF(WEEKDAY(AE$10)=1,"","X")))</f>
        <v>X</v>
      </c>
      <c r="AF43" s="61" t="str">
        <f>IF(OR($A43="",AF$10=""),"",IF(IFERROR(MATCH(BCC_12!AF$10,Infor!$A$13:$A$30,0),0)&gt;0,"L",IF(WEEKDAY(AF$10)=1,"","X")))</f>
        <v>X</v>
      </c>
      <c r="AG43" s="61" t="str">
        <f>IF(OR($A43="",AG$10=""),"",IF(IFERROR(MATCH(BCC_12!AG$10,Infor!$A$13:$A$30,0),0)&gt;0,"L",IF(WEEKDAY(AG$10)=1,"","X")))</f>
        <v>X</v>
      </c>
      <c r="AH43" s="61" t="str">
        <f>IF(OR($A43="",AH$10=""),"",IF(IFERROR(MATCH(BCC_12!AH$10,Infor!$A$13:$A$30,0),0)&gt;0,"L",IF(WEEKDAY(AH$10)=1,"","X")))</f>
        <v>X</v>
      </c>
      <c r="AI43" s="61" t="str">
        <f>IF(OR($A43="",AI$10=""),"",IF(IFERROR(MATCH(BCC_12!AI$10,Infor!$A$13:$A$30,0),0)&gt;0,"L",IF(WEEKDAY(AI$10)=1,"","X")))</f>
        <v/>
      </c>
      <c r="AJ43" s="62"/>
      <c r="AK43" s="62">
        <f t="shared" si="6"/>
        <v>26</v>
      </c>
      <c r="AL43" s="62">
        <f t="shared" si="7"/>
        <v>0</v>
      </c>
      <c r="AM43" s="62"/>
      <c r="AN43" s="63"/>
      <c r="AO43" s="44">
        <f t="shared" si="0"/>
        <v>12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IF(OR($A44="",E$10=""),"",IF(IFERROR(MATCH(BCC_12!E$10,Infor!$A$13:$A$30,0),0)&gt;0,"L",IF(WEEKDAY(E$10)=1,"","X")))</f>
        <v>X</v>
      </c>
      <c r="F44" s="61" t="str">
        <f>IF(OR($A44="",F$10=""),"",IF(IFERROR(MATCH(BCC_12!F$10,Infor!$A$13:$A$30,0),0)&gt;0,"L",IF(WEEKDAY(F$10)=1,"","X")))</f>
        <v>X</v>
      </c>
      <c r="G44" s="61" t="str">
        <f>IF(OR($A44="",G$10=""),"",IF(IFERROR(MATCH(BCC_12!G$10,Infor!$A$13:$A$30,0),0)&gt;0,"L",IF(WEEKDAY(G$10)=1,"","X")))</f>
        <v/>
      </c>
      <c r="H44" s="61" t="str">
        <f>IF(OR($A44="",H$10=""),"",IF(IFERROR(MATCH(BCC_12!H$10,Infor!$A$13:$A$30,0),0)&gt;0,"L",IF(WEEKDAY(H$10)=1,"","X")))</f>
        <v>X</v>
      </c>
      <c r="I44" s="61" t="str">
        <f>IF(OR($A44="",I$10=""),"",IF(IFERROR(MATCH(BCC_12!I$10,Infor!$A$13:$A$30,0),0)&gt;0,"L",IF(WEEKDAY(I$10)=1,"","X")))</f>
        <v>X</v>
      </c>
      <c r="J44" s="61" t="str">
        <f>IF(OR($A44="",J$10=""),"",IF(IFERROR(MATCH(BCC_12!J$10,Infor!$A$13:$A$30,0),0)&gt;0,"L",IF(WEEKDAY(J$10)=1,"","X")))</f>
        <v>X</v>
      </c>
      <c r="K44" s="61" t="str">
        <f>IF(OR($A44="",K$10=""),"",IF(IFERROR(MATCH(BCC_12!K$10,Infor!$A$13:$A$30,0),0)&gt;0,"L",IF(WEEKDAY(K$10)=1,"","X")))</f>
        <v>X</v>
      </c>
      <c r="L44" s="61" t="str">
        <f>IF(OR($A44="",L$10=""),"",IF(IFERROR(MATCH(BCC_12!L$10,Infor!$A$13:$A$30,0),0)&gt;0,"L",IF(WEEKDAY(L$10)=1,"","X")))</f>
        <v>X</v>
      </c>
      <c r="M44" s="61" t="str">
        <f>IF(OR($A44="",M$10=""),"",IF(IFERROR(MATCH(BCC_12!M$10,Infor!$A$13:$A$30,0),0)&gt;0,"L",IF(WEEKDAY(M$10)=1,"","X")))</f>
        <v>X</v>
      </c>
      <c r="N44" s="61" t="str">
        <f>IF(OR($A44="",N$10=""),"",IF(IFERROR(MATCH(BCC_12!N$10,Infor!$A$13:$A$30,0),0)&gt;0,"L",IF(WEEKDAY(N$10)=1,"","X")))</f>
        <v/>
      </c>
      <c r="O44" s="61" t="str">
        <f>IF(OR($A44="",O$10=""),"",IF(IFERROR(MATCH(BCC_12!O$10,Infor!$A$13:$A$30,0),0)&gt;0,"L",IF(WEEKDAY(O$10)=1,"","X")))</f>
        <v>X</v>
      </c>
      <c r="P44" s="61" t="str">
        <f>IF(OR($A44="",P$10=""),"",IF(IFERROR(MATCH(BCC_12!P$10,Infor!$A$13:$A$30,0),0)&gt;0,"L",IF(WEEKDAY(P$10)=1,"","X")))</f>
        <v>X</v>
      </c>
      <c r="Q44" s="61" t="str">
        <f>IF(OR($A44="",Q$10=""),"",IF(IFERROR(MATCH(BCC_12!Q$10,Infor!$A$13:$A$30,0),0)&gt;0,"L",IF(WEEKDAY(Q$10)=1,"","X")))</f>
        <v>X</v>
      </c>
      <c r="R44" s="61" t="str">
        <f>IF(OR($A44="",R$10=""),"",IF(IFERROR(MATCH(BCC_12!R$10,Infor!$A$13:$A$30,0),0)&gt;0,"L",IF(WEEKDAY(R$10)=1,"","X")))</f>
        <v>X</v>
      </c>
      <c r="S44" s="61" t="str">
        <f>IF(OR($A44="",S$10=""),"",IF(IFERROR(MATCH(BCC_12!S$10,Infor!$A$13:$A$30,0),0)&gt;0,"L",IF(WEEKDAY(S$10)=1,"","X")))</f>
        <v>X</v>
      </c>
      <c r="T44" s="61" t="str">
        <f>IF(OR($A44="",T$10=""),"",IF(IFERROR(MATCH(BCC_12!T$10,Infor!$A$13:$A$30,0),0)&gt;0,"L",IF(WEEKDAY(T$10)=1,"","X")))</f>
        <v>X</v>
      </c>
      <c r="U44" s="61" t="str">
        <f>IF(OR($A44="",U$10=""),"",IF(IFERROR(MATCH(BCC_12!U$10,Infor!$A$13:$A$30,0),0)&gt;0,"L",IF(WEEKDAY(U$10)=1,"","X")))</f>
        <v/>
      </c>
      <c r="V44" s="61" t="str">
        <f>IF(OR($A44="",V$10=""),"",IF(IFERROR(MATCH(BCC_12!V$10,Infor!$A$13:$A$30,0),0)&gt;0,"L",IF(WEEKDAY(V$10)=1,"","X")))</f>
        <v>X</v>
      </c>
      <c r="W44" s="61" t="str">
        <f>IF(OR($A44="",W$10=""),"",IF(IFERROR(MATCH(BCC_12!W$10,Infor!$A$13:$A$30,0),0)&gt;0,"L",IF(WEEKDAY(W$10)=1,"","X")))</f>
        <v>X</v>
      </c>
      <c r="X44" s="61" t="str">
        <f>IF(OR($A44="",X$10=""),"",IF(IFERROR(MATCH(BCC_12!X$10,Infor!$A$13:$A$30,0),0)&gt;0,"L",IF(WEEKDAY(X$10)=1,"","X")))</f>
        <v>X</v>
      </c>
      <c r="Y44" s="61" t="str">
        <f>IF(OR($A44="",Y$10=""),"",IF(IFERROR(MATCH(BCC_12!Y$10,Infor!$A$13:$A$30,0),0)&gt;0,"L",IF(WEEKDAY(Y$10)=1,"","X")))</f>
        <v>X</v>
      </c>
      <c r="Z44" s="61" t="str">
        <f>IF(OR($A44="",Z$10=""),"",IF(IFERROR(MATCH(BCC_12!Z$10,Infor!$A$13:$A$30,0),0)&gt;0,"L",IF(WEEKDAY(Z$10)=1,"","X")))</f>
        <v>X</v>
      </c>
      <c r="AA44" s="61" t="str">
        <f>IF(OR($A44="",AA$10=""),"",IF(IFERROR(MATCH(BCC_12!AA$10,Infor!$A$13:$A$30,0),0)&gt;0,"L",IF(WEEKDAY(AA$10)=1,"","X")))</f>
        <v>X</v>
      </c>
      <c r="AB44" s="61" t="str">
        <f>IF(OR($A44="",AB$10=""),"",IF(IFERROR(MATCH(BCC_12!AB$10,Infor!$A$13:$A$30,0),0)&gt;0,"L",IF(WEEKDAY(AB$10)=1,"","X")))</f>
        <v/>
      </c>
      <c r="AC44" s="61" t="str">
        <f>IF(OR($A44="",AC$10=""),"",IF(IFERROR(MATCH(BCC_12!AC$10,Infor!$A$13:$A$30,0),0)&gt;0,"L",IF(WEEKDAY(AC$10)=1,"","X")))</f>
        <v>X</v>
      </c>
      <c r="AD44" s="61" t="str">
        <f>IF(OR($A44="",AD$10=""),"",IF(IFERROR(MATCH(BCC_12!AD$10,Infor!$A$13:$A$30,0),0)&gt;0,"L",IF(WEEKDAY(AD$10)=1,"","X")))</f>
        <v>X</v>
      </c>
      <c r="AE44" s="61" t="str">
        <f>IF(OR($A44="",AE$10=""),"",IF(IFERROR(MATCH(BCC_12!AE$10,Infor!$A$13:$A$30,0),0)&gt;0,"L",IF(WEEKDAY(AE$10)=1,"","X")))</f>
        <v>X</v>
      </c>
      <c r="AF44" s="61" t="str">
        <f>IF(OR($A44="",AF$10=""),"",IF(IFERROR(MATCH(BCC_12!AF$10,Infor!$A$13:$A$30,0),0)&gt;0,"L",IF(WEEKDAY(AF$10)=1,"","X")))</f>
        <v>X</v>
      </c>
      <c r="AG44" s="61" t="str">
        <f>IF(OR($A44="",AG$10=""),"",IF(IFERROR(MATCH(BCC_12!AG$10,Infor!$A$13:$A$30,0),0)&gt;0,"L",IF(WEEKDAY(AG$10)=1,"","X")))</f>
        <v>X</v>
      </c>
      <c r="AH44" s="61" t="str">
        <f>IF(OR($A44="",AH$10=""),"",IF(IFERROR(MATCH(BCC_12!AH$10,Infor!$A$13:$A$30,0),0)&gt;0,"L",IF(WEEKDAY(AH$10)=1,"","X")))</f>
        <v>X</v>
      </c>
      <c r="AI44" s="61" t="str">
        <f>IF(OR($A44="",AI$10=""),"",IF(IFERROR(MATCH(BCC_12!AI$10,Infor!$A$13:$A$30,0),0)&gt;0,"L",IF(WEEKDAY(AI$10)=1,"","X")))</f>
        <v/>
      </c>
      <c r="AJ44" s="62"/>
      <c r="AK44" s="62">
        <f t="shared" si="6"/>
        <v>26</v>
      </c>
      <c r="AL44" s="62">
        <f t="shared" si="7"/>
        <v>0</v>
      </c>
      <c r="AM44" s="62"/>
      <c r="AN44" s="63"/>
      <c r="AO44" s="44">
        <f t="shared" si="0"/>
        <v>12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IF(OR($A45="",E$10=""),"",IF(IFERROR(MATCH(BCC_12!E$10,Infor!$A$13:$A$30,0),0)&gt;0,"L",IF(WEEKDAY(E$10)=1,"","X")))</f>
        <v>X</v>
      </c>
      <c r="F45" s="61" t="str">
        <f>IF(OR($A45="",F$10=""),"",IF(IFERROR(MATCH(BCC_12!F$10,Infor!$A$13:$A$30,0),0)&gt;0,"L",IF(WEEKDAY(F$10)=1,"","X")))</f>
        <v>X</v>
      </c>
      <c r="G45" s="61" t="str">
        <f>IF(OR($A45="",G$10=""),"",IF(IFERROR(MATCH(BCC_12!G$10,Infor!$A$13:$A$30,0),0)&gt;0,"L",IF(WEEKDAY(G$10)=1,"","X")))</f>
        <v/>
      </c>
      <c r="H45" s="61" t="str">
        <f>IF(OR($A45="",H$10=""),"",IF(IFERROR(MATCH(BCC_12!H$10,Infor!$A$13:$A$30,0),0)&gt;0,"L",IF(WEEKDAY(H$10)=1,"","X")))</f>
        <v>X</v>
      </c>
      <c r="I45" s="61" t="str">
        <f>IF(OR($A45="",I$10=""),"",IF(IFERROR(MATCH(BCC_12!I$10,Infor!$A$13:$A$30,0),0)&gt;0,"L",IF(WEEKDAY(I$10)=1,"","X")))</f>
        <v>X</v>
      </c>
      <c r="J45" s="61" t="str">
        <f>IF(OR($A45="",J$10=""),"",IF(IFERROR(MATCH(BCC_12!J$10,Infor!$A$13:$A$30,0),0)&gt;0,"L",IF(WEEKDAY(J$10)=1,"","X")))</f>
        <v>X</v>
      </c>
      <c r="K45" s="61" t="str">
        <f>IF(OR($A45="",K$10=""),"",IF(IFERROR(MATCH(BCC_12!K$10,Infor!$A$13:$A$30,0),0)&gt;0,"L",IF(WEEKDAY(K$10)=1,"","X")))</f>
        <v>X</v>
      </c>
      <c r="L45" s="61" t="str">
        <f>IF(OR($A45="",L$10=""),"",IF(IFERROR(MATCH(BCC_12!L$10,Infor!$A$13:$A$30,0),0)&gt;0,"L",IF(WEEKDAY(L$10)=1,"","X")))</f>
        <v>X</v>
      </c>
      <c r="M45" s="61" t="str">
        <f>IF(OR($A45="",M$10=""),"",IF(IFERROR(MATCH(BCC_12!M$10,Infor!$A$13:$A$30,0),0)&gt;0,"L",IF(WEEKDAY(M$10)=1,"","X")))</f>
        <v>X</v>
      </c>
      <c r="N45" s="61" t="str">
        <f>IF(OR($A45="",N$10=""),"",IF(IFERROR(MATCH(BCC_12!N$10,Infor!$A$13:$A$30,0),0)&gt;0,"L",IF(WEEKDAY(N$10)=1,"","X")))</f>
        <v/>
      </c>
      <c r="O45" s="61" t="str">
        <f>IF(OR($A45="",O$10=""),"",IF(IFERROR(MATCH(BCC_12!O$10,Infor!$A$13:$A$30,0),0)&gt;0,"L",IF(WEEKDAY(O$10)=1,"","X")))</f>
        <v>X</v>
      </c>
      <c r="P45" s="61" t="str">
        <f>IF(OR($A45="",P$10=""),"",IF(IFERROR(MATCH(BCC_12!P$10,Infor!$A$13:$A$30,0),0)&gt;0,"L",IF(WEEKDAY(P$10)=1,"","X")))</f>
        <v>X</v>
      </c>
      <c r="Q45" s="61" t="str">
        <f>IF(OR($A45="",Q$10=""),"",IF(IFERROR(MATCH(BCC_12!Q$10,Infor!$A$13:$A$30,0),0)&gt;0,"L",IF(WEEKDAY(Q$10)=1,"","X")))</f>
        <v>X</v>
      </c>
      <c r="R45" s="61" t="str">
        <f>IF(OR($A45="",R$10=""),"",IF(IFERROR(MATCH(BCC_12!R$10,Infor!$A$13:$A$30,0),0)&gt;0,"L",IF(WEEKDAY(R$10)=1,"","X")))</f>
        <v>X</v>
      </c>
      <c r="S45" s="61" t="str">
        <f>IF(OR($A45="",S$10=""),"",IF(IFERROR(MATCH(BCC_12!S$10,Infor!$A$13:$A$30,0),0)&gt;0,"L",IF(WEEKDAY(S$10)=1,"","X")))</f>
        <v>X</v>
      </c>
      <c r="T45" s="61" t="str">
        <f>IF(OR($A45="",T$10=""),"",IF(IFERROR(MATCH(BCC_12!T$10,Infor!$A$13:$A$30,0),0)&gt;0,"L",IF(WEEKDAY(T$10)=1,"","X")))</f>
        <v>X</v>
      </c>
      <c r="U45" s="61" t="str">
        <f>IF(OR($A45="",U$10=""),"",IF(IFERROR(MATCH(BCC_12!U$10,Infor!$A$13:$A$30,0),0)&gt;0,"L",IF(WEEKDAY(U$10)=1,"","X")))</f>
        <v/>
      </c>
      <c r="V45" s="61" t="str">
        <f>IF(OR($A45="",V$10=""),"",IF(IFERROR(MATCH(BCC_12!V$10,Infor!$A$13:$A$30,0),0)&gt;0,"L",IF(WEEKDAY(V$10)=1,"","X")))</f>
        <v>X</v>
      </c>
      <c r="W45" s="61" t="str">
        <f>IF(OR($A45="",W$10=""),"",IF(IFERROR(MATCH(BCC_12!W$10,Infor!$A$13:$A$30,0),0)&gt;0,"L",IF(WEEKDAY(W$10)=1,"","X")))</f>
        <v>X</v>
      </c>
      <c r="X45" s="61" t="str">
        <f>IF(OR($A45="",X$10=""),"",IF(IFERROR(MATCH(BCC_12!X$10,Infor!$A$13:$A$30,0),0)&gt;0,"L",IF(WEEKDAY(X$10)=1,"","X")))</f>
        <v>X</v>
      </c>
      <c r="Y45" s="61" t="str">
        <f>IF(OR($A45="",Y$10=""),"",IF(IFERROR(MATCH(BCC_12!Y$10,Infor!$A$13:$A$30,0),0)&gt;0,"L",IF(WEEKDAY(Y$10)=1,"","X")))</f>
        <v>X</v>
      </c>
      <c r="Z45" s="61" t="str">
        <f>IF(OR($A45="",Z$10=""),"",IF(IFERROR(MATCH(BCC_12!Z$10,Infor!$A$13:$A$30,0),0)&gt;0,"L",IF(WEEKDAY(Z$10)=1,"","X")))</f>
        <v>X</v>
      </c>
      <c r="AA45" s="61" t="str">
        <f>IF(OR($A45="",AA$10=""),"",IF(IFERROR(MATCH(BCC_12!AA$10,Infor!$A$13:$A$30,0),0)&gt;0,"L",IF(WEEKDAY(AA$10)=1,"","X")))</f>
        <v>X</v>
      </c>
      <c r="AB45" s="61" t="str">
        <f>IF(OR($A45="",AB$10=""),"",IF(IFERROR(MATCH(BCC_12!AB$10,Infor!$A$13:$A$30,0),0)&gt;0,"L",IF(WEEKDAY(AB$10)=1,"","X")))</f>
        <v/>
      </c>
      <c r="AC45" s="61" t="str">
        <f>IF(OR($A45="",AC$10=""),"",IF(IFERROR(MATCH(BCC_12!AC$10,Infor!$A$13:$A$30,0),0)&gt;0,"L",IF(WEEKDAY(AC$10)=1,"","X")))</f>
        <v>X</v>
      </c>
      <c r="AD45" s="61" t="str">
        <f>IF(OR($A45="",AD$10=""),"",IF(IFERROR(MATCH(BCC_12!AD$10,Infor!$A$13:$A$30,0),0)&gt;0,"L",IF(WEEKDAY(AD$10)=1,"","X")))</f>
        <v>X</v>
      </c>
      <c r="AE45" s="61" t="str">
        <f>IF(OR($A45="",AE$10=""),"",IF(IFERROR(MATCH(BCC_12!AE$10,Infor!$A$13:$A$30,0),0)&gt;0,"L",IF(WEEKDAY(AE$10)=1,"","X")))</f>
        <v>X</v>
      </c>
      <c r="AF45" s="61" t="str">
        <f>IF(OR($A45="",AF$10=""),"",IF(IFERROR(MATCH(BCC_12!AF$10,Infor!$A$13:$A$30,0),0)&gt;0,"L",IF(WEEKDAY(AF$10)=1,"","X")))</f>
        <v>X</v>
      </c>
      <c r="AG45" s="61" t="str">
        <f>IF(OR($A45="",AG$10=""),"",IF(IFERROR(MATCH(BCC_12!AG$10,Infor!$A$13:$A$30,0),0)&gt;0,"L",IF(WEEKDAY(AG$10)=1,"","X")))</f>
        <v>X</v>
      </c>
      <c r="AH45" s="61" t="str">
        <f>IF(OR($A45="",AH$10=""),"",IF(IFERROR(MATCH(BCC_12!AH$10,Infor!$A$13:$A$30,0),0)&gt;0,"L",IF(WEEKDAY(AH$10)=1,"","X")))</f>
        <v>X</v>
      </c>
      <c r="AI45" s="61" t="str">
        <f>IF(OR($A45="",AI$10=""),"",IF(IFERROR(MATCH(BCC_12!AI$10,Infor!$A$13:$A$30,0),0)&gt;0,"L",IF(WEEKDAY(AI$10)=1,"","X")))</f>
        <v/>
      </c>
      <c r="AJ45" s="62"/>
      <c r="AK45" s="62">
        <f t="shared" si="6"/>
        <v>26</v>
      </c>
      <c r="AL45" s="62">
        <f t="shared" si="7"/>
        <v>0</v>
      </c>
      <c r="AM45" s="62"/>
      <c r="AN45" s="63"/>
      <c r="AO45" s="44">
        <f t="shared" si="0"/>
        <v>12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IF(OR($A46="",E$10=""),"",IF(IFERROR(MATCH(BCC_12!E$10,Infor!$A$13:$A$30,0),0)&gt;0,"L",IF(WEEKDAY(E$10)=1,"","X")))</f>
        <v>X</v>
      </c>
      <c r="F46" s="61" t="str">
        <f>IF(OR($A46="",F$10=""),"",IF(IFERROR(MATCH(BCC_12!F$10,Infor!$A$13:$A$30,0),0)&gt;0,"L",IF(WEEKDAY(F$10)=1,"","X")))</f>
        <v>X</v>
      </c>
      <c r="G46" s="61" t="str">
        <f>IF(OR($A46="",G$10=""),"",IF(IFERROR(MATCH(BCC_12!G$10,Infor!$A$13:$A$30,0),0)&gt;0,"L",IF(WEEKDAY(G$10)=1,"","X")))</f>
        <v/>
      </c>
      <c r="H46" s="61" t="str">
        <f>IF(OR($A46="",H$10=""),"",IF(IFERROR(MATCH(BCC_12!H$10,Infor!$A$13:$A$30,0),0)&gt;0,"L",IF(WEEKDAY(H$10)=1,"","X")))</f>
        <v>X</v>
      </c>
      <c r="I46" s="61" t="str">
        <f>IF(OR($A46="",I$10=""),"",IF(IFERROR(MATCH(BCC_12!I$10,Infor!$A$13:$A$30,0),0)&gt;0,"L",IF(WEEKDAY(I$10)=1,"","X")))</f>
        <v>X</v>
      </c>
      <c r="J46" s="61" t="str">
        <f>IF(OR($A46="",J$10=""),"",IF(IFERROR(MATCH(BCC_12!J$10,Infor!$A$13:$A$30,0),0)&gt;0,"L",IF(WEEKDAY(J$10)=1,"","X")))</f>
        <v>X</v>
      </c>
      <c r="K46" s="61" t="str">
        <f>IF(OR($A46="",K$10=""),"",IF(IFERROR(MATCH(BCC_12!K$10,Infor!$A$13:$A$30,0),0)&gt;0,"L",IF(WEEKDAY(K$10)=1,"","X")))</f>
        <v>X</v>
      </c>
      <c r="L46" s="61" t="str">
        <f>IF(OR($A46="",L$10=""),"",IF(IFERROR(MATCH(BCC_12!L$10,Infor!$A$13:$A$30,0),0)&gt;0,"L",IF(WEEKDAY(L$10)=1,"","X")))</f>
        <v>X</v>
      </c>
      <c r="M46" s="61" t="str">
        <f>IF(OR($A46="",M$10=""),"",IF(IFERROR(MATCH(BCC_12!M$10,Infor!$A$13:$A$30,0),0)&gt;0,"L",IF(WEEKDAY(M$10)=1,"","X")))</f>
        <v>X</v>
      </c>
      <c r="N46" s="61" t="str">
        <f>IF(OR($A46="",N$10=""),"",IF(IFERROR(MATCH(BCC_12!N$10,Infor!$A$13:$A$30,0),0)&gt;0,"L",IF(WEEKDAY(N$10)=1,"","X")))</f>
        <v/>
      </c>
      <c r="O46" s="61" t="str">
        <f>IF(OR($A46="",O$10=""),"",IF(IFERROR(MATCH(BCC_12!O$10,Infor!$A$13:$A$30,0),0)&gt;0,"L",IF(WEEKDAY(O$10)=1,"","X")))</f>
        <v>X</v>
      </c>
      <c r="P46" s="61" t="str">
        <f>IF(OR($A46="",P$10=""),"",IF(IFERROR(MATCH(BCC_12!P$10,Infor!$A$13:$A$30,0),0)&gt;0,"L",IF(WEEKDAY(P$10)=1,"","X")))</f>
        <v>X</v>
      </c>
      <c r="Q46" s="61" t="str">
        <f>IF(OR($A46="",Q$10=""),"",IF(IFERROR(MATCH(BCC_12!Q$10,Infor!$A$13:$A$30,0),0)&gt;0,"L",IF(WEEKDAY(Q$10)=1,"","X")))</f>
        <v>X</v>
      </c>
      <c r="R46" s="61" t="str">
        <f>IF(OR($A46="",R$10=""),"",IF(IFERROR(MATCH(BCC_12!R$10,Infor!$A$13:$A$30,0),0)&gt;0,"L",IF(WEEKDAY(R$10)=1,"","X")))</f>
        <v>X</v>
      </c>
      <c r="S46" s="61" t="str">
        <f>IF(OR($A46="",S$10=""),"",IF(IFERROR(MATCH(BCC_12!S$10,Infor!$A$13:$A$30,0),0)&gt;0,"L",IF(WEEKDAY(S$10)=1,"","X")))</f>
        <v>X</v>
      </c>
      <c r="T46" s="61" t="str">
        <f>IF(OR($A46="",T$10=""),"",IF(IFERROR(MATCH(BCC_12!T$10,Infor!$A$13:$A$30,0),0)&gt;0,"L",IF(WEEKDAY(T$10)=1,"","X")))</f>
        <v>X</v>
      </c>
      <c r="U46" s="61" t="str">
        <f>IF(OR($A46="",U$10=""),"",IF(IFERROR(MATCH(BCC_12!U$10,Infor!$A$13:$A$30,0),0)&gt;0,"L",IF(WEEKDAY(U$10)=1,"","X")))</f>
        <v/>
      </c>
      <c r="V46" s="61" t="str">
        <f>IF(OR($A46="",V$10=""),"",IF(IFERROR(MATCH(BCC_12!V$10,Infor!$A$13:$A$30,0),0)&gt;0,"L",IF(WEEKDAY(V$10)=1,"","X")))</f>
        <v>X</v>
      </c>
      <c r="W46" s="61" t="str">
        <f>IF(OR($A46="",W$10=""),"",IF(IFERROR(MATCH(BCC_12!W$10,Infor!$A$13:$A$30,0),0)&gt;0,"L",IF(WEEKDAY(W$10)=1,"","X")))</f>
        <v>X</v>
      </c>
      <c r="X46" s="61" t="str">
        <f>IF(OR($A46="",X$10=""),"",IF(IFERROR(MATCH(BCC_12!X$10,Infor!$A$13:$A$30,0),0)&gt;0,"L",IF(WEEKDAY(X$10)=1,"","X")))</f>
        <v>X</v>
      </c>
      <c r="Y46" s="61" t="str">
        <f>IF(OR($A46="",Y$10=""),"",IF(IFERROR(MATCH(BCC_12!Y$10,Infor!$A$13:$A$30,0),0)&gt;0,"L",IF(WEEKDAY(Y$10)=1,"","X")))</f>
        <v>X</v>
      </c>
      <c r="Z46" s="61" t="str">
        <f>IF(OR($A46="",Z$10=""),"",IF(IFERROR(MATCH(BCC_12!Z$10,Infor!$A$13:$A$30,0),0)&gt;0,"L",IF(WEEKDAY(Z$10)=1,"","X")))</f>
        <v>X</v>
      </c>
      <c r="AA46" s="61" t="str">
        <f>IF(OR($A46="",AA$10=""),"",IF(IFERROR(MATCH(BCC_12!AA$10,Infor!$A$13:$A$30,0),0)&gt;0,"L",IF(WEEKDAY(AA$10)=1,"","X")))</f>
        <v>X</v>
      </c>
      <c r="AB46" s="61" t="str">
        <f>IF(OR($A46="",AB$10=""),"",IF(IFERROR(MATCH(BCC_12!AB$10,Infor!$A$13:$A$30,0),0)&gt;0,"L",IF(WEEKDAY(AB$10)=1,"","X")))</f>
        <v/>
      </c>
      <c r="AC46" s="61" t="str">
        <f>IF(OR($A46="",AC$10=""),"",IF(IFERROR(MATCH(BCC_12!AC$10,Infor!$A$13:$A$30,0),0)&gt;0,"L",IF(WEEKDAY(AC$10)=1,"","X")))</f>
        <v>X</v>
      </c>
      <c r="AD46" s="61" t="str">
        <f>IF(OR($A46="",AD$10=""),"",IF(IFERROR(MATCH(BCC_12!AD$10,Infor!$A$13:$A$30,0),0)&gt;0,"L",IF(WEEKDAY(AD$10)=1,"","X")))</f>
        <v>X</v>
      </c>
      <c r="AE46" s="61" t="str">
        <f>IF(OR($A46="",AE$10=""),"",IF(IFERROR(MATCH(BCC_12!AE$10,Infor!$A$13:$A$30,0),0)&gt;0,"L",IF(WEEKDAY(AE$10)=1,"","X")))</f>
        <v>X</v>
      </c>
      <c r="AF46" s="61" t="str">
        <f>IF(OR($A46="",AF$10=""),"",IF(IFERROR(MATCH(BCC_12!AF$10,Infor!$A$13:$A$30,0),0)&gt;0,"L",IF(WEEKDAY(AF$10)=1,"","X")))</f>
        <v>X</v>
      </c>
      <c r="AG46" s="61" t="str">
        <f>IF(OR($A46="",AG$10=""),"",IF(IFERROR(MATCH(BCC_12!AG$10,Infor!$A$13:$A$30,0),0)&gt;0,"L",IF(WEEKDAY(AG$10)=1,"","X")))</f>
        <v>X</v>
      </c>
      <c r="AH46" s="61" t="str">
        <f>IF(OR($A46="",AH$10=""),"",IF(IFERROR(MATCH(BCC_12!AH$10,Infor!$A$13:$A$30,0),0)&gt;0,"L",IF(WEEKDAY(AH$10)=1,"","X")))</f>
        <v>X</v>
      </c>
      <c r="AI46" s="61" t="str">
        <f>IF(OR($A46="",AI$10=""),"",IF(IFERROR(MATCH(BCC_12!AI$10,Infor!$A$13:$A$30,0),0)&gt;0,"L",IF(WEEKDAY(AI$10)=1,"","X")))</f>
        <v/>
      </c>
      <c r="AJ46" s="62"/>
      <c r="AK46" s="62">
        <f t="shared" si="6"/>
        <v>26</v>
      </c>
      <c r="AL46" s="62">
        <f t="shared" si="7"/>
        <v>0</v>
      </c>
      <c r="AM46" s="62"/>
      <c r="AN46" s="63"/>
      <c r="AO46" s="44">
        <f t="shared" si="0"/>
        <v>12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IF(OR($A47="",E$10=""),"",IF(IFERROR(MATCH(BCC_12!E$10,Infor!$A$13:$A$30,0),0)&gt;0,"L",IF(WEEKDAY(E$10)=1,"","X")))</f>
        <v>X</v>
      </c>
      <c r="F47" s="61" t="str">
        <f>IF(OR($A47="",F$10=""),"",IF(IFERROR(MATCH(BCC_12!F$10,Infor!$A$13:$A$30,0),0)&gt;0,"L",IF(WEEKDAY(F$10)=1,"","X")))</f>
        <v>X</v>
      </c>
      <c r="G47" s="61" t="str">
        <f>IF(OR($A47="",G$10=""),"",IF(IFERROR(MATCH(BCC_12!G$10,Infor!$A$13:$A$30,0),0)&gt;0,"L",IF(WEEKDAY(G$10)=1,"","X")))</f>
        <v/>
      </c>
      <c r="H47" s="61" t="str">
        <f>IF(OR($A47="",H$10=""),"",IF(IFERROR(MATCH(BCC_12!H$10,Infor!$A$13:$A$30,0),0)&gt;0,"L",IF(WEEKDAY(H$10)=1,"","X")))</f>
        <v>X</v>
      </c>
      <c r="I47" s="61" t="str">
        <f>IF(OR($A47="",I$10=""),"",IF(IFERROR(MATCH(BCC_12!I$10,Infor!$A$13:$A$30,0),0)&gt;0,"L",IF(WEEKDAY(I$10)=1,"","X")))</f>
        <v>X</v>
      </c>
      <c r="J47" s="61" t="str">
        <f>IF(OR($A47="",J$10=""),"",IF(IFERROR(MATCH(BCC_12!J$10,Infor!$A$13:$A$30,0),0)&gt;0,"L",IF(WEEKDAY(J$10)=1,"","X")))</f>
        <v>X</v>
      </c>
      <c r="K47" s="61" t="str">
        <f>IF(OR($A47="",K$10=""),"",IF(IFERROR(MATCH(BCC_12!K$10,Infor!$A$13:$A$30,0),0)&gt;0,"L",IF(WEEKDAY(K$10)=1,"","X")))</f>
        <v>X</v>
      </c>
      <c r="L47" s="61" t="str">
        <f>IF(OR($A47="",L$10=""),"",IF(IFERROR(MATCH(BCC_12!L$10,Infor!$A$13:$A$30,0),0)&gt;0,"L",IF(WEEKDAY(L$10)=1,"","X")))</f>
        <v>X</v>
      </c>
      <c r="M47" s="61" t="str">
        <f>IF(OR($A47="",M$10=""),"",IF(IFERROR(MATCH(BCC_12!M$10,Infor!$A$13:$A$30,0),0)&gt;0,"L",IF(WEEKDAY(M$10)=1,"","X")))</f>
        <v>X</v>
      </c>
      <c r="N47" s="61" t="str">
        <f>IF(OR($A47="",N$10=""),"",IF(IFERROR(MATCH(BCC_12!N$10,Infor!$A$13:$A$30,0),0)&gt;0,"L",IF(WEEKDAY(N$10)=1,"","X")))</f>
        <v/>
      </c>
      <c r="O47" s="61" t="str">
        <f>IF(OR($A47="",O$10=""),"",IF(IFERROR(MATCH(BCC_12!O$10,Infor!$A$13:$A$30,0),0)&gt;0,"L",IF(WEEKDAY(O$10)=1,"","X")))</f>
        <v>X</v>
      </c>
      <c r="P47" s="61" t="str">
        <f>IF(OR($A47="",P$10=""),"",IF(IFERROR(MATCH(BCC_12!P$10,Infor!$A$13:$A$30,0),0)&gt;0,"L",IF(WEEKDAY(P$10)=1,"","X")))</f>
        <v>X</v>
      </c>
      <c r="Q47" s="61" t="str">
        <f>IF(OR($A47="",Q$10=""),"",IF(IFERROR(MATCH(BCC_12!Q$10,Infor!$A$13:$A$30,0),0)&gt;0,"L",IF(WEEKDAY(Q$10)=1,"","X")))</f>
        <v>X</v>
      </c>
      <c r="R47" s="61" t="str">
        <f>IF(OR($A47="",R$10=""),"",IF(IFERROR(MATCH(BCC_12!R$10,Infor!$A$13:$A$30,0),0)&gt;0,"L",IF(WEEKDAY(R$10)=1,"","X")))</f>
        <v>X</v>
      </c>
      <c r="S47" s="61" t="str">
        <f>IF(OR($A47="",S$10=""),"",IF(IFERROR(MATCH(BCC_12!S$10,Infor!$A$13:$A$30,0),0)&gt;0,"L",IF(WEEKDAY(S$10)=1,"","X")))</f>
        <v>X</v>
      </c>
      <c r="T47" s="61" t="str">
        <f>IF(OR($A47="",T$10=""),"",IF(IFERROR(MATCH(BCC_12!T$10,Infor!$A$13:$A$30,0),0)&gt;0,"L",IF(WEEKDAY(T$10)=1,"","X")))</f>
        <v>X</v>
      </c>
      <c r="U47" s="61" t="str">
        <f>IF(OR($A47="",U$10=""),"",IF(IFERROR(MATCH(BCC_12!U$10,Infor!$A$13:$A$30,0),0)&gt;0,"L",IF(WEEKDAY(U$10)=1,"","X")))</f>
        <v/>
      </c>
      <c r="V47" s="61" t="str">
        <f>IF(OR($A47="",V$10=""),"",IF(IFERROR(MATCH(BCC_12!V$10,Infor!$A$13:$A$30,0),0)&gt;0,"L",IF(WEEKDAY(V$10)=1,"","X")))</f>
        <v>X</v>
      </c>
      <c r="W47" s="61" t="str">
        <f>IF(OR($A47="",W$10=""),"",IF(IFERROR(MATCH(BCC_12!W$10,Infor!$A$13:$A$30,0),0)&gt;0,"L",IF(WEEKDAY(W$10)=1,"","X")))</f>
        <v>X</v>
      </c>
      <c r="X47" s="61" t="str">
        <f>IF(OR($A47="",X$10=""),"",IF(IFERROR(MATCH(BCC_12!X$10,Infor!$A$13:$A$30,0),0)&gt;0,"L",IF(WEEKDAY(X$10)=1,"","X")))</f>
        <v>X</v>
      </c>
      <c r="Y47" s="61" t="str">
        <f>IF(OR($A47="",Y$10=""),"",IF(IFERROR(MATCH(BCC_12!Y$10,Infor!$A$13:$A$30,0),0)&gt;0,"L",IF(WEEKDAY(Y$10)=1,"","X")))</f>
        <v>X</v>
      </c>
      <c r="Z47" s="61" t="str">
        <f>IF(OR($A47="",Z$10=""),"",IF(IFERROR(MATCH(BCC_12!Z$10,Infor!$A$13:$A$30,0),0)&gt;0,"L",IF(WEEKDAY(Z$10)=1,"","X")))</f>
        <v>X</v>
      </c>
      <c r="AA47" s="61" t="str">
        <f>IF(OR($A47="",AA$10=""),"",IF(IFERROR(MATCH(BCC_12!AA$10,Infor!$A$13:$A$30,0),0)&gt;0,"L",IF(WEEKDAY(AA$10)=1,"","X")))</f>
        <v>X</v>
      </c>
      <c r="AB47" s="61" t="str">
        <f>IF(OR($A47="",AB$10=""),"",IF(IFERROR(MATCH(BCC_12!AB$10,Infor!$A$13:$A$30,0),0)&gt;0,"L",IF(WEEKDAY(AB$10)=1,"","X")))</f>
        <v/>
      </c>
      <c r="AC47" s="61" t="str">
        <f>IF(OR($A47="",AC$10=""),"",IF(IFERROR(MATCH(BCC_12!AC$10,Infor!$A$13:$A$30,0),0)&gt;0,"L",IF(WEEKDAY(AC$10)=1,"","X")))</f>
        <v>X</v>
      </c>
      <c r="AD47" s="61" t="str">
        <f>IF(OR($A47="",AD$10=""),"",IF(IFERROR(MATCH(BCC_12!AD$10,Infor!$A$13:$A$30,0),0)&gt;0,"L",IF(WEEKDAY(AD$10)=1,"","X")))</f>
        <v>X</v>
      </c>
      <c r="AE47" s="61" t="str">
        <f>IF(OR($A47="",AE$10=""),"",IF(IFERROR(MATCH(BCC_12!AE$10,Infor!$A$13:$A$30,0),0)&gt;0,"L",IF(WEEKDAY(AE$10)=1,"","X")))</f>
        <v>X</v>
      </c>
      <c r="AF47" s="61" t="str">
        <f>IF(OR($A47="",AF$10=""),"",IF(IFERROR(MATCH(BCC_12!AF$10,Infor!$A$13:$A$30,0),0)&gt;0,"L",IF(WEEKDAY(AF$10)=1,"","X")))</f>
        <v>X</v>
      </c>
      <c r="AG47" s="61" t="str">
        <f>IF(OR($A47="",AG$10=""),"",IF(IFERROR(MATCH(BCC_12!AG$10,Infor!$A$13:$A$30,0),0)&gt;0,"L",IF(WEEKDAY(AG$10)=1,"","X")))</f>
        <v>X</v>
      </c>
      <c r="AH47" s="61" t="str">
        <f>IF(OR($A47="",AH$10=""),"",IF(IFERROR(MATCH(BCC_12!AH$10,Infor!$A$13:$A$30,0),0)&gt;0,"L",IF(WEEKDAY(AH$10)=1,"","X")))</f>
        <v>X</v>
      </c>
      <c r="AI47" s="61" t="str">
        <f>IF(OR($A47="",AI$10=""),"",IF(IFERROR(MATCH(BCC_12!AI$10,Infor!$A$13:$A$30,0),0)&gt;0,"L",IF(WEEKDAY(AI$10)=1,"","X")))</f>
        <v/>
      </c>
      <c r="AJ47" s="62"/>
      <c r="AK47" s="62">
        <f t="shared" si="6"/>
        <v>26</v>
      </c>
      <c r="AL47" s="62">
        <f t="shared" si="7"/>
        <v>0</v>
      </c>
      <c r="AM47" s="62"/>
      <c r="AN47" s="63"/>
      <c r="AO47" s="44">
        <f t="shared" si="0"/>
        <v>12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IF(OR($A48="",E$10=""),"",IF(IFERROR(MATCH(BCC_12!E$10,Infor!$A$13:$A$30,0),0)&gt;0,"L",IF(WEEKDAY(E$10)=1,"","X")))</f>
        <v>X</v>
      </c>
      <c r="F48" s="61" t="str">
        <f>IF(OR($A48="",F$10=""),"",IF(IFERROR(MATCH(BCC_12!F$10,Infor!$A$13:$A$30,0),0)&gt;0,"L",IF(WEEKDAY(F$10)=1,"","X")))</f>
        <v>X</v>
      </c>
      <c r="G48" s="61" t="str">
        <f>IF(OR($A48="",G$10=""),"",IF(IFERROR(MATCH(BCC_12!G$10,Infor!$A$13:$A$30,0),0)&gt;0,"L",IF(WEEKDAY(G$10)=1,"","X")))</f>
        <v/>
      </c>
      <c r="H48" s="61" t="str">
        <f>IF(OR($A48="",H$10=""),"",IF(IFERROR(MATCH(BCC_12!H$10,Infor!$A$13:$A$30,0),0)&gt;0,"L",IF(WEEKDAY(H$10)=1,"","X")))</f>
        <v>X</v>
      </c>
      <c r="I48" s="61" t="str">
        <f>IF(OR($A48="",I$10=""),"",IF(IFERROR(MATCH(BCC_12!I$10,Infor!$A$13:$A$30,0),0)&gt;0,"L",IF(WEEKDAY(I$10)=1,"","X")))</f>
        <v>X</v>
      </c>
      <c r="J48" s="61" t="str">
        <f>IF(OR($A48="",J$10=""),"",IF(IFERROR(MATCH(BCC_12!J$10,Infor!$A$13:$A$30,0),0)&gt;0,"L",IF(WEEKDAY(J$10)=1,"","X")))</f>
        <v>X</v>
      </c>
      <c r="K48" s="61" t="str">
        <f>IF(OR($A48="",K$10=""),"",IF(IFERROR(MATCH(BCC_12!K$10,Infor!$A$13:$A$30,0),0)&gt;0,"L",IF(WEEKDAY(K$10)=1,"","X")))</f>
        <v>X</v>
      </c>
      <c r="L48" s="61" t="str">
        <f>IF(OR($A48="",L$10=""),"",IF(IFERROR(MATCH(BCC_12!L$10,Infor!$A$13:$A$30,0),0)&gt;0,"L",IF(WEEKDAY(L$10)=1,"","X")))</f>
        <v>X</v>
      </c>
      <c r="M48" s="61" t="str">
        <f>IF(OR($A48="",M$10=""),"",IF(IFERROR(MATCH(BCC_12!M$10,Infor!$A$13:$A$30,0),0)&gt;0,"L",IF(WEEKDAY(M$10)=1,"","X")))</f>
        <v>X</v>
      </c>
      <c r="N48" s="61" t="str">
        <f>IF(OR($A48="",N$10=""),"",IF(IFERROR(MATCH(BCC_12!N$10,Infor!$A$13:$A$30,0),0)&gt;0,"L",IF(WEEKDAY(N$10)=1,"","X")))</f>
        <v/>
      </c>
      <c r="O48" s="61" t="str">
        <f>IF(OR($A48="",O$10=""),"",IF(IFERROR(MATCH(BCC_12!O$10,Infor!$A$13:$A$30,0),0)&gt;0,"L",IF(WEEKDAY(O$10)=1,"","X")))</f>
        <v>X</v>
      </c>
      <c r="P48" s="61" t="str">
        <f>IF(OR($A48="",P$10=""),"",IF(IFERROR(MATCH(BCC_12!P$10,Infor!$A$13:$A$30,0),0)&gt;0,"L",IF(WEEKDAY(P$10)=1,"","X")))</f>
        <v>X</v>
      </c>
      <c r="Q48" s="61" t="str">
        <f>IF(OR($A48="",Q$10=""),"",IF(IFERROR(MATCH(BCC_12!Q$10,Infor!$A$13:$A$30,0),0)&gt;0,"L",IF(WEEKDAY(Q$10)=1,"","X")))</f>
        <v>X</v>
      </c>
      <c r="R48" s="61" t="str">
        <f>IF(OR($A48="",R$10=""),"",IF(IFERROR(MATCH(BCC_12!R$10,Infor!$A$13:$A$30,0),0)&gt;0,"L",IF(WEEKDAY(R$10)=1,"","X")))</f>
        <v>X</v>
      </c>
      <c r="S48" s="61" t="str">
        <f>IF(OR($A48="",S$10=""),"",IF(IFERROR(MATCH(BCC_12!S$10,Infor!$A$13:$A$30,0),0)&gt;0,"L",IF(WEEKDAY(S$10)=1,"","X")))</f>
        <v>X</v>
      </c>
      <c r="T48" s="61" t="str">
        <f>IF(OR($A48="",T$10=""),"",IF(IFERROR(MATCH(BCC_12!T$10,Infor!$A$13:$A$30,0),0)&gt;0,"L",IF(WEEKDAY(T$10)=1,"","X")))</f>
        <v>X</v>
      </c>
      <c r="U48" s="61" t="str">
        <f>IF(OR($A48="",U$10=""),"",IF(IFERROR(MATCH(BCC_12!U$10,Infor!$A$13:$A$30,0),0)&gt;0,"L",IF(WEEKDAY(U$10)=1,"","X")))</f>
        <v/>
      </c>
      <c r="V48" s="61" t="str">
        <f>IF(OR($A48="",V$10=""),"",IF(IFERROR(MATCH(BCC_12!V$10,Infor!$A$13:$A$30,0),0)&gt;0,"L",IF(WEEKDAY(V$10)=1,"","X")))</f>
        <v>X</v>
      </c>
      <c r="W48" s="61" t="str">
        <f>IF(OR($A48="",W$10=""),"",IF(IFERROR(MATCH(BCC_12!W$10,Infor!$A$13:$A$30,0),0)&gt;0,"L",IF(WEEKDAY(W$10)=1,"","X")))</f>
        <v>X</v>
      </c>
      <c r="X48" s="61" t="str">
        <f>IF(OR($A48="",X$10=""),"",IF(IFERROR(MATCH(BCC_12!X$10,Infor!$A$13:$A$30,0),0)&gt;0,"L",IF(WEEKDAY(X$10)=1,"","X")))</f>
        <v>X</v>
      </c>
      <c r="Y48" s="61" t="str">
        <f>IF(OR($A48="",Y$10=""),"",IF(IFERROR(MATCH(BCC_12!Y$10,Infor!$A$13:$A$30,0),0)&gt;0,"L",IF(WEEKDAY(Y$10)=1,"","X")))</f>
        <v>X</v>
      </c>
      <c r="Z48" s="61" t="str">
        <f>IF(OR($A48="",Z$10=""),"",IF(IFERROR(MATCH(BCC_12!Z$10,Infor!$A$13:$A$30,0),0)&gt;0,"L",IF(WEEKDAY(Z$10)=1,"","X")))</f>
        <v>X</v>
      </c>
      <c r="AA48" s="61" t="str">
        <f>IF(OR($A48="",AA$10=""),"",IF(IFERROR(MATCH(BCC_12!AA$10,Infor!$A$13:$A$30,0),0)&gt;0,"L",IF(WEEKDAY(AA$10)=1,"","X")))</f>
        <v>X</v>
      </c>
      <c r="AB48" s="61" t="str">
        <f>IF(OR($A48="",AB$10=""),"",IF(IFERROR(MATCH(BCC_12!AB$10,Infor!$A$13:$A$30,0),0)&gt;0,"L",IF(WEEKDAY(AB$10)=1,"","X")))</f>
        <v/>
      </c>
      <c r="AC48" s="61" t="str">
        <f>IF(OR($A48="",AC$10=""),"",IF(IFERROR(MATCH(BCC_12!AC$10,Infor!$A$13:$A$30,0),0)&gt;0,"L",IF(WEEKDAY(AC$10)=1,"","X")))</f>
        <v>X</v>
      </c>
      <c r="AD48" s="61" t="str">
        <f>IF(OR($A48="",AD$10=""),"",IF(IFERROR(MATCH(BCC_12!AD$10,Infor!$A$13:$A$30,0),0)&gt;0,"L",IF(WEEKDAY(AD$10)=1,"","X")))</f>
        <v>X</v>
      </c>
      <c r="AE48" s="61" t="str">
        <f>IF(OR($A48="",AE$10=""),"",IF(IFERROR(MATCH(BCC_12!AE$10,Infor!$A$13:$A$30,0),0)&gt;0,"L",IF(WEEKDAY(AE$10)=1,"","X")))</f>
        <v>X</v>
      </c>
      <c r="AF48" s="61" t="str">
        <f>IF(OR($A48="",AF$10=""),"",IF(IFERROR(MATCH(BCC_12!AF$10,Infor!$A$13:$A$30,0),0)&gt;0,"L",IF(WEEKDAY(AF$10)=1,"","X")))</f>
        <v>X</v>
      </c>
      <c r="AG48" s="61" t="str">
        <f>IF(OR($A48="",AG$10=""),"",IF(IFERROR(MATCH(BCC_12!AG$10,Infor!$A$13:$A$30,0),0)&gt;0,"L",IF(WEEKDAY(AG$10)=1,"","X")))</f>
        <v>X</v>
      </c>
      <c r="AH48" s="61" t="str">
        <f>IF(OR($A48="",AH$10=""),"",IF(IFERROR(MATCH(BCC_12!AH$10,Infor!$A$13:$A$30,0),0)&gt;0,"L",IF(WEEKDAY(AH$10)=1,"","X")))</f>
        <v>X</v>
      </c>
      <c r="AI48" s="61" t="str">
        <f>IF(OR($A48="",AI$10=""),"",IF(IFERROR(MATCH(BCC_12!AI$10,Infor!$A$13:$A$30,0),0)&gt;0,"L",IF(WEEKDAY(AI$10)=1,"","X")))</f>
        <v/>
      </c>
      <c r="AJ48" s="62"/>
      <c r="AK48" s="62">
        <f t="shared" si="6"/>
        <v>26</v>
      </c>
      <c r="AL48" s="62">
        <f t="shared" si="7"/>
        <v>0</v>
      </c>
      <c r="AM48" s="62"/>
      <c r="AN48" s="63"/>
      <c r="AO48" s="44">
        <f t="shared" si="0"/>
        <v>12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IF(OR($A49="",E$10=""),"",IF(IFERROR(MATCH(BCC_12!E$10,Infor!$A$13:$A$30,0),0)&gt;0,"L",IF(WEEKDAY(E$10)=1,"","X")))</f>
        <v>X</v>
      </c>
      <c r="F49" s="61" t="str">
        <f>IF(OR($A49="",F$10=""),"",IF(IFERROR(MATCH(BCC_12!F$10,Infor!$A$13:$A$30,0),0)&gt;0,"L",IF(WEEKDAY(F$10)=1,"","X")))</f>
        <v>X</v>
      </c>
      <c r="G49" s="61" t="str">
        <f>IF(OR($A49="",G$10=""),"",IF(IFERROR(MATCH(BCC_12!G$10,Infor!$A$13:$A$30,0),0)&gt;0,"L",IF(WEEKDAY(G$10)=1,"","X")))</f>
        <v/>
      </c>
      <c r="H49" s="61" t="str">
        <f>IF(OR($A49="",H$10=""),"",IF(IFERROR(MATCH(BCC_12!H$10,Infor!$A$13:$A$30,0),0)&gt;0,"L",IF(WEEKDAY(H$10)=1,"","X")))</f>
        <v>X</v>
      </c>
      <c r="I49" s="61" t="str">
        <f>IF(OR($A49="",I$10=""),"",IF(IFERROR(MATCH(BCC_12!I$10,Infor!$A$13:$A$30,0),0)&gt;0,"L",IF(WEEKDAY(I$10)=1,"","X")))</f>
        <v>X</v>
      </c>
      <c r="J49" s="61" t="str">
        <f>IF(OR($A49="",J$10=""),"",IF(IFERROR(MATCH(BCC_12!J$10,Infor!$A$13:$A$30,0),0)&gt;0,"L",IF(WEEKDAY(J$10)=1,"","X")))</f>
        <v>X</v>
      </c>
      <c r="K49" s="61" t="str">
        <f>IF(OR($A49="",K$10=""),"",IF(IFERROR(MATCH(BCC_12!K$10,Infor!$A$13:$A$30,0),0)&gt;0,"L",IF(WEEKDAY(K$10)=1,"","X")))</f>
        <v>X</v>
      </c>
      <c r="L49" s="61" t="str">
        <f>IF(OR($A49="",L$10=""),"",IF(IFERROR(MATCH(BCC_12!L$10,Infor!$A$13:$A$30,0),0)&gt;0,"L",IF(WEEKDAY(L$10)=1,"","X")))</f>
        <v>X</v>
      </c>
      <c r="M49" s="61" t="str">
        <f>IF(OR($A49="",M$10=""),"",IF(IFERROR(MATCH(BCC_12!M$10,Infor!$A$13:$A$30,0),0)&gt;0,"L",IF(WEEKDAY(M$10)=1,"","X")))</f>
        <v>X</v>
      </c>
      <c r="N49" s="61" t="str">
        <f>IF(OR($A49="",N$10=""),"",IF(IFERROR(MATCH(BCC_12!N$10,Infor!$A$13:$A$30,0),0)&gt;0,"L",IF(WEEKDAY(N$10)=1,"","X")))</f>
        <v/>
      </c>
      <c r="O49" s="61" t="str">
        <f>IF(OR($A49="",O$10=""),"",IF(IFERROR(MATCH(BCC_12!O$10,Infor!$A$13:$A$30,0),0)&gt;0,"L",IF(WEEKDAY(O$10)=1,"","X")))</f>
        <v>X</v>
      </c>
      <c r="P49" s="61" t="str">
        <f>IF(OR($A49="",P$10=""),"",IF(IFERROR(MATCH(BCC_12!P$10,Infor!$A$13:$A$30,0),0)&gt;0,"L",IF(WEEKDAY(P$10)=1,"","X")))</f>
        <v>X</v>
      </c>
      <c r="Q49" s="61" t="str">
        <f>IF(OR($A49="",Q$10=""),"",IF(IFERROR(MATCH(BCC_12!Q$10,Infor!$A$13:$A$30,0),0)&gt;0,"L",IF(WEEKDAY(Q$10)=1,"","X")))</f>
        <v>X</v>
      </c>
      <c r="R49" s="61" t="str">
        <f>IF(OR($A49="",R$10=""),"",IF(IFERROR(MATCH(BCC_12!R$10,Infor!$A$13:$A$30,0),0)&gt;0,"L",IF(WEEKDAY(R$10)=1,"","X")))</f>
        <v>X</v>
      </c>
      <c r="S49" s="61" t="str">
        <f>IF(OR($A49="",S$10=""),"",IF(IFERROR(MATCH(BCC_12!S$10,Infor!$A$13:$A$30,0),0)&gt;0,"L",IF(WEEKDAY(S$10)=1,"","X")))</f>
        <v>X</v>
      </c>
      <c r="T49" s="61" t="str">
        <f>IF(OR($A49="",T$10=""),"",IF(IFERROR(MATCH(BCC_12!T$10,Infor!$A$13:$A$30,0),0)&gt;0,"L",IF(WEEKDAY(T$10)=1,"","X")))</f>
        <v>X</v>
      </c>
      <c r="U49" s="61" t="str">
        <f>IF(OR($A49="",U$10=""),"",IF(IFERROR(MATCH(BCC_12!U$10,Infor!$A$13:$A$30,0),0)&gt;0,"L",IF(WEEKDAY(U$10)=1,"","X")))</f>
        <v/>
      </c>
      <c r="V49" s="61" t="str">
        <f>IF(OR($A49="",V$10=""),"",IF(IFERROR(MATCH(BCC_12!V$10,Infor!$A$13:$A$30,0),0)&gt;0,"L",IF(WEEKDAY(V$10)=1,"","X")))</f>
        <v>X</v>
      </c>
      <c r="W49" s="61" t="str">
        <f>IF(OR($A49="",W$10=""),"",IF(IFERROR(MATCH(BCC_12!W$10,Infor!$A$13:$A$30,0),0)&gt;0,"L",IF(WEEKDAY(W$10)=1,"","X")))</f>
        <v>X</v>
      </c>
      <c r="X49" s="61" t="str">
        <f>IF(OR($A49="",X$10=""),"",IF(IFERROR(MATCH(BCC_12!X$10,Infor!$A$13:$A$30,0),0)&gt;0,"L",IF(WEEKDAY(X$10)=1,"","X")))</f>
        <v>X</v>
      </c>
      <c r="Y49" s="61" t="str">
        <f>IF(OR($A49="",Y$10=""),"",IF(IFERROR(MATCH(BCC_12!Y$10,Infor!$A$13:$A$30,0),0)&gt;0,"L",IF(WEEKDAY(Y$10)=1,"","X")))</f>
        <v>X</v>
      </c>
      <c r="Z49" s="61" t="str">
        <f>IF(OR($A49="",Z$10=""),"",IF(IFERROR(MATCH(BCC_12!Z$10,Infor!$A$13:$A$30,0),0)&gt;0,"L",IF(WEEKDAY(Z$10)=1,"","X")))</f>
        <v>X</v>
      </c>
      <c r="AA49" s="61" t="str">
        <f>IF(OR($A49="",AA$10=""),"",IF(IFERROR(MATCH(BCC_12!AA$10,Infor!$A$13:$A$30,0),0)&gt;0,"L",IF(WEEKDAY(AA$10)=1,"","X")))</f>
        <v>X</v>
      </c>
      <c r="AB49" s="61" t="str">
        <f>IF(OR($A49="",AB$10=""),"",IF(IFERROR(MATCH(BCC_12!AB$10,Infor!$A$13:$A$30,0),0)&gt;0,"L",IF(WEEKDAY(AB$10)=1,"","X")))</f>
        <v/>
      </c>
      <c r="AC49" s="61" t="str">
        <f>IF(OR($A49="",AC$10=""),"",IF(IFERROR(MATCH(BCC_12!AC$10,Infor!$A$13:$A$30,0),0)&gt;0,"L",IF(WEEKDAY(AC$10)=1,"","X")))</f>
        <v>X</v>
      </c>
      <c r="AD49" s="61" t="str">
        <f>IF(OR($A49="",AD$10=""),"",IF(IFERROR(MATCH(BCC_12!AD$10,Infor!$A$13:$A$30,0),0)&gt;0,"L",IF(WEEKDAY(AD$10)=1,"","X")))</f>
        <v>X</v>
      </c>
      <c r="AE49" s="61" t="str">
        <f>IF(OR($A49="",AE$10=""),"",IF(IFERROR(MATCH(BCC_12!AE$10,Infor!$A$13:$A$30,0),0)&gt;0,"L",IF(WEEKDAY(AE$10)=1,"","X")))</f>
        <v>X</v>
      </c>
      <c r="AF49" s="61" t="str">
        <f>IF(OR($A49="",AF$10=""),"",IF(IFERROR(MATCH(BCC_12!AF$10,Infor!$A$13:$A$30,0),0)&gt;0,"L",IF(WEEKDAY(AF$10)=1,"","X")))</f>
        <v>X</v>
      </c>
      <c r="AG49" s="61" t="str">
        <f>IF(OR($A49="",AG$10=""),"",IF(IFERROR(MATCH(BCC_12!AG$10,Infor!$A$13:$A$30,0),0)&gt;0,"L",IF(WEEKDAY(AG$10)=1,"","X")))</f>
        <v>X</v>
      </c>
      <c r="AH49" s="61" t="str">
        <f>IF(OR($A49="",AH$10=""),"",IF(IFERROR(MATCH(BCC_12!AH$10,Infor!$A$13:$A$30,0),0)&gt;0,"L",IF(WEEKDAY(AH$10)=1,"","X")))</f>
        <v>X</v>
      </c>
      <c r="AI49" s="61" t="str">
        <f>IF(OR($A49="",AI$10=""),"",IF(IFERROR(MATCH(BCC_12!AI$10,Infor!$A$13:$A$30,0),0)&gt;0,"L",IF(WEEKDAY(AI$10)=1,"","X")))</f>
        <v/>
      </c>
      <c r="AJ49" s="62"/>
      <c r="AK49" s="62">
        <f t="shared" si="6"/>
        <v>26</v>
      </c>
      <c r="AL49" s="62">
        <f t="shared" si="7"/>
        <v>0</v>
      </c>
      <c r="AM49" s="62"/>
      <c r="AN49" s="63"/>
      <c r="AO49" s="44">
        <f t="shared" si="0"/>
        <v>12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IF(OR($A50="",E$10=""),"",IF(IFERROR(MATCH(BCC_12!E$10,Infor!$A$13:$A$30,0),0)&gt;0,"L",IF(WEEKDAY(E$10)=1,"","X")))</f>
        <v>X</v>
      </c>
      <c r="F50" s="61" t="str">
        <f>IF(OR($A50="",F$10=""),"",IF(IFERROR(MATCH(BCC_12!F$10,Infor!$A$13:$A$30,0),0)&gt;0,"L",IF(WEEKDAY(F$10)=1,"","X")))</f>
        <v>X</v>
      </c>
      <c r="G50" s="61" t="str">
        <f>IF(OR($A50="",G$10=""),"",IF(IFERROR(MATCH(BCC_12!G$10,Infor!$A$13:$A$30,0),0)&gt;0,"L",IF(WEEKDAY(G$10)=1,"","X")))</f>
        <v/>
      </c>
      <c r="H50" s="61" t="str">
        <f>IF(OR($A50="",H$10=""),"",IF(IFERROR(MATCH(BCC_12!H$10,Infor!$A$13:$A$30,0),0)&gt;0,"L",IF(WEEKDAY(H$10)=1,"","X")))</f>
        <v>X</v>
      </c>
      <c r="I50" s="61" t="str">
        <f>IF(OR($A50="",I$10=""),"",IF(IFERROR(MATCH(BCC_12!I$10,Infor!$A$13:$A$30,0),0)&gt;0,"L",IF(WEEKDAY(I$10)=1,"","X")))</f>
        <v>X</v>
      </c>
      <c r="J50" s="61" t="str">
        <f>IF(OR($A50="",J$10=""),"",IF(IFERROR(MATCH(BCC_12!J$10,Infor!$A$13:$A$30,0),0)&gt;0,"L",IF(WEEKDAY(J$10)=1,"","X")))</f>
        <v>X</v>
      </c>
      <c r="K50" s="61" t="str">
        <f>IF(OR($A50="",K$10=""),"",IF(IFERROR(MATCH(BCC_12!K$10,Infor!$A$13:$A$30,0),0)&gt;0,"L",IF(WEEKDAY(K$10)=1,"","X")))</f>
        <v>X</v>
      </c>
      <c r="L50" s="61" t="str">
        <f>IF(OR($A50="",L$10=""),"",IF(IFERROR(MATCH(BCC_12!L$10,Infor!$A$13:$A$30,0),0)&gt;0,"L",IF(WEEKDAY(L$10)=1,"","X")))</f>
        <v>X</v>
      </c>
      <c r="M50" s="61" t="str">
        <f>IF(OR($A50="",M$10=""),"",IF(IFERROR(MATCH(BCC_12!M$10,Infor!$A$13:$A$30,0),0)&gt;0,"L",IF(WEEKDAY(M$10)=1,"","X")))</f>
        <v>X</v>
      </c>
      <c r="N50" s="61" t="str">
        <f>IF(OR($A50="",N$10=""),"",IF(IFERROR(MATCH(BCC_12!N$10,Infor!$A$13:$A$30,0),0)&gt;0,"L",IF(WEEKDAY(N$10)=1,"","X")))</f>
        <v/>
      </c>
      <c r="O50" s="61" t="str">
        <f>IF(OR($A50="",O$10=""),"",IF(IFERROR(MATCH(BCC_12!O$10,Infor!$A$13:$A$30,0),0)&gt;0,"L",IF(WEEKDAY(O$10)=1,"","X")))</f>
        <v>X</v>
      </c>
      <c r="P50" s="61" t="str">
        <f>IF(OR($A50="",P$10=""),"",IF(IFERROR(MATCH(BCC_12!P$10,Infor!$A$13:$A$30,0),0)&gt;0,"L",IF(WEEKDAY(P$10)=1,"","X")))</f>
        <v>X</v>
      </c>
      <c r="Q50" s="61" t="str">
        <f>IF(OR($A50="",Q$10=""),"",IF(IFERROR(MATCH(BCC_12!Q$10,Infor!$A$13:$A$30,0),0)&gt;0,"L",IF(WEEKDAY(Q$10)=1,"","X")))</f>
        <v>X</v>
      </c>
      <c r="R50" s="61" t="str">
        <f>IF(OR($A50="",R$10=""),"",IF(IFERROR(MATCH(BCC_12!R$10,Infor!$A$13:$A$30,0),0)&gt;0,"L",IF(WEEKDAY(R$10)=1,"","X")))</f>
        <v>X</v>
      </c>
      <c r="S50" s="61" t="str">
        <f>IF(OR($A50="",S$10=""),"",IF(IFERROR(MATCH(BCC_12!S$10,Infor!$A$13:$A$30,0),0)&gt;0,"L",IF(WEEKDAY(S$10)=1,"","X")))</f>
        <v>X</v>
      </c>
      <c r="T50" s="61" t="str">
        <f>IF(OR($A50="",T$10=""),"",IF(IFERROR(MATCH(BCC_12!T$10,Infor!$A$13:$A$30,0),0)&gt;0,"L",IF(WEEKDAY(T$10)=1,"","X")))</f>
        <v>X</v>
      </c>
      <c r="U50" s="61" t="str">
        <f>IF(OR($A50="",U$10=""),"",IF(IFERROR(MATCH(BCC_12!U$10,Infor!$A$13:$A$30,0),0)&gt;0,"L",IF(WEEKDAY(U$10)=1,"","X")))</f>
        <v/>
      </c>
      <c r="V50" s="61" t="str">
        <f>IF(OR($A50="",V$10=""),"",IF(IFERROR(MATCH(BCC_12!V$10,Infor!$A$13:$A$30,0),0)&gt;0,"L",IF(WEEKDAY(V$10)=1,"","X")))</f>
        <v>X</v>
      </c>
      <c r="W50" s="61" t="str">
        <f>IF(OR($A50="",W$10=""),"",IF(IFERROR(MATCH(BCC_12!W$10,Infor!$A$13:$A$30,0),0)&gt;0,"L",IF(WEEKDAY(W$10)=1,"","X")))</f>
        <v>X</v>
      </c>
      <c r="X50" s="61" t="str">
        <f>IF(OR($A50="",X$10=""),"",IF(IFERROR(MATCH(BCC_12!X$10,Infor!$A$13:$A$30,0),0)&gt;0,"L",IF(WEEKDAY(X$10)=1,"","X")))</f>
        <v>X</v>
      </c>
      <c r="Y50" s="61" t="str">
        <f>IF(OR($A50="",Y$10=""),"",IF(IFERROR(MATCH(BCC_12!Y$10,Infor!$A$13:$A$30,0),0)&gt;0,"L",IF(WEEKDAY(Y$10)=1,"","X")))</f>
        <v>X</v>
      </c>
      <c r="Z50" s="61" t="str">
        <f>IF(OR($A50="",Z$10=""),"",IF(IFERROR(MATCH(BCC_12!Z$10,Infor!$A$13:$A$30,0),0)&gt;0,"L",IF(WEEKDAY(Z$10)=1,"","X")))</f>
        <v>X</v>
      </c>
      <c r="AA50" s="61" t="str">
        <f>IF(OR($A50="",AA$10=""),"",IF(IFERROR(MATCH(BCC_12!AA$10,Infor!$A$13:$A$30,0),0)&gt;0,"L",IF(WEEKDAY(AA$10)=1,"","X")))</f>
        <v>X</v>
      </c>
      <c r="AB50" s="61" t="str">
        <f>IF(OR($A50="",AB$10=""),"",IF(IFERROR(MATCH(BCC_12!AB$10,Infor!$A$13:$A$30,0),0)&gt;0,"L",IF(WEEKDAY(AB$10)=1,"","X")))</f>
        <v/>
      </c>
      <c r="AC50" s="61" t="str">
        <f>IF(OR($A50="",AC$10=""),"",IF(IFERROR(MATCH(BCC_12!AC$10,Infor!$A$13:$A$30,0),0)&gt;0,"L",IF(WEEKDAY(AC$10)=1,"","X")))</f>
        <v>X</v>
      </c>
      <c r="AD50" s="61" t="str">
        <f>IF(OR($A50="",AD$10=""),"",IF(IFERROR(MATCH(BCC_12!AD$10,Infor!$A$13:$A$30,0),0)&gt;0,"L",IF(WEEKDAY(AD$10)=1,"","X")))</f>
        <v>X</v>
      </c>
      <c r="AE50" s="61" t="str">
        <f>IF(OR($A50="",AE$10=""),"",IF(IFERROR(MATCH(BCC_12!AE$10,Infor!$A$13:$A$30,0),0)&gt;0,"L",IF(WEEKDAY(AE$10)=1,"","X")))</f>
        <v>X</v>
      </c>
      <c r="AF50" s="61" t="str">
        <f>IF(OR($A50="",AF$10=""),"",IF(IFERROR(MATCH(BCC_12!AF$10,Infor!$A$13:$A$30,0),0)&gt;0,"L",IF(WEEKDAY(AF$10)=1,"","X")))</f>
        <v>X</v>
      </c>
      <c r="AG50" s="61" t="str">
        <f>IF(OR($A50="",AG$10=""),"",IF(IFERROR(MATCH(BCC_12!AG$10,Infor!$A$13:$A$30,0),0)&gt;0,"L",IF(WEEKDAY(AG$10)=1,"","X")))</f>
        <v>X</v>
      </c>
      <c r="AH50" s="61" t="str">
        <f>IF(OR($A50="",AH$10=""),"",IF(IFERROR(MATCH(BCC_12!AH$10,Infor!$A$13:$A$30,0),0)&gt;0,"L",IF(WEEKDAY(AH$10)=1,"","X")))</f>
        <v>X</v>
      </c>
      <c r="AI50" s="61" t="str">
        <f>IF(OR($A50="",AI$10=""),"",IF(IFERROR(MATCH(BCC_12!AI$10,Infor!$A$13:$A$30,0),0)&gt;0,"L",IF(WEEKDAY(AI$10)=1,"","X")))</f>
        <v/>
      </c>
      <c r="AJ50" s="62"/>
      <c r="AK50" s="62">
        <f t="shared" si="6"/>
        <v>26</v>
      </c>
      <c r="AL50" s="62">
        <f t="shared" si="7"/>
        <v>0</v>
      </c>
      <c r="AM50" s="62"/>
      <c r="AN50" s="63"/>
      <c r="AO50" s="44">
        <f t="shared" si="0"/>
        <v>12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IF(OR($A51="",E$10=""),"",IF(IFERROR(MATCH(BCC_12!E$10,Infor!$A$13:$A$30,0),0)&gt;0,"L",IF(WEEKDAY(E$10)=1,"","X")))</f>
        <v>X</v>
      </c>
      <c r="F51" s="61" t="str">
        <f>IF(OR($A51="",F$10=""),"",IF(IFERROR(MATCH(BCC_12!F$10,Infor!$A$13:$A$30,0),0)&gt;0,"L",IF(WEEKDAY(F$10)=1,"","X")))</f>
        <v>X</v>
      </c>
      <c r="G51" s="61" t="str">
        <f>IF(OR($A51="",G$10=""),"",IF(IFERROR(MATCH(BCC_12!G$10,Infor!$A$13:$A$30,0),0)&gt;0,"L",IF(WEEKDAY(G$10)=1,"","X")))</f>
        <v/>
      </c>
      <c r="H51" s="61" t="str">
        <f>IF(OR($A51="",H$10=""),"",IF(IFERROR(MATCH(BCC_12!H$10,Infor!$A$13:$A$30,0),0)&gt;0,"L",IF(WEEKDAY(H$10)=1,"","X")))</f>
        <v>X</v>
      </c>
      <c r="I51" s="61" t="str">
        <f>IF(OR($A51="",I$10=""),"",IF(IFERROR(MATCH(BCC_12!I$10,Infor!$A$13:$A$30,0),0)&gt;0,"L",IF(WEEKDAY(I$10)=1,"","X")))</f>
        <v>X</v>
      </c>
      <c r="J51" s="61" t="str">
        <f>IF(OR($A51="",J$10=""),"",IF(IFERROR(MATCH(BCC_12!J$10,Infor!$A$13:$A$30,0),0)&gt;0,"L",IF(WEEKDAY(J$10)=1,"","X")))</f>
        <v>X</v>
      </c>
      <c r="K51" s="61" t="str">
        <f>IF(OR($A51="",K$10=""),"",IF(IFERROR(MATCH(BCC_12!K$10,Infor!$A$13:$A$30,0),0)&gt;0,"L",IF(WEEKDAY(K$10)=1,"","X")))</f>
        <v>X</v>
      </c>
      <c r="L51" s="61" t="str">
        <f>IF(OR($A51="",L$10=""),"",IF(IFERROR(MATCH(BCC_12!L$10,Infor!$A$13:$A$30,0),0)&gt;0,"L",IF(WEEKDAY(L$10)=1,"","X")))</f>
        <v>X</v>
      </c>
      <c r="M51" s="61" t="str">
        <f>IF(OR($A51="",M$10=""),"",IF(IFERROR(MATCH(BCC_12!M$10,Infor!$A$13:$A$30,0),0)&gt;0,"L",IF(WEEKDAY(M$10)=1,"","X")))</f>
        <v>X</v>
      </c>
      <c r="N51" s="61" t="str">
        <f>IF(OR($A51="",N$10=""),"",IF(IFERROR(MATCH(BCC_12!N$10,Infor!$A$13:$A$30,0),0)&gt;0,"L",IF(WEEKDAY(N$10)=1,"","X")))</f>
        <v/>
      </c>
      <c r="O51" s="61" t="str">
        <f>IF(OR($A51="",O$10=""),"",IF(IFERROR(MATCH(BCC_12!O$10,Infor!$A$13:$A$30,0),0)&gt;0,"L",IF(WEEKDAY(O$10)=1,"","X")))</f>
        <v>X</v>
      </c>
      <c r="P51" s="61" t="str">
        <f>IF(OR($A51="",P$10=""),"",IF(IFERROR(MATCH(BCC_12!P$10,Infor!$A$13:$A$30,0),0)&gt;0,"L",IF(WEEKDAY(P$10)=1,"","X")))</f>
        <v>X</v>
      </c>
      <c r="Q51" s="61" t="str">
        <f>IF(OR($A51="",Q$10=""),"",IF(IFERROR(MATCH(BCC_12!Q$10,Infor!$A$13:$A$30,0),0)&gt;0,"L",IF(WEEKDAY(Q$10)=1,"","X")))</f>
        <v>X</v>
      </c>
      <c r="R51" s="61" t="str">
        <f>IF(OR($A51="",R$10=""),"",IF(IFERROR(MATCH(BCC_12!R$10,Infor!$A$13:$A$30,0),0)&gt;0,"L",IF(WEEKDAY(R$10)=1,"","X")))</f>
        <v>X</v>
      </c>
      <c r="S51" s="61" t="str">
        <f>IF(OR($A51="",S$10=""),"",IF(IFERROR(MATCH(BCC_12!S$10,Infor!$A$13:$A$30,0),0)&gt;0,"L",IF(WEEKDAY(S$10)=1,"","X")))</f>
        <v>X</v>
      </c>
      <c r="T51" s="61" t="str">
        <f>IF(OR($A51="",T$10=""),"",IF(IFERROR(MATCH(BCC_12!T$10,Infor!$A$13:$A$30,0),0)&gt;0,"L",IF(WEEKDAY(T$10)=1,"","X")))</f>
        <v>X</v>
      </c>
      <c r="U51" s="61" t="str">
        <f>IF(OR($A51="",U$10=""),"",IF(IFERROR(MATCH(BCC_12!U$10,Infor!$A$13:$A$30,0),0)&gt;0,"L",IF(WEEKDAY(U$10)=1,"","X")))</f>
        <v/>
      </c>
      <c r="V51" s="61" t="str">
        <f>IF(OR($A51="",V$10=""),"",IF(IFERROR(MATCH(BCC_12!V$10,Infor!$A$13:$A$30,0),0)&gt;0,"L",IF(WEEKDAY(V$10)=1,"","X")))</f>
        <v>X</v>
      </c>
      <c r="W51" s="61" t="str">
        <f>IF(OR($A51="",W$10=""),"",IF(IFERROR(MATCH(BCC_12!W$10,Infor!$A$13:$A$30,0),0)&gt;0,"L",IF(WEEKDAY(W$10)=1,"","X")))</f>
        <v>X</v>
      </c>
      <c r="X51" s="61" t="str">
        <f>IF(OR($A51="",X$10=""),"",IF(IFERROR(MATCH(BCC_12!X$10,Infor!$A$13:$A$30,0),0)&gt;0,"L",IF(WEEKDAY(X$10)=1,"","X")))</f>
        <v>X</v>
      </c>
      <c r="Y51" s="61" t="str">
        <f>IF(OR($A51="",Y$10=""),"",IF(IFERROR(MATCH(BCC_12!Y$10,Infor!$A$13:$A$30,0),0)&gt;0,"L",IF(WEEKDAY(Y$10)=1,"","X")))</f>
        <v>X</v>
      </c>
      <c r="Z51" s="61" t="str">
        <f>IF(OR($A51="",Z$10=""),"",IF(IFERROR(MATCH(BCC_12!Z$10,Infor!$A$13:$A$30,0),0)&gt;0,"L",IF(WEEKDAY(Z$10)=1,"","X")))</f>
        <v>X</v>
      </c>
      <c r="AA51" s="61" t="str">
        <f>IF(OR($A51="",AA$10=""),"",IF(IFERROR(MATCH(BCC_12!AA$10,Infor!$A$13:$A$30,0),0)&gt;0,"L",IF(WEEKDAY(AA$10)=1,"","X")))</f>
        <v>X</v>
      </c>
      <c r="AB51" s="61" t="str">
        <f>IF(OR($A51="",AB$10=""),"",IF(IFERROR(MATCH(BCC_12!AB$10,Infor!$A$13:$A$30,0),0)&gt;0,"L",IF(WEEKDAY(AB$10)=1,"","X")))</f>
        <v/>
      </c>
      <c r="AC51" s="61" t="str">
        <f>IF(OR($A51="",AC$10=""),"",IF(IFERROR(MATCH(BCC_12!AC$10,Infor!$A$13:$A$30,0),0)&gt;0,"L",IF(WEEKDAY(AC$10)=1,"","X")))</f>
        <v>X</v>
      </c>
      <c r="AD51" s="61" t="str">
        <f>IF(OR($A51="",AD$10=""),"",IF(IFERROR(MATCH(BCC_12!AD$10,Infor!$A$13:$A$30,0),0)&gt;0,"L",IF(WEEKDAY(AD$10)=1,"","X")))</f>
        <v>X</v>
      </c>
      <c r="AE51" s="61" t="str">
        <f>IF(OR($A51="",AE$10=""),"",IF(IFERROR(MATCH(BCC_12!AE$10,Infor!$A$13:$A$30,0),0)&gt;0,"L",IF(WEEKDAY(AE$10)=1,"","X")))</f>
        <v>X</v>
      </c>
      <c r="AF51" s="61" t="str">
        <f>IF(OR($A51="",AF$10=""),"",IF(IFERROR(MATCH(BCC_12!AF$10,Infor!$A$13:$A$30,0),0)&gt;0,"L",IF(WEEKDAY(AF$10)=1,"","X")))</f>
        <v>X</v>
      </c>
      <c r="AG51" s="61" t="str">
        <f>IF(OR($A51="",AG$10=""),"",IF(IFERROR(MATCH(BCC_12!AG$10,Infor!$A$13:$A$30,0),0)&gt;0,"L",IF(WEEKDAY(AG$10)=1,"","X")))</f>
        <v>X</v>
      </c>
      <c r="AH51" s="61" t="str">
        <f>IF(OR($A51="",AH$10=""),"",IF(IFERROR(MATCH(BCC_12!AH$10,Infor!$A$13:$A$30,0),0)&gt;0,"L",IF(WEEKDAY(AH$10)=1,"","X")))</f>
        <v>X</v>
      </c>
      <c r="AI51" s="61" t="str">
        <f>IF(OR($A51="",AI$10=""),"",IF(IFERROR(MATCH(BCC_12!AI$10,Infor!$A$13:$A$30,0),0)&gt;0,"L",IF(WEEKDAY(AI$10)=1,"","X")))</f>
        <v/>
      </c>
      <c r="AJ51" s="62"/>
      <c r="AK51" s="62">
        <f t="shared" si="6"/>
        <v>26</v>
      </c>
      <c r="AL51" s="62">
        <f t="shared" si="7"/>
        <v>0</v>
      </c>
      <c r="AM51" s="62"/>
      <c r="AN51" s="63"/>
      <c r="AO51" s="44">
        <f t="shared" si="0"/>
        <v>12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IF(OR($A52="",E$10=""),"",IF(IFERROR(MATCH(BCC_12!E$10,Infor!$A$13:$A$30,0),0)&gt;0,"L",IF(WEEKDAY(E$10)=1,"","X")))</f>
        <v>X</v>
      </c>
      <c r="F52" s="61" t="str">
        <f>IF(OR($A52="",F$10=""),"",IF(IFERROR(MATCH(BCC_12!F$10,Infor!$A$13:$A$30,0),0)&gt;0,"L",IF(WEEKDAY(F$10)=1,"","X")))</f>
        <v>X</v>
      </c>
      <c r="G52" s="61" t="str">
        <f>IF(OR($A52="",G$10=""),"",IF(IFERROR(MATCH(BCC_12!G$10,Infor!$A$13:$A$30,0),0)&gt;0,"L",IF(WEEKDAY(G$10)=1,"","X")))</f>
        <v/>
      </c>
      <c r="H52" s="61" t="str">
        <f>IF(OR($A52="",H$10=""),"",IF(IFERROR(MATCH(BCC_12!H$10,Infor!$A$13:$A$30,0),0)&gt;0,"L",IF(WEEKDAY(H$10)=1,"","X")))</f>
        <v>X</v>
      </c>
      <c r="I52" s="61" t="str">
        <f>IF(OR($A52="",I$10=""),"",IF(IFERROR(MATCH(BCC_12!I$10,Infor!$A$13:$A$30,0),0)&gt;0,"L",IF(WEEKDAY(I$10)=1,"","X")))</f>
        <v>X</v>
      </c>
      <c r="J52" s="61" t="str">
        <f>IF(OR($A52="",J$10=""),"",IF(IFERROR(MATCH(BCC_12!J$10,Infor!$A$13:$A$30,0),0)&gt;0,"L",IF(WEEKDAY(J$10)=1,"","X")))</f>
        <v>X</v>
      </c>
      <c r="K52" s="61" t="str">
        <f>IF(OR($A52="",K$10=""),"",IF(IFERROR(MATCH(BCC_12!K$10,Infor!$A$13:$A$30,0),0)&gt;0,"L",IF(WEEKDAY(K$10)=1,"","X")))</f>
        <v>X</v>
      </c>
      <c r="L52" s="61" t="str">
        <f>IF(OR($A52="",L$10=""),"",IF(IFERROR(MATCH(BCC_12!L$10,Infor!$A$13:$A$30,0),0)&gt;0,"L",IF(WEEKDAY(L$10)=1,"","X")))</f>
        <v>X</v>
      </c>
      <c r="M52" s="61" t="str">
        <f>IF(OR($A52="",M$10=""),"",IF(IFERROR(MATCH(BCC_12!M$10,Infor!$A$13:$A$30,0),0)&gt;0,"L",IF(WEEKDAY(M$10)=1,"","X")))</f>
        <v>X</v>
      </c>
      <c r="N52" s="61" t="str">
        <f>IF(OR($A52="",N$10=""),"",IF(IFERROR(MATCH(BCC_12!N$10,Infor!$A$13:$A$30,0),0)&gt;0,"L",IF(WEEKDAY(N$10)=1,"","X")))</f>
        <v/>
      </c>
      <c r="O52" s="61" t="str">
        <f>IF(OR($A52="",O$10=""),"",IF(IFERROR(MATCH(BCC_12!O$10,Infor!$A$13:$A$30,0),0)&gt;0,"L",IF(WEEKDAY(O$10)=1,"","X")))</f>
        <v>X</v>
      </c>
      <c r="P52" s="61" t="str">
        <f>IF(OR($A52="",P$10=""),"",IF(IFERROR(MATCH(BCC_12!P$10,Infor!$A$13:$A$30,0),0)&gt;0,"L",IF(WEEKDAY(P$10)=1,"","X")))</f>
        <v>X</v>
      </c>
      <c r="Q52" s="61" t="str">
        <f>IF(OR($A52="",Q$10=""),"",IF(IFERROR(MATCH(BCC_12!Q$10,Infor!$A$13:$A$30,0),0)&gt;0,"L",IF(WEEKDAY(Q$10)=1,"","X")))</f>
        <v>X</v>
      </c>
      <c r="R52" s="61" t="str">
        <f>IF(OR($A52="",R$10=""),"",IF(IFERROR(MATCH(BCC_12!R$10,Infor!$A$13:$A$30,0),0)&gt;0,"L",IF(WEEKDAY(R$10)=1,"","X")))</f>
        <v>X</v>
      </c>
      <c r="S52" s="61" t="str">
        <f>IF(OR($A52="",S$10=""),"",IF(IFERROR(MATCH(BCC_12!S$10,Infor!$A$13:$A$30,0),0)&gt;0,"L",IF(WEEKDAY(S$10)=1,"","X")))</f>
        <v>X</v>
      </c>
      <c r="T52" s="61" t="str">
        <f>IF(OR($A52="",T$10=""),"",IF(IFERROR(MATCH(BCC_12!T$10,Infor!$A$13:$A$30,0),0)&gt;0,"L",IF(WEEKDAY(T$10)=1,"","X")))</f>
        <v>X</v>
      </c>
      <c r="U52" s="61" t="str">
        <f>IF(OR($A52="",U$10=""),"",IF(IFERROR(MATCH(BCC_12!U$10,Infor!$A$13:$A$30,0),0)&gt;0,"L",IF(WEEKDAY(U$10)=1,"","X")))</f>
        <v/>
      </c>
      <c r="V52" s="61" t="str">
        <f>IF(OR($A52="",V$10=""),"",IF(IFERROR(MATCH(BCC_12!V$10,Infor!$A$13:$A$30,0),0)&gt;0,"L",IF(WEEKDAY(V$10)=1,"","X")))</f>
        <v>X</v>
      </c>
      <c r="W52" s="61" t="str">
        <f>IF(OR($A52="",W$10=""),"",IF(IFERROR(MATCH(BCC_12!W$10,Infor!$A$13:$A$30,0),0)&gt;0,"L",IF(WEEKDAY(W$10)=1,"","X")))</f>
        <v>X</v>
      </c>
      <c r="X52" s="61" t="str">
        <f>IF(OR($A52="",X$10=""),"",IF(IFERROR(MATCH(BCC_12!X$10,Infor!$A$13:$A$30,0),0)&gt;0,"L",IF(WEEKDAY(X$10)=1,"","X")))</f>
        <v>X</v>
      </c>
      <c r="Y52" s="61" t="str">
        <f>IF(OR($A52="",Y$10=""),"",IF(IFERROR(MATCH(BCC_12!Y$10,Infor!$A$13:$A$30,0),0)&gt;0,"L",IF(WEEKDAY(Y$10)=1,"","X")))</f>
        <v>X</v>
      </c>
      <c r="Z52" s="61" t="str">
        <f>IF(OR($A52="",Z$10=""),"",IF(IFERROR(MATCH(BCC_12!Z$10,Infor!$A$13:$A$30,0),0)&gt;0,"L",IF(WEEKDAY(Z$10)=1,"","X")))</f>
        <v>X</v>
      </c>
      <c r="AA52" s="61" t="str">
        <f>IF(OR($A52="",AA$10=""),"",IF(IFERROR(MATCH(BCC_12!AA$10,Infor!$A$13:$A$30,0),0)&gt;0,"L",IF(WEEKDAY(AA$10)=1,"","X")))</f>
        <v>X</v>
      </c>
      <c r="AB52" s="61" t="str">
        <f>IF(OR($A52="",AB$10=""),"",IF(IFERROR(MATCH(BCC_12!AB$10,Infor!$A$13:$A$30,0),0)&gt;0,"L",IF(WEEKDAY(AB$10)=1,"","X")))</f>
        <v/>
      </c>
      <c r="AC52" s="61" t="str">
        <f>IF(OR($A52="",AC$10=""),"",IF(IFERROR(MATCH(BCC_12!AC$10,Infor!$A$13:$A$30,0),0)&gt;0,"L",IF(WEEKDAY(AC$10)=1,"","X")))</f>
        <v>X</v>
      </c>
      <c r="AD52" s="61" t="str">
        <f>IF(OR($A52="",AD$10=""),"",IF(IFERROR(MATCH(BCC_12!AD$10,Infor!$A$13:$A$30,0),0)&gt;0,"L",IF(WEEKDAY(AD$10)=1,"","X")))</f>
        <v>X</v>
      </c>
      <c r="AE52" s="61" t="str">
        <f>IF(OR($A52="",AE$10=""),"",IF(IFERROR(MATCH(BCC_12!AE$10,Infor!$A$13:$A$30,0),0)&gt;0,"L",IF(WEEKDAY(AE$10)=1,"","X")))</f>
        <v>X</v>
      </c>
      <c r="AF52" s="61" t="str">
        <f>IF(OR($A52="",AF$10=""),"",IF(IFERROR(MATCH(BCC_12!AF$10,Infor!$A$13:$A$30,0),0)&gt;0,"L",IF(WEEKDAY(AF$10)=1,"","X")))</f>
        <v>X</v>
      </c>
      <c r="AG52" s="61" t="str">
        <f>IF(OR($A52="",AG$10=""),"",IF(IFERROR(MATCH(BCC_12!AG$10,Infor!$A$13:$A$30,0),0)&gt;0,"L",IF(WEEKDAY(AG$10)=1,"","X")))</f>
        <v>X</v>
      </c>
      <c r="AH52" s="61" t="str">
        <f>IF(OR($A52="",AH$10=""),"",IF(IFERROR(MATCH(BCC_12!AH$10,Infor!$A$13:$A$30,0),0)&gt;0,"L",IF(WEEKDAY(AH$10)=1,"","X")))</f>
        <v>X</v>
      </c>
      <c r="AI52" s="61" t="str">
        <f>IF(OR($A52="",AI$10=""),"",IF(IFERROR(MATCH(BCC_12!AI$10,Infor!$A$13:$A$30,0),0)&gt;0,"L",IF(WEEKDAY(AI$10)=1,"","X")))</f>
        <v/>
      </c>
      <c r="AJ52" s="62"/>
      <c r="AK52" s="62">
        <f t="shared" si="6"/>
        <v>26</v>
      </c>
      <c r="AL52" s="62">
        <f t="shared" si="7"/>
        <v>0</v>
      </c>
      <c r="AM52" s="62"/>
      <c r="AN52" s="63"/>
      <c r="AO52" s="44">
        <f t="shared" si="0"/>
        <v>12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IF(OR($A53="",E$10=""),"",IF(IFERROR(MATCH(BCC_12!E$10,Infor!$A$13:$A$30,0),0)&gt;0,"L",IF(WEEKDAY(E$10)=1,"","X")))</f>
        <v>X</v>
      </c>
      <c r="F53" s="61" t="str">
        <f>IF(OR($A53="",F$10=""),"",IF(IFERROR(MATCH(BCC_12!F$10,Infor!$A$13:$A$30,0),0)&gt;0,"L",IF(WEEKDAY(F$10)=1,"","X")))</f>
        <v>X</v>
      </c>
      <c r="G53" s="61" t="str">
        <f>IF(OR($A53="",G$10=""),"",IF(IFERROR(MATCH(BCC_12!G$10,Infor!$A$13:$A$30,0),0)&gt;0,"L",IF(WEEKDAY(G$10)=1,"","X")))</f>
        <v/>
      </c>
      <c r="H53" s="61" t="str">
        <f>IF(OR($A53="",H$10=""),"",IF(IFERROR(MATCH(BCC_12!H$10,Infor!$A$13:$A$30,0),0)&gt;0,"L",IF(WEEKDAY(H$10)=1,"","X")))</f>
        <v>X</v>
      </c>
      <c r="I53" s="61" t="str">
        <f>IF(OR($A53="",I$10=""),"",IF(IFERROR(MATCH(BCC_12!I$10,Infor!$A$13:$A$30,0),0)&gt;0,"L",IF(WEEKDAY(I$10)=1,"","X")))</f>
        <v>X</v>
      </c>
      <c r="J53" s="61" t="str">
        <f>IF(OR($A53="",J$10=""),"",IF(IFERROR(MATCH(BCC_12!J$10,Infor!$A$13:$A$30,0),0)&gt;0,"L",IF(WEEKDAY(J$10)=1,"","X")))</f>
        <v>X</v>
      </c>
      <c r="K53" s="61" t="str">
        <f>IF(OR($A53="",K$10=""),"",IF(IFERROR(MATCH(BCC_12!K$10,Infor!$A$13:$A$30,0),0)&gt;0,"L",IF(WEEKDAY(K$10)=1,"","X")))</f>
        <v>X</v>
      </c>
      <c r="L53" s="61" t="str">
        <f>IF(OR($A53="",L$10=""),"",IF(IFERROR(MATCH(BCC_12!L$10,Infor!$A$13:$A$30,0),0)&gt;0,"L",IF(WEEKDAY(L$10)=1,"","X")))</f>
        <v>X</v>
      </c>
      <c r="M53" s="61" t="str">
        <f>IF(OR($A53="",M$10=""),"",IF(IFERROR(MATCH(BCC_12!M$10,Infor!$A$13:$A$30,0),0)&gt;0,"L",IF(WEEKDAY(M$10)=1,"","X")))</f>
        <v>X</v>
      </c>
      <c r="N53" s="61" t="str">
        <f>IF(OR($A53="",N$10=""),"",IF(IFERROR(MATCH(BCC_12!N$10,Infor!$A$13:$A$30,0),0)&gt;0,"L",IF(WEEKDAY(N$10)=1,"","X")))</f>
        <v/>
      </c>
      <c r="O53" s="61" t="str">
        <f>IF(OR($A53="",O$10=""),"",IF(IFERROR(MATCH(BCC_12!O$10,Infor!$A$13:$A$30,0),0)&gt;0,"L",IF(WEEKDAY(O$10)=1,"","X")))</f>
        <v>X</v>
      </c>
      <c r="P53" s="61" t="str">
        <f>IF(OR($A53="",P$10=""),"",IF(IFERROR(MATCH(BCC_12!P$10,Infor!$A$13:$A$30,0),0)&gt;0,"L",IF(WEEKDAY(P$10)=1,"","X")))</f>
        <v>X</v>
      </c>
      <c r="Q53" s="61" t="str">
        <f>IF(OR($A53="",Q$10=""),"",IF(IFERROR(MATCH(BCC_12!Q$10,Infor!$A$13:$A$30,0),0)&gt;0,"L",IF(WEEKDAY(Q$10)=1,"","X")))</f>
        <v>X</v>
      </c>
      <c r="R53" s="61" t="str">
        <f>IF(OR($A53="",R$10=""),"",IF(IFERROR(MATCH(BCC_12!R$10,Infor!$A$13:$A$30,0),0)&gt;0,"L",IF(WEEKDAY(R$10)=1,"","X")))</f>
        <v>X</v>
      </c>
      <c r="S53" s="61" t="str">
        <f>IF(OR($A53="",S$10=""),"",IF(IFERROR(MATCH(BCC_12!S$10,Infor!$A$13:$A$30,0),0)&gt;0,"L",IF(WEEKDAY(S$10)=1,"","X")))</f>
        <v>X</v>
      </c>
      <c r="T53" s="61" t="str">
        <f>IF(OR($A53="",T$10=""),"",IF(IFERROR(MATCH(BCC_12!T$10,Infor!$A$13:$A$30,0),0)&gt;0,"L",IF(WEEKDAY(T$10)=1,"","X")))</f>
        <v>X</v>
      </c>
      <c r="U53" s="61" t="str">
        <f>IF(OR($A53="",U$10=""),"",IF(IFERROR(MATCH(BCC_12!U$10,Infor!$A$13:$A$30,0),0)&gt;0,"L",IF(WEEKDAY(U$10)=1,"","X")))</f>
        <v/>
      </c>
      <c r="V53" s="61" t="str">
        <f>IF(OR($A53="",V$10=""),"",IF(IFERROR(MATCH(BCC_12!V$10,Infor!$A$13:$A$30,0),0)&gt;0,"L",IF(WEEKDAY(V$10)=1,"","X")))</f>
        <v>X</v>
      </c>
      <c r="W53" s="61" t="str">
        <f>IF(OR($A53="",W$10=""),"",IF(IFERROR(MATCH(BCC_12!W$10,Infor!$A$13:$A$30,0),0)&gt;0,"L",IF(WEEKDAY(W$10)=1,"","X")))</f>
        <v>X</v>
      </c>
      <c r="X53" s="61" t="str">
        <f>IF(OR($A53="",X$10=""),"",IF(IFERROR(MATCH(BCC_12!X$10,Infor!$A$13:$A$30,0),0)&gt;0,"L",IF(WEEKDAY(X$10)=1,"","X")))</f>
        <v>X</v>
      </c>
      <c r="Y53" s="61" t="str">
        <f>IF(OR($A53="",Y$10=""),"",IF(IFERROR(MATCH(BCC_12!Y$10,Infor!$A$13:$A$30,0),0)&gt;0,"L",IF(WEEKDAY(Y$10)=1,"","X")))</f>
        <v>X</v>
      </c>
      <c r="Z53" s="61" t="str">
        <f>IF(OR($A53="",Z$10=""),"",IF(IFERROR(MATCH(BCC_12!Z$10,Infor!$A$13:$A$30,0),0)&gt;0,"L",IF(WEEKDAY(Z$10)=1,"","X")))</f>
        <v>X</v>
      </c>
      <c r="AA53" s="61" t="str">
        <f>IF(OR($A53="",AA$10=""),"",IF(IFERROR(MATCH(BCC_12!AA$10,Infor!$A$13:$A$30,0),0)&gt;0,"L",IF(WEEKDAY(AA$10)=1,"","X")))</f>
        <v>X</v>
      </c>
      <c r="AB53" s="61" t="str">
        <f>IF(OR($A53="",AB$10=""),"",IF(IFERROR(MATCH(BCC_12!AB$10,Infor!$A$13:$A$30,0),0)&gt;0,"L",IF(WEEKDAY(AB$10)=1,"","X")))</f>
        <v/>
      </c>
      <c r="AC53" s="61" t="str">
        <f>IF(OR($A53="",AC$10=""),"",IF(IFERROR(MATCH(BCC_12!AC$10,Infor!$A$13:$A$30,0),0)&gt;0,"L",IF(WEEKDAY(AC$10)=1,"","X")))</f>
        <v>X</v>
      </c>
      <c r="AD53" s="61" t="str">
        <f>IF(OR($A53="",AD$10=""),"",IF(IFERROR(MATCH(BCC_12!AD$10,Infor!$A$13:$A$30,0),0)&gt;0,"L",IF(WEEKDAY(AD$10)=1,"","X")))</f>
        <v>X</v>
      </c>
      <c r="AE53" s="61" t="str">
        <f>IF(OR($A53="",AE$10=""),"",IF(IFERROR(MATCH(BCC_12!AE$10,Infor!$A$13:$A$30,0),0)&gt;0,"L",IF(WEEKDAY(AE$10)=1,"","X")))</f>
        <v>X</v>
      </c>
      <c r="AF53" s="61" t="str">
        <f>IF(OR($A53="",AF$10=""),"",IF(IFERROR(MATCH(BCC_12!AF$10,Infor!$A$13:$A$30,0),0)&gt;0,"L",IF(WEEKDAY(AF$10)=1,"","X")))</f>
        <v>X</v>
      </c>
      <c r="AG53" s="61" t="str">
        <f>IF(OR($A53="",AG$10=""),"",IF(IFERROR(MATCH(BCC_12!AG$10,Infor!$A$13:$A$30,0),0)&gt;0,"L",IF(WEEKDAY(AG$10)=1,"","X")))</f>
        <v>X</v>
      </c>
      <c r="AH53" s="61" t="str">
        <f>IF(OR($A53="",AH$10=""),"",IF(IFERROR(MATCH(BCC_12!AH$10,Infor!$A$13:$A$30,0),0)&gt;0,"L",IF(WEEKDAY(AH$10)=1,"","X")))</f>
        <v>X</v>
      </c>
      <c r="AI53" s="61" t="str">
        <f>IF(OR($A53="",AI$10=""),"",IF(IFERROR(MATCH(BCC_12!AI$10,Infor!$A$13:$A$30,0),0)&gt;0,"L",IF(WEEKDAY(AI$10)=1,"","X")))</f>
        <v/>
      </c>
      <c r="AJ53" s="62"/>
      <c r="AK53" s="62">
        <f t="shared" si="6"/>
        <v>26</v>
      </c>
      <c r="AL53" s="62">
        <f t="shared" si="7"/>
        <v>0</v>
      </c>
      <c r="AM53" s="62"/>
      <c r="AN53" s="63"/>
      <c r="AO53" s="44">
        <f t="shared" si="0"/>
        <v>12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IF(OR($A54="",E$10=""),"",IF(IFERROR(MATCH(BCC_12!E$10,Infor!$A$13:$A$30,0),0)&gt;0,"L",IF(WEEKDAY(E$10)=1,"","X")))</f>
        <v>X</v>
      </c>
      <c r="F54" s="61" t="str">
        <f>IF(OR($A54="",F$10=""),"",IF(IFERROR(MATCH(BCC_12!F$10,Infor!$A$13:$A$30,0),0)&gt;0,"L",IF(WEEKDAY(F$10)=1,"","X")))</f>
        <v>X</v>
      </c>
      <c r="G54" s="61" t="str">
        <f>IF(OR($A54="",G$10=""),"",IF(IFERROR(MATCH(BCC_12!G$10,Infor!$A$13:$A$30,0),0)&gt;0,"L",IF(WEEKDAY(G$10)=1,"","X")))</f>
        <v/>
      </c>
      <c r="H54" s="61" t="str">
        <f>IF(OR($A54="",H$10=""),"",IF(IFERROR(MATCH(BCC_12!H$10,Infor!$A$13:$A$30,0),0)&gt;0,"L",IF(WEEKDAY(H$10)=1,"","X")))</f>
        <v>X</v>
      </c>
      <c r="I54" s="61" t="str">
        <f>IF(OR($A54="",I$10=""),"",IF(IFERROR(MATCH(BCC_12!I$10,Infor!$A$13:$A$30,0),0)&gt;0,"L",IF(WEEKDAY(I$10)=1,"","X")))</f>
        <v>X</v>
      </c>
      <c r="J54" s="61" t="str">
        <f>IF(OR($A54="",J$10=""),"",IF(IFERROR(MATCH(BCC_12!J$10,Infor!$A$13:$A$30,0),0)&gt;0,"L",IF(WEEKDAY(J$10)=1,"","X")))</f>
        <v>X</v>
      </c>
      <c r="K54" s="61" t="str">
        <f>IF(OR($A54="",K$10=""),"",IF(IFERROR(MATCH(BCC_12!K$10,Infor!$A$13:$A$30,0),0)&gt;0,"L",IF(WEEKDAY(K$10)=1,"","X")))</f>
        <v>X</v>
      </c>
      <c r="L54" s="61" t="str">
        <f>IF(OR($A54="",L$10=""),"",IF(IFERROR(MATCH(BCC_12!L$10,Infor!$A$13:$A$30,0),0)&gt;0,"L",IF(WEEKDAY(L$10)=1,"","X")))</f>
        <v>X</v>
      </c>
      <c r="M54" s="61" t="str">
        <f>IF(OR($A54="",M$10=""),"",IF(IFERROR(MATCH(BCC_12!M$10,Infor!$A$13:$A$30,0),0)&gt;0,"L",IF(WEEKDAY(M$10)=1,"","X")))</f>
        <v>X</v>
      </c>
      <c r="N54" s="61" t="str">
        <f>IF(OR($A54="",N$10=""),"",IF(IFERROR(MATCH(BCC_12!N$10,Infor!$A$13:$A$30,0),0)&gt;0,"L",IF(WEEKDAY(N$10)=1,"","X")))</f>
        <v/>
      </c>
      <c r="O54" s="61" t="str">
        <f>IF(OR($A54="",O$10=""),"",IF(IFERROR(MATCH(BCC_12!O$10,Infor!$A$13:$A$30,0),0)&gt;0,"L",IF(WEEKDAY(O$10)=1,"","X")))</f>
        <v>X</v>
      </c>
      <c r="P54" s="61" t="str">
        <f>IF(OR($A54="",P$10=""),"",IF(IFERROR(MATCH(BCC_12!P$10,Infor!$A$13:$A$30,0),0)&gt;0,"L",IF(WEEKDAY(P$10)=1,"","X")))</f>
        <v>X</v>
      </c>
      <c r="Q54" s="61" t="str">
        <f>IF(OR($A54="",Q$10=""),"",IF(IFERROR(MATCH(BCC_12!Q$10,Infor!$A$13:$A$30,0),0)&gt;0,"L",IF(WEEKDAY(Q$10)=1,"","X")))</f>
        <v>X</v>
      </c>
      <c r="R54" s="61" t="str">
        <f>IF(OR($A54="",R$10=""),"",IF(IFERROR(MATCH(BCC_12!R$10,Infor!$A$13:$A$30,0),0)&gt;0,"L",IF(WEEKDAY(R$10)=1,"","X")))</f>
        <v>X</v>
      </c>
      <c r="S54" s="61" t="str">
        <f>IF(OR($A54="",S$10=""),"",IF(IFERROR(MATCH(BCC_12!S$10,Infor!$A$13:$A$30,0),0)&gt;0,"L",IF(WEEKDAY(S$10)=1,"","X")))</f>
        <v>X</v>
      </c>
      <c r="T54" s="61" t="str">
        <f>IF(OR($A54="",T$10=""),"",IF(IFERROR(MATCH(BCC_12!T$10,Infor!$A$13:$A$30,0),0)&gt;0,"L",IF(WEEKDAY(T$10)=1,"","X")))</f>
        <v>X</v>
      </c>
      <c r="U54" s="61" t="str">
        <f>IF(OR($A54="",U$10=""),"",IF(IFERROR(MATCH(BCC_12!U$10,Infor!$A$13:$A$30,0),0)&gt;0,"L",IF(WEEKDAY(U$10)=1,"","X")))</f>
        <v/>
      </c>
      <c r="V54" s="61" t="str">
        <f>IF(OR($A54="",V$10=""),"",IF(IFERROR(MATCH(BCC_12!V$10,Infor!$A$13:$A$30,0),0)&gt;0,"L",IF(WEEKDAY(V$10)=1,"","X")))</f>
        <v>X</v>
      </c>
      <c r="W54" s="61" t="str">
        <f>IF(OR($A54="",W$10=""),"",IF(IFERROR(MATCH(BCC_12!W$10,Infor!$A$13:$A$30,0),0)&gt;0,"L",IF(WEEKDAY(W$10)=1,"","X")))</f>
        <v>X</v>
      </c>
      <c r="X54" s="61" t="str">
        <f>IF(OR($A54="",X$10=""),"",IF(IFERROR(MATCH(BCC_12!X$10,Infor!$A$13:$A$30,0),0)&gt;0,"L",IF(WEEKDAY(X$10)=1,"","X")))</f>
        <v>X</v>
      </c>
      <c r="Y54" s="61" t="str">
        <f>IF(OR($A54="",Y$10=""),"",IF(IFERROR(MATCH(BCC_12!Y$10,Infor!$A$13:$A$30,0),0)&gt;0,"L",IF(WEEKDAY(Y$10)=1,"","X")))</f>
        <v>X</v>
      </c>
      <c r="Z54" s="61" t="str">
        <f>IF(OR($A54="",Z$10=""),"",IF(IFERROR(MATCH(BCC_12!Z$10,Infor!$A$13:$A$30,0),0)&gt;0,"L",IF(WEEKDAY(Z$10)=1,"","X")))</f>
        <v>X</v>
      </c>
      <c r="AA54" s="61" t="str">
        <f>IF(OR($A54="",AA$10=""),"",IF(IFERROR(MATCH(BCC_12!AA$10,Infor!$A$13:$A$30,0),0)&gt;0,"L",IF(WEEKDAY(AA$10)=1,"","X")))</f>
        <v>X</v>
      </c>
      <c r="AB54" s="61" t="str">
        <f>IF(OR($A54="",AB$10=""),"",IF(IFERROR(MATCH(BCC_12!AB$10,Infor!$A$13:$A$30,0),0)&gt;0,"L",IF(WEEKDAY(AB$10)=1,"","X")))</f>
        <v/>
      </c>
      <c r="AC54" s="61" t="str">
        <f>IF(OR($A54="",AC$10=""),"",IF(IFERROR(MATCH(BCC_12!AC$10,Infor!$A$13:$A$30,0),0)&gt;0,"L",IF(WEEKDAY(AC$10)=1,"","X")))</f>
        <v>X</v>
      </c>
      <c r="AD54" s="61" t="str">
        <f>IF(OR($A54="",AD$10=""),"",IF(IFERROR(MATCH(BCC_12!AD$10,Infor!$A$13:$A$30,0),0)&gt;0,"L",IF(WEEKDAY(AD$10)=1,"","X")))</f>
        <v>X</v>
      </c>
      <c r="AE54" s="61" t="str">
        <f>IF(OR($A54="",AE$10=""),"",IF(IFERROR(MATCH(BCC_12!AE$10,Infor!$A$13:$A$30,0),0)&gt;0,"L",IF(WEEKDAY(AE$10)=1,"","X")))</f>
        <v>X</v>
      </c>
      <c r="AF54" s="61" t="str">
        <f>IF(OR($A54="",AF$10=""),"",IF(IFERROR(MATCH(BCC_12!AF$10,Infor!$A$13:$A$30,0),0)&gt;0,"L",IF(WEEKDAY(AF$10)=1,"","X")))</f>
        <v>X</v>
      </c>
      <c r="AG54" s="61" t="str">
        <f>IF(OR($A54="",AG$10=""),"",IF(IFERROR(MATCH(BCC_12!AG$10,Infor!$A$13:$A$30,0),0)&gt;0,"L",IF(WEEKDAY(AG$10)=1,"","X")))</f>
        <v>X</v>
      </c>
      <c r="AH54" s="61" t="str">
        <f>IF(OR($A54="",AH$10=""),"",IF(IFERROR(MATCH(BCC_12!AH$10,Infor!$A$13:$A$30,0),0)&gt;0,"L",IF(WEEKDAY(AH$10)=1,"","X")))</f>
        <v>X</v>
      </c>
      <c r="AI54" s="61" t="str">
        <f>IF(OR($A54="",AI$10=""),"",IF(IFERROR(MATCH(BCC_12!AI$10,Infor!$A$13:$A$30,0),0)&gt;0,"L",IF(WEEKDAY(AI$10)=1,"","X")))</f>
        <v/>
      </c>
      <c r="AJ54" s="62"/>
      <c r="AK54" s="62">
        <f t="shared" si="6"/>
        <v>26</v>
      </c>
      <c r="AL54" s="62">
        <f t="shared" si="7"/>
        <v>0</v>
      </c>
      <c r="AM54" s="62"/>
      <c r="AN54" s="63"/>
      <c r="AO54" s="44">
        <f t="shared" si="0"/>
        <v>12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IF(OR($A55="",E$10=""),"",IF(IFERROR(MATCH(BCC_12!E$10,Infor!$A$13:$A$30,0),0)&gt;0,"L",IF(WEEKDAY(E$10)=1,"","X")))</f>
        <v>X</v>
      </c>
      <c r="F55" s="61" t="str">
        <f>IF(OR($A55="",F$10=""),"",IF(IFERROR(MATCH(BCC_12!F$10,Infor!$A$13:$A$30,0),0)&gt;0,"L",IF(WEEKDAY(F$10)=1,"","X")))</f>
        <v>X</v>
      </c>
      <c r="G55" s="61" t="str">
        <f>IF(OR($A55="",G$10=""),"",IF(IFERROR(MATCH(BCC_12!G$10,Infor!$A$13:$A$30,0),0)&gt;0,"L",IF(WEEKDAY(G$10)=1,"","X")))</f>
        <v/>
      </c>
      <c r="H55" s="61" t="str">
        <f>IF(OR($A55="",H$10=""),"",IF(IFERROR(MATCH(BCC_12!H$10,Infor!$A$13:$A$30,0),0)&gt;0,"L",IF(WEEKDAY(H$10)=1,"","X")))</f>
        <v>X</v>
      </c>
      <c r="I55" s="61" t="str">
        <f>IF(OR($A55="",I$10=""),"",IF(IFERROR(MATCH(BCC_12!I$10,Infor!$A$13:$A$30,0),0)&gt;0,"L",IF(WEEKDAY(I$10)=1,"","X")))</f>
        <v>X</v>
      </c>
      <c r="J55" s="61" t="str">
        <f>IF(OR($A55="",J$10=""),"",IF(IFERROR(MATCH(BCC_12!J$10,Infor!$A$13:$A$30,0),0)&gt;0,"L",IF(WEEKDAY(J$10)=1,"","X")))</f>
        <v>X</v>
      </c>
      <c r="K55" s="61" t="str">
        <f>IF(OR($A55="",K$10=""),"",IF(IFERROR(MATCH(BCC_12!K$10,Infor!$A$13:$A$30,0),0)&gt;0,"L",IF(WEEKDAY(K$10)=1,"","X")))</f>
        <v>X</v>
      </c>
      <c r="L55" s="61" t="str">
        <f>IF(OR($A55="",L$10=""),"",IF(IFERROR(MATCH(BCC_12!L$10,Infor!$A$13:$A$30,0),0)&gt;0,"L",IF(WEEKDAY(L$10)=1,"","X")))</f>
        <v>X</v>
      </c>
      <c r="M55" s="61" t="str">
        <f>IF(OR($A55="",M$10=""),"",IF(IFERROR(MATCH(BCC_12!M$10,Infor!$A$13:$A$30,0),0)&gt;0,"L",IF(WEEKDAY(M$10)=1,"","X")))</f>
        <v>X</v>
      </c>
      <c r="N55" s="61" t="str">
        <f>IF(OR($A55="",N$10=""),"",IF(IFERROR(MATCH(BCC_12!N$10,Infor!$A$13:$A$30,0),0)&gt;0,"L",IF(WEEKDAY(N$10)=1,"","X")))</f>
        <v/>
      </c>
      <c r="O55" s="61" t="str">
        <f>IF(OR($A55="",O$10=""),"",IF(IFERROR(MATCH(BCC_12!O$10,Infor!$A$13:$A$30,0),0)&gt;0,"L",IF(WEEKDAY(O$10)=1,"","X")))</f>
        <v>X</v>
      </c>
      <c r="P55" s="61" t="str">
        <f>IF(OR($A55="",P$10=""),"",IF(IFERROR(MATCH(BCC_12!P$10,Infor!$A$13:$A$30,0),0)&gt;0,"L",IF(WEEKDAY(P$10)=1,"","X")))</f>
        <v>X</v>
      </c>
      <c r="Q55" s="61" t="str">
        <f>IF(OR($A55="",Q$10=""),"",IF(IFERROR(MATCH(BCC_12!Q$10,Infor!$A$13:$A$30,0),0)&gt;0,"L",IF(WEEKDAY(Q$10)=1,"","X")))</f>
        <v>X</v>
      </c>
      <c r="R55" s="61" t="str">
        <f>IF(OR($A55="",R$10=""),"",IF(IFERROR(MATCH(BCC_12!R$10,Infor!$A$13:$A$30,0),0)&gt;0,"L",IF(WEEKDAY(R$10)=1,"","X")))</f>
        <v>X</v>
      </c>
      <c r="S55" s="61" t="str">
        <f>IF(OR($A55="",S$10=""),"",IF(IFERROR(MATCH(BCC_12!S$10,Infor!$A$13:$A$30,0),0)&gt;0,"L",IF(WEEKDAY(S$10)=1,"","X")))</f>
        <v>X</v>
      </c>
      <c r="T55" s="61" t="str">
        <f>IF(OR($A55="",T$10=""),"",IF(IFERROR(MATCH(BCC_12!T$10,Infor!$A$13:$A$30,0),0)&gt;0,"L",IF(WEEKDAY(T$10)=1,"","X")))</f>
        <v>X</v>
      </c>
      <c r="U55" s="61" t="str">
        <f>IF(OR($A55="",U$10=""),"",IF(IFERROR(MATCH(BCC_12!U$10,Infor!$A$13:$A$30,0),0)&gt;0,"L",IF(WEEKDAY(U$10)=1,"","X")))</f>
        <v/>
      </c>
      <c r="V55" s="61" t="str">
        <f>IF(OR($A55="",V$10=""),"",IF(IFERROR(MATCH(BCC_12!V$10,Infor!$A$13:$A$30,0),0)&gt;0,"L",IF(WEEKDAY(V$10)=1,"","X")))</f>
        <v>X</v>
      </c>
      <c r="W55" s="61" t="str">
        <f>IF(OR($A55="",W$10=""),"",IF(IFERROR(MATCH(BCC_12!W$10,Infor!$A$13:$A$30,0),0)&gt;0,"L",IF(WEEKDAY(W$10)=1,"","X")))</f>
        <v>X</v>
      </c>
      <c r="X55" s="61" t="str">
        <f>IF(OR($A55="",X$10=""),"",IF(IFERROR(MATCH(BCC_12!X$10,Infor!$A$13:$A$30,0),0)&gt;0,"L",IF(WEEKDAY(X$10)=1,"","X")))</f>
        <v>X</v>
      </c>
      <c r="Y55" s="61" t="str">
        <f>IF(OR($A55="",Y$10=""),"",IF(IFERROR(MATCH(BCC_12!Y$10,Infor!$A$13:$A$30,0),0)&gt;0,"L",IF(WEEKDAY(Y$10)=1,"","X")))</f>
        <v>X</v>
      </c>
      <c r="Z55" s="61" t="str">
        <f>IF(OR($A55="",Z$10=""),"",IF(IFERROR(MATCH(BCC_12!Z$10,Infor!$A$13:$A$30,0),0)&gt;0,"L",IF(WEEKDAY(Z$10)=1,"","X")))</f>
        <v>X</v>
      </c>
      <c r="AA55" s="61" t="str">
        <f>IF(OR($A55="",AA$10=""),"",IF(IFERROR(MATCH(BCC_12!AA$10,Infor!$A$13:$A$30,0),0)&gt;0,"L",IF(WEEKDAY(AA$10)=1,"","X")))</f>
        <v>X</v>
      </c>
      <c r="AB55" s="61" t="str">
        <f>IF(OR($A55="",AB$10=""),"",IF(IFERROR(MATCH(BCC_12!AB$10,Infor!$A$13:$A$30,0),0)&gt;0,"L",IF(WEEKDAY(AB$10)=1,"","X")))</f>
        <v/>
      </c>
      <c r="AC55" s="61" t="str">
        <f>IF(OR($A55="",AC$10=""),"",IF(IFERROR(MATCH(BCC_12!AC$10,Infor!$A$13:$A$30,0),0)&gt;0,"L",IF(WEEKDAY(AC$10)=1,"","X")))</f>
        <v>X</v>
      </c>
      <c r="AD55" s="61" t="str">
        <f>IF(OR($A55="",AD$10=""),"",IF(IFERROR(MATCH(BCC_12!AD$10,Infor!$A$13:$A$30,0),0)&gt;0,"L",IF(WEEKDAY(AD$10)=1,"","X")))</f>
        <v>X</v>
      </c>
      <c r="AE55" s="61" t="str">
        <f>IF(OR($A55="",AE$10=""),"",IF(IFERROR(MATCH(BCC_12!AE$10,Infor!$A$13:$A$30,0),0)&gt;0,"L",IF(WEEKDAY(AE$10)=1,"","X")))</f>
        <v>X</v>
      </c>
      <c r="AF55" s="61" t="str">
        <f>IF(OR($A55="",AF$10=""),"",IF(IFERROR(MATCH(BCC_12!AF$10,Infor!$A$13:$A$30,0),0)&gt;0,"L",IF(WEEKDAY(AF$10)=1,"","X")))</f>
        <v>X</v>
      </c>
      <c r="AG55" s="61" t="str">
        <f>IF(OR($A55="",AG$10=""),"",IF(IFERROR(MATCH(BCC_12!AG$10,Infor!$A$13:$A$30,0),0)&gt;0,"L",IF(WEEKDAY(AG$10)=1,"","X")))</f>
        <v>X</v>
      </c>
      <c r="AH55" s="61" t="str">
        <f>IF(OR($A55="",AH$10=""),"",IF(IFERROR(MATCH(BCC_12!AH$10,Infor!$A$13:$A$30,0),0)&gt;0,"L",IF(WEEKDAY(AH$10)=1,"","X")))</f>
        <v>X</v>
      </c>
      <c r="AI55" s="61" t="str">
        <f>IF(OR($A55="",AI$10=""),"",IF(IFERROR(MATCH(BCC_12!AI$10,Infor!$A$13:$A$30,0),0)&gt;0,"L",IF(WEEKDAY(AI$10)=1,"","X")))</f>
        <v/>
      </c>
      <c r="AJ55" s="62"/>
      <c r="AK55" s="62">
        <f t="shared" si="6"/>
        <v>26</v>
      </c>
      <c r="AL55" s="62">
        <f t="shared" si="7"/>
        <v>0</v>
      </c>
      <c r="AM55" s="62"/>
      <c r="AN55" s="63"/>
      <c r="AO55" s="44">
        <f t="shared" si="0"/>
        <v>12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IF(OR($A56="",E$10=""),"",IF(IFERROR(MATCH(BCC_12!E$10,Infor!$A$13:$A$30,0),0)&gt;0,"L",IF(WEEKDAY(E$10)=1,"","X")))</f>
        <v>X</v>
      </c>
      <c r="F56" s="61" t="str">
        <f>IF(OR($A56="",F$10=""),"",IF(IFERROR(MATCH(BCC_12!F$10,Infor!$A$13:$A$30,0),0)&gt;0,"L",IF(WEEKDAY(F$10)=1,"","X")))</f>
        <v>X</v>
      </c>
      <c r="G56" s="61" t="str">
        <f>IF(OR($A56="",G$10=""),"",IF(IFERROR(MATCH(BCC_12!G$10,Infor!$A$13:$A$30,0),0)&gt;0,"L",IF(WEEKDAY(G$10)=1,"","X")))</f>
        <v/>
      </c>
      <c r="H56" s="61" t="str">
        <f>IF(OR($A56="",H$10=""),"",IF(IFERROR(MATCH(BCC_12!H$10,Infor!$A$13:$A$30,0),0)&gt;0,"L",IF(WEEKDAY(H$10)=1,"","X")))</f>
        <v>X</v>
      </c>
      <c r="I56" s="61" t="str">
        <f>IF(OR($A56="",I$10=""),"",IF(IFERROR(MATCH(BCC_12!I$10,Infor!$A$13:$A$30,0),0)&gt;0,"L",IF(WEEKDAY(I$10)=1,"","X")))</f>
        <v>X</v>
      </c>
      <c r="J56" s="61" t="str">
        <f>IF(OR($A56="",J$10=""),"",IF(IFERROR(MATCH(BCC_12!J$10,Infor!$A$13:$A$30,0),0)&gt;0,"L",IF(WEEKDAY(J$10)=1,"","X")))</f>
        <v>X</v>
      </c>
      <c r="K56" s="61" t="str">
        <f>IF(OR($A56="",K$10=""),"",IF(IFERROR(MATCH(BCC_12!K$10,Infor!$A$13:$A$30,0),0)&gt;0,"L",IF(WEEKDAY(K$10)=1,"","X")))</f>
        <v>X</v>
      </c>
      <c r="L56" s="61" t="str">
        <f>IF(OR($A56="",L$10=""),"",IF(IFERROR(MATCH(BCC_12!L$10,Infor!$A$13:$A$30,0),0)&gt;0,"L",IF(WEEKDAY(L$10)=1,"","X")))</f>
        <v>X</v>
      </c>
      <c r="M56" s="61" t="str">
        <f>IF(OR($A56="",M$10=""),"",IF(IFERROR(MATCH(BCC_12!M$10,Infor!$A$13:$A$30,0),0)&gt;0,"L",IF(WEEKDAY(M$10)=1,"","X")))</f>
        <v>X</v>
      </c>
      <c r="N56" s="61" t="str">
        <f>IF(OR($A56="",N$10=""),"",IF(IFERROR(MATCH(BCC_12!N$10,Infor!$A$13:$A$30,0),0)&gt;0,"L",IF(WEEKDAY(N$10)=1,"","X")))</f>
        <v/>
      </c>
      <c r="O56" s="61" t="str">
        <f>IF(OR($A56="",O$10=""),"",IF(IFERROR(MATCH(BCC_12!O$10,Infor!$A$13:$A$30,0),0)&gt;0,"L",IF(WEEKDAY(O$10)=1,"","X")))</f>
        <v>X</v>
      </c>
      <c r="P56" s="61" t="str">
        <f>IF(OR($A56="",P$10=""),"",IF(IFERROR(MATCH(BCC_12!P$10,Infor!$A$13:$A$30,0),0)&gt;0,"L",IF(WEEKDAY(P$10)=1,"","X")))</f>
        <v>X</v>
      </c>
      <c r="Q56" s="61" t="str">
        <f>IF(OR($A56="",Q$10=""),"",IF(IFERROR(MATCH(BCC_12!Q$10,Infor!$A$13:$A$30,0),0)&gt;0,"L",IF(WEEKDAY(Q$10)=1,"","X")))</f>
        <v>X</v>
      </c>
      <c r="R56" s="61" t="str">
        <f>IF(OR($A56="",R$10=""),"",IF(IFERROR(MATCH(BCC_12!R$10,Infor!$A$13:$A$30,0),0)&gt;0,"L",IF(WEEKDAY(R$10)=1,"","X")))</f>
        <v>X</v>
      </c>
      <c r="S56" s="61" t="str">
        <f>IF(OR($A56="",S$10=""),"",IF(IFERROR(MATCH(BCC_12!S$10,Infor!$A$13:$A$30,0),0)&gt;0,"L",IF(WEEKDAY(S$10)=1,"","X")))</f>
        <v>X</v>
      </c>
      <c r="T56" s="61" t="str">
        <f>IF(OR($A56="",T$10=""),"",IF(IFERROR(MATCH(BCC_12!T$10,Infor!$A$13:$A$30,0),0)&gt;0,"L",IF(WEEKDAY(T$10)=1,"","X")))</f>
        <v>X</v>
      </c>
      <c r="U56" s="61" t="str">
        <f>IF(OR($A56="",U$10=""),"",IF(IFERROR(MATCH(BCC_12!U$10,Infor!$A$13:$A$30,0),0)&gt;0,"L",IF(WEEKDAY(U$10)=1,"","X")))</f>
        <v/>
      </c>
      <c r="V56" s="61" t="str">
        <f>IF(OR($A56="",V$10=""),"",IF(IFERROR(MATCH(BCC_12!V$10,Infor!$A$13:$A$30,0),0)&gt;0,"L",IF(WEEKDAY(V$10)=1,"","X")))</f>
        <v>X</v>
      </c>
      <c r="W56" s="61" t="str">
        <f>IF(OR($A56="",W$10=""),"",IF(IFERROR(MATCH(BCC_12!W$10,Infor!$A$13:$A$30,0),0)&gt;0,"L",IF(WEEKDAY(W$10)=1,"","X")))</f>
        <v>X</v>
      </c>
      <c r="X56" s="61" t="str">
        <f>IF(OR($A56="",X$10=""),"",IF(IFERROR(MATCH(BCC_12!X$10,Infor!$A$13:$A$30,0),0)&gt;0,"L",IF(WEEKDAY(X$10)=1,"","X")))</f>
        <v>X</v>
      </c>
      <c r="Y56" s="61" t="str">
        <f>IF(OR($A56="",Y$10=""),"",IF(IFERROR(MATCH(BCC_12!Y$10,Infor!$A$13:$A$30,0),0)&gt;0,"L",IF(WEEKDAY(Y$10)=1,"","X")))</f>
        <v>X</v>
      </c>
      <c r="Z56" s="61" t="str">
        <f>IF(OR($A56="",Z$10=""),"",IF(IFERROR(MATCH(BCC_12!Z$10,Infor!$A$13:$A$30,0),0)&gt;0,"L",IF(WEEKDAY(Z$10)=1,"","X")))</f>
        <v>X</v>
      </c>
      <c r="AA56" s="61" t="str">
        <f>IF(OR($A56="",AA$10=""),"",IF(IFERROR(MATCH(BCC_12!AA$10,Infor!$A$13:$A$30,0),0)&gt;0,"L",IF(WEEKDAY(AA$10)=1,"","X")))</f>
        <v>X</v>
      </c>
      <c r="AB56" s="61" t="str">
        <f>IF(OR($A56="",AB$10=""),"",IF(IFERROR(MATCH(BCC_12!AB$10,Infor!$A$13:$A$30,0),0)&gt;0,"L",IF(WEEKDAY(AB$10)=1,"","X")))</f>
        <v/>
      </c>
      <c r="AC56" s="61" t="str">
        <f>IF(OR($A56="",AC$10=""),"",IF(IFERROR(MATCH(BCC_12!AC$10,Infor!$A$13:$A$30,0),0)&gt;0,"L",IF(WEEKDAY(AC$10)=1,"","X")))</f>
        <v>X</v>
      </c>
      <c r="AD56" s="61" t="str">
        <f>IF(OR($A56="",AD$10=""),"",IF(IFERROR(MATCH(BCC_12!AD$10,Infor!$A$13:$A$30,0),0)&gt;0,"L",IF(WEEKDAY(AD$10)=1,"","X")))</f>
        <v>X</v>
      </c>
      <c r="AE56" s="61" t="str">
        <f>IF(OR($A56="",AE$10=""),"",IF(IFERROR(MATCH(BCC_12!AE$10,Infor!$A$13:$A$30,0),0)&gt;0,"L",IF(WEEKDAY(AE$10)=1,"","X")))</f>
        <v>X</v>
      </c>
      <c r="AF56" s="61" t="str">
        <f>IF(OR($A56="",AF$10=""),"",IF(IFERROR(MATCH(BCC_12!AF$10,Infor!$A$13:$A$30,0),0)&gt;0,"L",IF(WEEKDAY(AF$10)=1,"","X")))</f>
        <v>X</v>
      </c>
      <c r="AG56" s="61" t="str">
        <f>IF(OR($A56="",AG$10=""),"",IF(IFERROR(MATCH(BCC_12!AG$10,Infor!$A$13:$A$30,0),0)&gt;0,"L",IF(WEEKDAY(AG$10)=1,"","X")))</f>
        <v>X</v>
      </c>
      <c r="AH56" s="61" t="str">
        <f>IF(OR($A56="",AH$10=""),"",IF(IFERROR(MATCH(BCC_12!AH$10,Infor!$A$13:$A$30,0),0)&gt;0,"L",IF(WEEKDAY(AH$10)=1,"","X")))</f>
        <v>X</v>
      </c>
      <c r="AI56" s="61" t="str">
        <f>IF(OR($A56="",AI$10=""),"",IF(IFERROR(MATCH(BCC_12!AI$10,Infor!$A$13:$A$30,0),0)&gt;0,"L",IF(WEEKDAY(AI$10)=1,"","X")))</f>
        <v/>
      </c>
      <c r="AJ56" s="62"/>
      <c r="AK56" s="62">
        <f t="shared" si="6"/>
        <v>26</v>
      </c>
      <c r="AL56" s="62">
        <f t="shared" si="7"/>
        <v>0</v>
      </c>
      <c r="AM56" s="62"/>
      <c r="AN56" s="63"/>
      <c r="AO56" s="44">
        <f t="shared" si="0"/>
        <v>12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IF(OR($A57="",E$10=""),"",IF(IFERROR(MATCH(BCC_12!E$10,Infor!$A$13:$A$30,0),0)&gt;0,"L",IF(WEEKDAY(E$10)=1,"","X")))</f>
        <v>X</v>
      </c>
      <c r="F57" s="61" t="str">
        <f>IF(OR($A57="",F$10=""),"",IF(IFERROR(MATCH(BCC_12!F$10,Infor!$A$13:$A$30,0),0)&gt;0,"L",IF(WEEKDAY(F$10)=1,"","X")))</f>
        <v>X</v>
      </c>
      <c r="G57" s="61" t="str">
        <f>IF(OR($A57="",G$10=""),"",IF(IFERROR(MATCH(BCC_12!G$10,Infor!$A$13:$A$30,0),0)&gt;0,"L",IF(WEEKDAY(G$10)=1,"","X")))</f>
        <v/>
      </c>
      <c r="H57" s="61" t="str">
        <f>IF(OR($A57="",H$10=""),"",IF(IFERROR(MATCH(BCC_12!H$10,Infor!$A$13:$A$30,0),0)&gt;0,"L",IF(WEEKDAY(H$10)=1,"","X")))</f>
        <v>X</v>
      </c>
      <c r="I57" s="61" t="str">
        <f>IF(OR($A57="",I$10=""),"",IF(IFERROR(MATCH(BCC_12!I$10,Infor!$A$13:$A$30,0),0)&gt;0,"L",IF(WEEKDAY(I$10)=1,"","X")))</f>
        <v>X</v>
      </c>
      <c r="J57" s="61" t="str">
        <f>IF(OR($A57="",J$10=""),"",IF(IFERROR(MATCH(BCC_12!J$10,Infor!$A$13:$A$30,0),0)&gt;0,"L",IF(WEEKDAY(J$10)=1,"","X")))</f>
        <v>X</v>
      </c>
      <c r="K57" s="61" t="str">
        <f>IF(OR($A57="",K$10=""),"",IF(IFERROR(MATCH(BCC_12!K$10,Infor!$A$13:$A$30,0),0)&gt;0,"L",IF(WEEKDAY(K$10)=1,"","X")))</f>
        <v>X</v>
      </c>
      <c r="L57" s="61" t="str">
        <f>IF(OR($A57="",L$10=""),"",IF(IFERROR(MATCH(BCC_12!L$10,Infor!$A$13:$A$30,0),0)&gt;0,"L",IF(WEEKDAY(L$10)=1,"","X")))</f>
        <v>X</v>
      </c>
      <c r="M57" s="61" t="str">
        <f>IF(OR($A57="",M$10=""),"",IF(IFERROR(MATCH(BCC_12!M$10,Infor!$A$13:$A$30,0),0)&gt;0,"L",IF(WEEKDAY(M$10)=1,"","X")))</f>
        <v>X</v>
      </c>
      <c r="N57" s="61" t="str">
        <f>IF(OR($A57="",N$10=""),"",IF(IFERROR(MATCH(BCC_12!N$10,Infor!$A$13:$A$30,0),0)&gt;0,"L",IF(WEEKDAY(N$10)=1,"","X")))</f>
        <v/>
      </c>
      <c r="O57" s="61" t="str">
        <f>IF(OR($A57="",O$10=""),"",IF(IFERROR(MATCH(BCC_12!O$10,Infor!$A$13:$A$30,0),0)&gt;0,"L",IF(WEEKDAY(O$10)=1,"","X")))</f>
        <v>X</v>
      </c>
      <c r="P57" s="61" t="str">
        <f>IF(OR($A57="",P$10=""),"",IF(IFERROR(MATCH(BCC_12!P$10,Infor!$A$13:$A$30,0),0)&gt;0,"L",IF(WEEKDAY(P$10)=1,"","X")))</f>
        <v>X</v>
      </c>
      <c r="Q57" s="61" t="str">
        <f>IF(OR($A57="",Q$10=""),"",IF(IFERROR(MATCH(BCC_12!Q$10,Infor!$A$13:$A$30,0),0)&gt;0,"L",IF(WEEKDAY(Q$10)=1,"","X")))</f>
        <v>X</v>
      </c>
      <c r="R57" s="61" t="str">
        <f>IF(OR($A57="",R$10=""),"",IF(IFERROR(MATCH(BCC_12!R$10,Infor!$A$13:$A$30,0),0)&gt;0,"L",IF(WEEKDAY(R$10)=1,"","X")))</f>
        <v>X</v>
      </c>
      <c r="S57" s="61" t="str">
        <f>IF(OR($A57="",S$10=""),"",IF(IFERROR(MATCH(BCC_12!S$10,Infor!$A$13:$A$30,0),0)&gt;0,"L",IF(WEEKDAY(S$10)=1,"","X")))</f>
        <v>X</v>
      </c>
      <c r="T57" s="61" t="str">
        <f>IF(OR($A57="",T$10=""),"",IF(IFERROR(MATCH(BCC_12!T$10,Infor!$A$13:$A$30,0),0)&gt;0,"L",IF(WEEKDAY(T$10)=1,"","X")))</f>
        <v>X</v>
      </c>
      <c r="U57" s="61" t="str">
        <f>IF(OR($A57="",U$10=""),"",IF(IFERROR(MATCH(BCC_12!U$10,Infor!$A$13:$A$30,0),0)&gt;0,"L",IF(WEEKDAY(U$10)=1,"","X")))</f>
        <v/>
      </c>
      <c r="V57" s="61" t="str">
        <f>IF(OR($A57="",V$10=""),"",IF(IFERROR(MATCH(BCC_12!V$10,Infor!$A$13:$A$30,0),0)&gt;0,"L",IF(WEEKDAY(V$10)=1,"","X")))</f>
        <v>X</v>
      </c>
      <c r="W57" s="61" t="str">
        <f>IF(OR($A57="",W$10=""),"",IF(IFERROR(MATCH(BCC_12!W$10,Infor!$A$13:$A$30,0),0)&gt;0,"L",IF(WEEKDAY(W$10)=1,"","X")))</f>
        <v>X</v>
      </c>
      <c r="X57" s="61" t="str">
        <f>IF(OR($A57="",X$10=""),"",IF(IFERROR(MATCH(BCC_12!X$10,Infor!$A$13:$A$30,0),0)&gt;0,"L",IF(WEEKDAY(X$10)=1,"","X")))</f>
        <v>X</v>
      </c>
      <c r="Y57" s="61" t="str">
        <f>IF(OR($A57="",Y$10=""),"",IF(IFERROR(MATCH(BCC_12!Y$10,Infor!$A$13:$A$30,0),0)&gt;0,"L",IF(WEEKDAY(Y$10)=1,"","X")))</f>
        <v>X</v>
      </c>
      <c r="Z57" s="61" t="str">
        <f>IF(OR($A57="",Z$10=""),"",IF(IFERROR(MATCH(BCC_12!Z$10,Infor!$A$13:$A$30,0),0)&gt;0,"L",IF(WEEKDAY(Z$10)=1,"","X")))</f>
        <v>X</v>
      </c>
      <c r="AA57" s="61" t="str">
        <f>IF(OR($A57="",AA$10=""),"",IF(IFERROR(MATCH(BCC_12!AA$10,Infor!$A$13:$A$30,0),0)&gt;0,"L",IF(WEEKDAY(AA$10)=1,"","X")))</f>
        <v>X</v>
      </c>
      <c r="AB57" s="61" t="str">
        <f>IF(OR($A57="",AB$10=""),"",IF(IFERROR(MATCH(BCC_12!AB$10,Infor!$A$13:$A$30,0),0)&gt;0,"L",IF(WEEKDAY(AB$10)=1,"","X")))</f>
        <v/>
      </c>
      <c r="AC57" s="61" t="str">
        <f>IF(OR($A57="",AC$10=""),"",IF(IFERROR(MATCH(BCC_12!AC$10,Infor!$A$13:$A$30,0),0)&gt;0,"L",IF(WEEKDAY(AC$10)=1,"","X")))</f>
        <v>X</v>
      </c>
      <c r="AD57" s="61" t="str">
        <f>IF(OR($A57="",AD$10=""),"",IF(IFERROR(MATCH(BCC_12!AD$10,Infor!$A$13:$A$30,0),0)&gt;0,"L",IF(WEEKDAY(AD$10)=1,"","X")))</f>
        <v>X</v>
      </c>
      <c r="AE57" s="61" t="str">
        <f>IF(OR($A57="",AE$10=""),"",IF(IFERROR(MATCH(BCC_12!AE$10,Infor!$A$13:$A$30,0),0)&gt;0,"L",IF(WEEKDAY(AE$10)=1,"","X")))</f>
        <v>X</v>
      </c>
      <c r="AF57" s="61" t="str">
        <f>IF(OR($A57="",AF$10=""),"",IF(IFERROR(MATCH(BCC_12!AF$10,Infor!$A$13:$A$30,0),0)&gt;0,"L",IF(WEEKDAY(AF$10)=1,"","X")))</f>
        <v>X</v>
      </c>
      <c r="AG57" s="61" t="str">
        <f>IF(OR($A57="",AG$10=""),"",IF(IFERROR(MATCH(BCC_12!AG$10,Infor!$A$13:$A$30,0),0)&gt;0,"L",IF(WEEKDAY(AG$10)=1,"","X")))</f>
        <v>X</v>
      </c>
      <c r="AH57" s="61" t="str">
        <f>IF(OR($A57="",AH$10=""),"",IF(IFERROR(MATCH(BCC_12!AH$10,Infor!$A$13:$A$30,0),0)&gt;0,"L",IF(WEEKDAY(AH$10)=1,"","X")))</f>
        <v>X</v>
      </c>
      <c r="AI57" s="61" t="str">
        <f>IF(OR($A57="",AI$10=""),"",IF(IFERROR(MATCH(BCC_12!AI$10,Infor!$A$13:$A$30,0),0)&gt;0,"L",IF(WEEKDAY(AI$10)=1,"","X")))</f>
        <v/>
      </c>
      <c r="AJ57" s="62"/>
      <c r="AK57" s="62">
        <f t="shared" si="6"/>
        <v>26</v>
      </c>
      <c r="AL57" s="62">
        <f t="shared" si="7"/>
        <v>0</v>
      </c>
      <c r="AM57" s="62"/>
      <c r="AN57" s="63"/>
      <c r="AO57" s="44">
        <f t="shared" si="0"/>
        <v>12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IF(OR($A58="",E$10=""),"",IF(IFERROR(MATCH(BCC_12!E$10,Infor!$A$13:$A$30,0),0)&gt;0,"L",IF(WEEKDAY(E$10)=1,"","X")))</f>
        <v>X</v>
      </c>
      <c r="F58" s="61" t="str">
        <f>IF(OR($A58="",F$10=""),"",IF(IFERROR(MATCH(BCC_12!F$10,Infor!$A$13:$A$30,0),0)&gt;0,"L",IF(WEEKDAY(F$10)=1,"","X")))</f>
        <v>X</v>
      </c>
      <c r="G58" s="61" t="str">
        <f>IF(OR($A58="",G$10=""),"",IF(IFERROR(MATCH(BCC_12!G$10,Infor!$A$13:$A$30,0),0)&gt;0,"L",IF(WEEKDAY(G$10)=1,"","X")))</f>
        <v/>
      </c>
      <c r="H58" s="61" t="str">
        <f>IF(OR($A58="",H$10=""),"",IF(IFERROR(MATCH(BCC_12!H$10,Infor!$A$13:$A$30,0),0)&gt;0,"L",IF(WEEKDAY(H$10)=1,"","X")))</f>
        <v>X</v>
      </c>
      <c r="I58" s="61" t="str">
        <f>IF(OR($A58="",I$10=""),"",IF(IFERROR(MATCH(BCC_12!I$10,Infor!$A$13:$A$30,0),0)&gt;0,"L",IF(WEEKDAY(I$10)=1,"","X")))</f>
        <v>X</v>
      </c>
      <c r="J58" s="61" t="str">
        <f>IF(OR($A58="",J$10=""),"",IF(IFERROR(MATCH(BCC_12!J$10,Infor!$A$13:$A$30,0),0)&gt;0,"L",IF(WEEKDAY(J$10)=1,"","X")))</f>
        <v>X</v>
      </c>
      <c r="K58" s="61" t="str">
        <f>IF(OR($A58="",K$10=""),"",IF(IFERROR(MATCH(BCC_12!K$10,Infor!$A$13:$A$30,0),0)&gt;0,"L",IF(WEEKDAY(K$10)=1,"","X")))</f>
        <v>X</v>
      </c>
      <c r="L58" s="61" t="str">
        <f>IF(OR($A58="",L$10=""),"",IF(IFERROR(MATCH(BCC_12!L$10,Infor!$A$13:$A$30,0),0)&gt;0,"L",IF(WEEKDAY(L$10)=1,"","X")))</f>
        <v>X</v>
      </c>
      <c r="M58" s="61" t="str">
        <f>IF(OR($A58="",M$10=""),"",IF(IFERROR(MATCH(BCC_12!M$10,Infor!$A$13:$A$30,0),0)&gt;0,"L",IF(WEEKDAY(M$10)=1,"","X")))</f>
        <v>X</v>
      </c>
      <c r="N58" s="61" t="str">
        <f>IF(OR($A58="",N$10=""),"",IF(IFERROR(MATCH(BCC_12!N$10,Infor!$A$13:$A$30,0),0)&gt;0,"L",IF(WEEKDAY(N$10)=1,"","X")))</f>
        <v/>
      </c>
      <c r="O58" s="61" t="str">
        <f>IF(OR($A58="",O$10=""),"",IF(IFERROR(MATCH(BCC_12!O$10,Infor!$A$13:$A$30,0),0)&gt;0,"L",IF(WEEKDAY(O$10)=1,"","X")))</f>
        <v>X</v>
      </c>
      <c r="P58" s="61" t="str">
        <f>IF(OR($A58="",P$10=""),"",IF(IFERROR(MATCH(BCC_12!P$10,Infor!$A$13:$A$30,0),0)&gt;0,"L",IF(WEEKDAY(P$10)=1,"","X")))</f>
        <v>X</v>
      </c>
      <c r="Q58" s="61" t="str">
        <f>IF(OR($A58="",Q$10=""),"",IF(IFERROR(MATCH(BCC_12!Q$10,Infor!$A$13:$A$30,0),0)&gt;0,"L",IF(WEEKDAY(Q$10)=1,"","X")))</f>
        <v>X</v>
      </c>
      <c r="R58" s="61" t="str">
        <f>IF(OR($A58="",R$10=""),"",IF(IFERROR(MATCH(BCC_12!R$10,Infor!$A$13:$A$30,0),0)&gt;0,"L",IF(WEEKDAY(R$10)=1,"","X")))</f>
        <v>X</v>
      </c>
      <c r="S58" s="61" t="str">
        <f>IF(OR($A58="",S$10=""),"",IF(IFERROR(MATCH(BCC_12!S$10,Infor!$A$13:$A$30,0),0)&gt;0,"L",IF(WEEKDAY(S$10)=1,"","X")))</f>
        <v>X</v>
      </c>
      <c r="T58" s="61" t="str">
        <f>IF(OR($A58="",T$10=""),"",IF(IFERROR(MATCH(BCC_12!T$10,Infor!$A$13:$A$30,0),0)&gt;0,"L",IF(WEEKDAY(T$10)=1,"","X")))</f>
        <v>X</v>
      </c>
      <c r="U58" s="61" t="str">
        <f>IF(OR($A58="",U$10=""),"",IF(IFERROR(MATCH(BCC_12!U$10,Infor!$A$13:$A$30,0),0)&gt;0,"L",IF(WEEKDAY(U$10)=1,"","X")))</f>
        <v/>
      </c>
      <c r="V58" s="61" t="str">
        <f>IF(OR($A58="",V$10=""),"",IF(IFERROR(MATCH(BCC_12!V$10,Infor!$A$13:$A$30,0),0)&gt;0,"L",IF(WEEKDAY(V$10)=1,"","X")))</f>
        <v>X</v>
      </c>
      <c r="W58" s="61" t="str">
        <f>IF(OR($A58="",W$10=""),"",IF(IFERROR(MATCH(BCC_12!W$10,Infor!$A$13:$A$30,0),0)&gt;0,"L",IF(WEEKDAY(W$10)=1,"","X")))</f>
        <v>X</v>
      </c>
      <c r="X58" s="61" t="str">
        <f>IF(OR($A58="",X$10=""),"",IF(IFERROR(MATCH(BCC_12!X$10,Infor!$A$13:$A$30,0),0)&gt;0,"L",IF(WEEKDAY(X$10)=1,"","X")))</f>
        <v>X</v>
      </c>
      <c r="Y58" s="61" t="str">
        <f>IF(OR($A58="",Y$10=""),"",IF(IFERROR(MATCH(BCC_12!Y$10,Infor!$A$13:$A$30,0),0)&gt;0,"L",IF(WEEKDAY(Y$10)=1,"","X")))</f>
        <v>X</v>
      </c>
      <c r="Z58" s="61" t="str">
        <f>IF(OR($A58="",Z$10=""),"",IF(IFERROR(MATCH(BCC_12!Z$10,Infor!$A$13:$A$30,0),0)&gt;0,"L",IF(WEEKDAY(Z$10)=1,"","X")))</f>
        <v>X</v>
      </c>
      <c r="AA58" s="61" t="str">
        <f>IF(OR($A58="",AA$10=""),"",IF(IFERROR(MATCH(BCC_12!AA$10,Infor!$A$13:$A$30,0),0)&gt;0,"L",IF(WEEKDAY(AA$10)=1,"","X")))</f>
        <v>X</v>
      </c>
      <c r="AB58" s="61" t="str">
        <f>IF(OR($A58="",AB$10=""),"",IF(IFERROR(MATCH(BCC_12!AB$10,Infor!$A$13:$A$30,0),0)&gt;0,"L",IF(WEEKDAY(AB$10)=1,"","X")))</f>
        <v/>
      </c>
      <c r="AC58" s="61" t="str">
        <f>IF(OR($A58="",AC$10=""),"",IF(IFERROR(MATCH(BCC_12!AC$10,Infor!$A$13:$A$30,0),0)&gt;0,"L",IF(WEEKDAY(AC$10)=1,"","X")))</f>
        <v>X</v>
      </c>
      <c r="AD58" s="61" t="str">
        <f>IF(OR($A58="",AD$10=""),"",IF(IFERROR(MATCH(BCC_12!AD$10,Infor!$A$13:$A$30,0),0)&gt;0,"L",IF(WEEKDAY(AD$10)=1,"","X")))</f>
        <v>X</v>
      </c>
      <c r="AE58" s="61" t="str">
        <f>IF(OR($A58="",AE$10=""),"",IF(IFERROR(MATCH(BCC_12!AE$10,Infor!$A$13:$A$30,0),0)&gt;0,"L",IF(WEEKDAY(AE$10)=1,"","X")))</f>
        <v>X</v>
      </c>
      <c r="AF58" s="61" t="str">
        <f>IF(OR($A58="",AF$10=""),"",IF(IFERROR(MATCH(BCC_12!AF$10,Infor!$A$13:$A$30,0),0)&gt;0,"L",IF(WEEKDAY(AF$10)=1,"","X")))</f>
        <v>X</v>
      </c>
      <c r="AG58" s="61" t="str">
        <f>IF(OR($A58="",AG$10=""),"",IF(IFERROR(MATCH(BCC_12!AG$10,Infor!$A$13:$A$30,0),0)&gt;0,"L",IF(WEEKDAY(AG$10)=1,"","X")))</f>
        <v>X</v>
      </c>
      <c r="AH58" s="61" t="str">
        <f>IF(OR($A58="",AH$10=""),"",IF(IFERROR(MATCH(BCC_12!AH$10,Infor!$A$13:$A$30,0),0)&gt;0,"L",IF(WEEKDAY(AH$10)=1,"","X")))</f>
        <v>X</v>
      </c>
      <c r="AI58" s="61" t="str">
        <f>IF(OR($A58="",AI$10=""),"",IF(IFERROR(MATCH(BCC_12!AI$10,Infor!$A$13:$A$30,0),0)&gt;0,"L",IF(WEEKDAY(AI$10)=1,"","X")))</f>
        <v/>
      </c>
      <c r="AJ58" s="62"/>
      <c r="AK58" s="62">
        <f t="shared" si="6"/>
        <v>26</v>
      </c>
      <c r="AL58" s="62">
        <f t="shared" si="7"/>
        <v>0</v>
      </c>
      <c r="AM58" s="62"/>
      <c r="AN58" s="63"/>
      <c r="AO58" s="44">
        <f t="shared" si="0"/>
        <v>12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IF(OR($A59="",E$10=""),"",IF(IFERROR(MATCH(BCC_12!E$10,Infor!$A$13:$A$30,0),0)&gt;0,"L",IF(WEEKDAY(E$10)=1,"","X")))</f>
        <v>X</v>
      </c>
      <c r="F59" s="61" t="str">
        <f>IF(OR($A59="",F$10=""),"",IF(IFERROR(MATCH(BCC_12!F$10,Infor!$A$13:$A$30,0),0)&gt;0,"L",IF(WEEKDAY(F$10)=1,"","X")))</f>
        <v>X</v>
      </c>
      <c r="G59" s="61" t="str">
        <f>IF(OR($A59="",G$10=""),"",IF(IFERROR(MATCH(BCC_12!G$10,Infor!$A$13:$A$30,0),0)&gt;0,"L",IF(WEEKDAY(G$10)=1,"","X")))</f>
        <v/>
      </c>
      <c r="H59" s="61" t="str">
        <f>IF(OR($A59="",H$10=""),"",IF(IFERROR(MATCH(BCC_12!H$10,Infor!$A$13:$A$30,0),0)&gt;0,"L",IF(WEEKDAY(H$10)=1,"","X")))</f>
        <v>X</v>
      </c>
      <c r="I59" s="61" t="str">
        <f>IF(OR($A59="",I$10=""),"",IF(IFERROR(MATCH(BCC_12!I$10,Infor!$A$13:$A$30,0),0)&gt;0,"L",IF(WEEKDAY(I$10)=1,"","X")))</f>
        <v>X</v>
      </c>
      <c r="J59" s="61" t="str">
        <f>IF(OR($A59="",J$10=""),"",IF(IFERROR(MATCH(BCC_12!J$10,Infor!$A$13:$A$30,0),0)&gt;0,"L",IF(WEEKDAY(J$10)=1,"","X")))</f>
        <v>X</v>
      </c>
      <c r="K59" s="61" t="str">
        <f>IF(OR($A59="",K$10=""),"",IF(IFERROR(MATCH(BCC_12!K$10,Infor!$A$13:$A$30,0),0)&gt;0,"L",IF(WEEKDAY(K$10)=1,"","X")))</f>
        <v>X</v>
      </c>
      <c r="L59" s="61" t="str">
        <f>IF(OR($A59="",L$10=""),"",IF(IFERROR(MATCH(BCC_12!L$10,Infor!$A$13:$A$30,0),0)&gt;0,"L",IF(WEEKDAY(L$10)=1,"","X")))</f>
        <v>X</v>
      </c>
      <c r="M59" s="61" t="str">
        <f>IF(OR($A59="",M$10=""),"",IF(IFERROR(MATCH(BCC_12!M$10,Infor!$A$13:$A$30,0),0)&gt;0,"L",IF(WEEKDAY(M$10)=1,"","X")))</f>
        <v>X</v>
      </c>
      <c r="N59" s="61" t="str">
        <f>IF(OR($A59="",N$10=""),"",IF(IFERROR(MATCH(BCC_12!N$10,Infor!$A$13:$A$30,0),0)&gt;0,"L",IF(WEEKDAY(N$10)=1,"","X")))</f>
        <v/>
      </c>
      <c r="O59" s="61" t="str">
        <f>IF(OR($A59="",O$10=""),"",IF(IFERROR(MATCH(BCC_12!O$10,Infor!$A$13:$A$30,0),0)&gt;0,"L",IF(WEEKDAY(O$10)=1,"","X")))</f>
        <v>X</v>
      </c>
      <c r="P59" s="61" t="str">
        <f>IF(OR($A59="",P$10=""),"",IF(IFERROR(MATCH(BCC_12!P$10,Infor!$A$13:$A$30,0),0)&gt;0,"L",IF(WEEKDAY(P$10)=1,"","X")))</f>
        <v>X</v>
      </c>
      <c r="Q59" s="61" t="str">
        <f>IF(OR($A59="",Q$10=""),"",IF(IFERROR(MATCH(BCC_12!Q$10,Infor!$A$13:$A$30,0),0)&gt;0,"L",IF(WEEKDAY(Q$10)=1,"","X")))</f>
        <v>X</v>
      </c>
      <c r="R59" s="61" t="str">
        <f>IF(OR($A59="",R$10=""),"",IF(IFERROR(MATCH(BCC_12!R$10,Infor!$A$13:$A$30,0),0)&gt;0,"L",IF(WEEKDAY(R$10)=1,"","X")))</f>
        <v>X</v>
      </c>
      <c r="S59" s="61" t="str">
        <f>IF(OR($A59="",S$10=""),"",IF(IFERROR(MATCH(BCC_12!S$10,Infor!$A$13:$A$30,0),0)&gt;0,"L",IF(WEEKDAY(S$10)=1,"","X")))</f>
        <v>X</v>
      </c>
      <c r="T59" s="61" t="str">
        <f>IF(OR($A59="",T$10=""),"",IF(IFERROR(MATCH(BCC_12!T$10,Infor!$A$13:$A$30,0),0)&gt;0,"L",IF(WEEKDAY(T$10)=1,"","X")))</f>
        <v>X</v>
      </c>
      <c r="U59" s="61" t="str">
        <f>IF(OR($A59="",U$10=""),"",IF(IFERROR(MATCH(BCC_12!U$10,Infor!$A$13:$A$30,0),0)&gt;0,"L",IF(WEEKDAY(U$10)=1,"","X")))</f>
        <v/>
      </c>
      <c r="V59" s="61" t="str">
        <f>IF(OR($A59="",V$10=""),"",IF(IFERROR(MATCH(BCC_12!V$10,Infor!$A$13:$A$30,0),0)&gt;0,"L",IF(WEEKDAY(V$10)=1,"","X")))</f>
        <v>X</v>
      </c>
      <c r="W59" s="61" t="str">
        <f>IF(OR($A59="",W$10=""),"",IF(IFERROR(MATCH(BCC_12!W$10,Infor!$A$13:$A$30,0),0)&gt;0,"L",IF(WEEKDAY(W$10)=1,"","X")))</f>
        <v>X</v>
      </c>
      <c r="X59" s="61" t="str">
        <f>IF(OR($A59="",X$10=""),"",IF(IFERROR(MATCH(BCC_12!X$10,Infor!$A$13:$A$30,0),0)&gt;0,"L",IF(WEEKDAY(X$10)=1,"","X")))</f>
        <v>X</v>
      </c>
      <c r="Y59" s="61" t="str">
        <f>IF(OR($A59="",Y$10=""),"",IF(IFERROR(MATCH(BCC_12!Y$10,Infor!$A$13:$A$30,0),0)&gt;0,"L",IF(WEEKDAY(Y$10)=1,"","X")))</f>
        <v>X</v>
      </c>
      <c r="Z59" s="61" t="str">
        <f>IF(OR($A59="",Z$10=""),"",IF(IFERROR(MATCH(BCC_12!Z$10,Infor!$A$13:$A$30,0),0)&gt;0,"L",IF(WEEKDAY(Z$10)=1,"","X")))</f>
        <v>X</v>
      </c>
      <c r="AA59" s="61" t="str">
        <f>IF(OR($A59="",AA$10=""),"",IF(IFERROR(MATCH(BCC_12!AA$10,Infor!$A$13:$A$30,0),0)&gt;0,"L",IF(WEEKDAY(AA$10)=1,"","X")))</f>
        <v>X</v>
      </c>
      <c r="AB59" s="61" t="str">
        <f>IF(OR($A59="",AB$10=""),"",IF(IFERROR(MATCH(BCC_12!AB$10,Infor!$A$13:$A$30,0),0)&gt;0,"L",IF(WEEKDAY(AB$10)=1,"","X")))</f>
        <v/>
      </c>
      <c r="AC59" s="61" t="str">
        <f>IF(OR($A59="",AC$10=""),"",IF(IFERROR(MATCH(BCC_12!AC$10,Infor!$A$13:$A$30,0),0)&gt;0,"L",IF(WEEKDAY(AC$10)=1,"","X")))</f>
        <v>X</v>
      </c>
      <c r="AD59" s="61" t="str">
        <f>IF(OR($A59="",AD$10=""),"",IF(IFERROR(MATCH(BCC_12!AD$10,Infor!$A$13:$A$30,0),0)&gt;0,"L",IF(WEEKDAY(AD$10)=1,"","X")))</f>
        <v>X</v>
      </c>
      <c r="AE59" s="61" t="str">
        <f>IF(OR($A59="",AE$10=""),"",IF(IFERROR(MATCH(BCC_12!AE$10,Infor!$A$13:$A$30,0),0)&gt;0,"L",IF(WEEKDAY(AE$10)=1,"","X")))</f>
        <v>X</v>
      </c>
      <c r="AF59" s="61" t="str">
        <f>IF(OR($A59="",AF$10=""),"",IF(IFERROR(MATCH(BCC_12!AF$10,Infor!$A$13:$A$30,0),0)&gt;0,"L",IF(WEEKDAY(AF$10)=1,"","X")))</f>
        <v>X</v>
      </c>
      <c r="AG59" s="61" t="str">
        <f>IF(OR($A59="",AG$10=""),"",IF(IFERROR(MATCH(BCC_12!AG$10,Infor!$A$13:$A$30,0),0)&gt;0,"L",IF(WEEKDAY(AG$10)=1,"","X")))</f>
        <v>X</v>
      </c>
      <c r="AH59" s="61" t="str">
        <f>IF(OR($A59="",AH$10=""),"",IF(IFERROR(MATCH(BCC_12!AH$10,Infor!$A$13:$A$30,0),0)&gt;0,"L",IF(WEEKDAY(AH$10)=1,"","X")))</f>
        <v>X</v>
      </c>
      <c r="AI59" s="61" t="str">
        <f>IF(OR($A59="",AI$10=""),"",IF(IFERROR(MATCH(BCC_12!AI$10,Infor!$A$13:$A$30,0),0)&gt;0,"L",IF(WEEKDAY(AI$10)=1,"","X")))</f>
        <v/>
      </c>
      <c r="AJ59" s="62"/>
      <c r="AK59" s="62">
        <f t="shared" si="6"/>
        <v>26</v>
      </c>
      <c r="AL59" s="62">
        <f t="shared" si="7"/>
        <v>0</v>
      </c>
      <c r="AM59" s="62"/>
      <c r="AN59" s="63"/>
      <c r="AO59" s="44">
        <f t="shared" si="0"/>
        <v>12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IF(OR($A60="",E$10=""),"",IF(IFERROR(MATCH(BCC_12!E$10,Infor!$A$13:$A$30,0),0)&gt;0,"L",IF(WEEKDAY(E$10)=1,"","X")))</f>
        <v>X</v>
      </c>
      <c r="F60" s="61" t="str">
        <f>IF(OR($A60="",F$10=""),"",IF(IFERROR(MATCH(BCC_12!F$10,Infor!$A$13:$A$30,0),0)&gt;0,"L",IF(WEEKDAY(F$10)=1,"","X")))</f>
        <v>X</v>
      </c>
      <c r="G60" s="61" t="str">
        <f>IF(OR($A60="",G$10=""),"",IF(IFERROR(MATCH(BCC_12!G$10,Infor!$A$13:$A$30,0),0)&gt;0,"L",IF(WEEKDAY(G$10)=1,"","X")))</f>
        <v/>
      </c>
      <c r="H60" s="61" t="str">
        <f>IF(OR($A60="",H$10=""),"",IF(IFERROR(MATCH(BCC_12!H$10,Infor!$A$13:$A$30,0),0)&gt;0,"L",IF(WEEKDAY(H$10)=1,"","X")))</f>
        <v>X</v>
      </c>
      <c r="I60" s="61" t="str">
        <f>IF(OR($A60="",I$10=""),"",IF(IFERROR(MATCH(BCC_12!I$10,Infor!$A$13:$A$30,0),0)&gt;0,"L",IF(WEEKDAY(I$10)=1,"","X")))</f>
        <v>X</v>
      </c>
      <c r="J60" s="61" t="str">
        <f>IF(OR($A60="",J$10=""),"",IF(IFERROR(MATCH(BCC_12!J$10,Infor!$A$13:$A$30,0),0)&gt;0,"L",IF(WEEKDAY(J$10)=1,"","X")))</f>
        <v>X</v>
      </c>
      <c r="K60" s="61" t="str">
        <f>IF(OR($A60="",K$10=""),"",IF(IFERROR(MATCH(BCC_12!K$10,Infor!$A$13:$A$30,0),0)&gt;0,"L",IF(WEEKDAY(K$10)=1,"","X")))</f>
        <v>X</v>
      </c>
      <c r="L60" s="61" t="str">
        <f>IF(OR($A60="",L$10=""),"",IF(IFERROR(MATCH(BCC_12!L$10,Infor!$A$13:$A$30,0),0)&gt;0,"L",IF(WEEKDAY(L$10)=1,"","X")))</f>
        <v>X</v>
      </c>
      <c r="M60" s="61" t="str">
        <f>IF(OR($A60="",M$10=""),"",IF(IFERROR(MATCH(BCC_12!M$10,Infor!$A$13:$A$30,0),0)&gt;0,"L",IF(WEEKDAY(M$10)=1,"","X")))</f>
        <v>X</v>
      </c>
      <c r="N60" s="61" t="str">
        <f>IF(OR($A60="",N$10=""),"",IF(IFERROR(MATCH(BCC_12!N$10,Infor!$A$13:$A$30,0),0)&gt;0,"L",IF(WEEKDAY(N$10)=1,"","X")))</f>
        <v/>
      </c>
      <c r="O60" s="61" t="str">
        <f>IF(OR($A60="",O$10=""),"",IF(IFERROR(MATCH(BCC_12!O$10,Infor!$A$13:$A$30,0),0)&gt;0,"L",IF(WEEKDAY(O$10)=1,"","X")))</f>
        <v>X</v>
      </c>
      <c r="P60" s="61" t="str">
        <f>IF(OR($A60="",P$10=""),"",IF(IFERROR(MATCH(BCC_12!P$10,Infor!$A$13:$A$30,0),0)&gt;0,"L",IF(WEEKDAY(P$10)=1,"","X")))</f>
        <v>X</v>
      </c>
      <c r="Q60" s="61" t="str">
        <f>IF(OR($A60="",Q$10=""),"",IF(IFERROR(MATCH(BCC_12!Q$10,Infor!$A$13:$A$30,0),0)&gt;0,"L",IF(WEEKDAY(Q$10)=1,"","X")))</f>
        <v>X</v>
      </c>
      <c r="R60" s="61" t="str">
        <f>IF(OR($A60="",R$10=""),"",IF(IFERROR(MATCH(BCC_12!R$10,Infor!$A$13:$A$30,0),0)&gt;0,"L",IF(WEEKDAY(R$10)=1,"","X")))</f>
        <v>X</v>
      </c>
      <c r="S60" s="61" t="str">
        <f>IF(OR($A60="",S$10=""),"",IF(IFERROR(MATCH(BCC_12!S$10,Infor!$A$13:$A$30,0),0)&gt;0,"L",IF(WEEKDAY(S$10)=1,"","X")))</f>
        <v>X</v>
      </c>
      <c r="T60" s="61" t="str">
        <f>IF(OR($A60="",T$10=""),"",IF(IFERROR(MATCH(BCC_12!T$10,Infor!$A$13:$A$30,0),0)&gt;0,"L",IF(WEEKDAY(T$10)=1,"","X")))</f>
        <v>X</v>
      </c>
      <c r="U60" s="61" t="str">
        <f>IF(OR($A60="",U$10=""),"",IF(IFERROR(MATCH(BCC_12!U$10,Infor!$A$13:$A$30,0),0)&gt;0,"L",IF(WEEKDAY(U$10)=1,"","X")))</f>
        <v/>
      </c>
      <c r="V60" s="61" t="str">
        <f>IF(OR($A60="",V$10=""),"",IF(IFERROR(MATCH(BCC_12!V$10,Infor!$A$13:$A$30,0),0)&gt;0,"L",IF(WEEKDAY(V$10)=1,"","X")))</f>
        <v>X</v>
      </c>
      <c r="W60" s="61" t="str">
        <f>IF(OR($A60="",W$10=""),"",IF(IFERROR(MATCH(BCC_12!W$10,Infor!$A$13:$A$30,0),0)&gt;0,"L",IF(WEEKDAY(W$10)=1,"","X")))</f>
        <v>X</v>
      </c>
      <c r="X60" s="61" t="str">
        <f>IF(OR($A60="",X$10=""),"",IF(IFERROR(MATCH(BCC_12!X$10,Infor!$A$13:$A$30,0),0)&gt;0,"L",IF(WEEKDAY(X$10)=1,"","X")))</f>
        <v>X</v>
      </c>
      <c r="Y60" s="61" t="str">
        <f>IF(OR($A60="",Y$10=""),"",IF(IFERROR(MATCH(BCC_12!Y$10,Infor!$A$13:$A$30,0),0)&gt;0,"L",IF(WEEKDAY(Y$10)=1,"","X")))</f>
        <v>X</v>
      </c>
      <c r="Z60" s="61" t="str">
        <f>IF(OR($A60="",Z$10=""),"",IF(IFERROR(MATCH(BCC_12!Z$10,Infor!$A$13:$A$30,0),0)&gt;0,"L",IF(WEEKDAY(Z$10)=1,"","X")))</f>
        <v>X</v>
      </c>
      <c r="AA60" s="61" t="str">
        <f>IF(OR($A60="",AA$10=""),"",IF(IFERROR(MATCH(BCC_12!AA$10,Infor!$A$13:$A$30,0),0)&gt;0,"L",IF(WEEKDAY(AA$10)=1,"","X")))</f>
        <v>X</v>
      </c>
      <c r="AB60" s="61" t="str">
        <f>IF(OR($A60="",AB$10=""),"",IF(IFERROR(MATCH(BCC_12!AB$10,Infor!$A$13:$A$30,0),0)&gt;0,"L",IF(WEEKDAY(AB$10)=1,"","X")))</f>
        <v/>
      </c>
      <c r="AC60" s="61" t="str">
        <f>IF(OR($A60="",AC$10=""),"",IF(IFERROR(MATCH(BCC_12!AC$10,Infor!$A$13:$A$30,0),0)&gt;0,"L",IF(WEEKDAY(AC$10)=1,"","X")))</f>
        <v>X</v>
      </c>
      <c r="AD60" s="61" t="str">
        <f>IF(OR($A60="",AD$10=""),"",IF(IFERROR(MATCH(BCC_12!AD$10,Infor!$A$13:$A$30,0),0)&gt;0,"L",IF(WEEKDAY(AD$10)=1,"","X")))</f>
        <v>X</v>
      </c>
      <c r="AE60" s="61" t="str">
        <f>IF(OR($A60="",AE$10=""),"",IF(IFERROR(MATCH(BCC_12!AE$10,Infor!$A$13:$A$30,0),0)&gt;0,"L",IF(WEEKDAY(AE$10)=1,"","X")))</f>
        <v>X</v>
      </c>
      <c r="AF60" s="61" t="str">
        <f>IF(OR($A60="",AF$10=""),"",IF(IFERROR(MATCH(BCC_12!AF$10,Infor!$A$13:$A$30,0),0)&gt;0,"L",IF(WEEKDAY(AF$10)=1,"","X")))</f>
        <v>X</v>
      </c>
      <c r="AG60" s="61" t="str">
        <f>IF(OR($A60="",AG$10=""),"",IF(IFERROR(MATCH(BCC_12!AG$10,Infor!$A$13:$A$30,0),0)&gt;0,"L",IF(WEEKDAY(AG$10)=1,"","X")))</f>
        <v>X</v>
      </c>
      <c r="AH60" s="61" t="str">
        <f>IF(OR($A60="",AH$10=""),"",IF(IFERROR(MATCH(BCC_12!AH$10,Infor!$A$13:$A$30,0),0)&gt;0,"L",IF(WEEKDAY(AH$10)=1,"","X")))</f>
        <v>X</v>
      </c>
      <c r="AI60" s="61" t="str">
        <f>IF(OR($A60="",AI$10=""),"",IF(IFERROR(MATCH(BCC_12!AI$10,Infor!$A$13:$A$30,0),0)&gt;0,"L",IF(WEEKDAY(AI$10)=1,"","X")))</f>
        <v/>
      </c>
      <c r="AJ60" s="62"/>
      <c r="AK60" s="62">
        <f t="shared" si="6"/>
        <v>26</v>
      </c>
      <c r="AL60" s="62">
        <f t="shared" si="7"/>
        <v>0</v>
      </c>
      <c r="AM60" s="62"/>
      <c r="AN60" s="63"/>
      <c r="AO60" s="44">
        <f t="shared" si="0"/>
        <v>12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IF(OR($A61="",E$10=""),"",IF(IFERROR(MATCH(BCC_12!E$10,Infor!$A$13:$A$30,0),0)&gt;0,"L",IF(WEEKDAY(E$10)=1,"","X")))</f>
        <v>X</v>
      </c>
      <c r="F61" s="61" t="str">
        <f>IF(OR($A61="",F$10=""),"",IF(IFERROR(MATCH(BCC_12!F$10,Infor!$A$13:$A$30,0),0)&gt;0,"L",IF(WEEKDAY(F$10)=1,"","X")))</f>
        <v>X</v>
      </c>
      <c r="G61" s="61" t="str">
        <f>IF(OR($A61="",G$10=""),"",IF(IFERROR(MATCH(BCC_12!G$10,Infor!$A$13:$A$30,0),0)&gt;0,"L",IF(WEEKDAY(G$10)=1,"","X")))</f>
        <v/>
      </c>
      <c r="H61" s="61" t="str">
        <f>IF(OR($A61="",H$10=""),"",IF(IFERROR(MATCH(BCC_12!H$10,Infor!$A$13:$A$30,0),0)&gt;0,"L",IF(WEEKDAY(H$10)=1,"","X")))</f>
        <v>X</v>
      </c>
      <c r="I61" s="61" t="str">
        <f>IF(OR($A61="",I$10=""),"",IF(IFERROR(MATCH(BCC_12!I$10,Infor!$A$13:$A$30,0),0)&gt;0,"L",IF(WEEKDAY(I$10)=1,"","X")))</f>
        <v>X</v>
      </c>
      <c r="J61" s="61" t="str">
        <f>IF(OR($A61="",J$10=""),"",IF(IFERROR(MATCH(BCC_12!J$10,Infor!$A$13:$A$30,0),0)&gt;0,"L",IF(WEEKDAY(J$10)=1,"","X")))</f>
        <v>X</v>
      </c>
      <c r="K61" s="61" t="str">
        <f>IF(OR($A61="",K$10=""),"",IF(IFERROR(MATCH(BCC_12!K$10,Infor!$A$13:$A$30,0),0)&gt;0,"L",IF(WEEKDAY(K$10)=1,"","X")))</f>
        <v>X</v>
      </c>
      <c r="L61" s="61" t="str">
        <f>IF(OR($A61="",L$10=""),"",IF(IFERROR(MATCH(BCC_12!L$10,Infor!$A$13:$A$30,0),0)&gt;0,"L",IF(WEEKDAY(L$10)=1,"","X")))</f>
        <v>X</v>
      </c>
      <c r="M61" s="61" t="str">
        <f>IF(OR($A61="",M$10=""),"",IF(IFERROR(MATCH(BCC_12!M$10,Infor!$A$13:$A$30,0),0)&gt;0,"L",IF(WEEKDAY(M$10)=1,"","X")))</f>
        <v>X</v>
      </c>
      <c r="N61" s="61" t="str">
        <f>IF(OR($A61="",N$10=""),"",IF(IFERROR(MATCH(BCC_12!N$10,Infor!$A$13:$A$30,0),0)&gt;0,"L",IF(WEEKDAY(N$10)=1,"","X")))</f>
        <v/>
      </c>
      <c r="O61" s="61" t="str">
        <f>IF(OR($A61="",O$10=""),"",IF(IFERROR(MATCH(BCC_12!O$10,Infor!$A$13:$A$30,0),0)&gt;0,"L",IF(WEEKDAY(O$10)=1,"","X")))</f>
        <v>X</v>
      </c>
      <c r="P61" s="61" t="str">
        <f>IF(OR($A61="",P$10=""),"",IF(IFERROR(MATCH(BCC_12!P$10,Infor!$A$13:$A$30,0),0)&gt;0,"L",IF(WEEKDAY(P$10)=1,"","X")))</f>
        <v>X</v>
      </c>
      <c r="Q61" s="61" t="str">
        <f>IF(OR($A61="",Q$10=""),"",IF(IFERROR(MATCH(BCC_12!Q$10,Infor!$A$13:$A$30,0),0)&gt;0,"L",IF(WEEKDAY(Q$10)=1,"","X")))</f>
        <v>X</v>
      </c>
      <c r="R61" s="61" t="str">
        <f>IF(OR($A61="",R$10=""),"",IF(IFERROR(MATCH(BCC_12!R$10,Infor!$A$13:$A$30,0),0)&gt;0,"L",IF(WEEKDAY(R$10)=1,"","X")))</f>
        <v>X</v>
      </c>
      <c r="S61" s="61" t="str">
        <f>IF(OR($A61="",S$10=""),"",IF(IFERROR(MATCH(BCC_12!S$10,Infor!$A$13:$A$30,0),0)&gt;0,"L",IF(WEEKDAY(S$10)=1,"","X")))</f>
        <v>X</v>
      </c>
      <c r="T61" s="61" t="str">
        <f>IF(OR($A61="",T$10=""),"",IF(IFERROR(MATCH(BCC_12!T$10,Infor!$A$13:$A$30,0),0)&gt;0,"L",IF(WEEKDAY(T$10)=1,"","X")))</f>
        <v>X</v>
      </c>
      <c r="U61" s="61" t="str">
        <f>IF(OR($A61="",U$10=""),"",IF(IFERROR(MATCH(BCC_12!U$10,Infor!$A$13:$A$30,0),0)&gt;0,"L",IF(WEEKDAY(U$10)=1,"","X")))</f>
        <v/>
      </c>
      <c r="V61" s="61" t="str">
        <f>IF(OR($A61="",V$10=""),"",IF(IFERROR(MATCH(BCC_12!V$10,Infor!$A$13:$A$30,0),0)&gt;0,"L",IF(WEEKDAY(V$10)=1,"","X")))</f>
        <v>X</v>
      </c>
      <c r="W61" s="61" t="str">
        <f>IF(OR($A61="",W$10=""),"",IF(IFERROR(MATCH(BCC_12!W$10,Infor!$A$13:$A$30,0),0)&gt;0,"L",IF(WEEKDAY(W$10)=1,"","X")))</f>
        <v>X</v>
      </c>
      <c r="X61" s="61" t="str">
        <f>IF(OR($A61="",X$10=""),"",IF(IFERROR(MATCH(BCC_12!X$10,Infor!$A$13:$A$30,0),0)&gt;0,"L",IF(WEEKDAY(X$10)=1,"","X")))</f>
        <v>X</v>
      </c>
      <c r="Y61" s="61" t="str">
        <f>IF(OR($A61="",Y$10=""),"",IF(IFERROR(MATCH(BCC_12!Y$10,Infor!$A$13:$A$30,0),0)&gt;0,"L",IF(WEEKDAY(Y$10)=1,"","X")))</f>
        <v>X</v>
      </c>
      <c r="Z61" s="61" t="str">
        <f>IF(OR($A61="",Z$10=""),"",IF(IFERROR(MATCH(BCC_12!Z$10,Infor!$A$13:$A$30,0),0)&gt;0,"L",IF(WEEKDAY(Z$10)=1,"","X")))</f>
        <v>X</v>
      </c>
      <c r="AA61" s="61" t="str">
        <f>IF(OR($A61="",AA$10=""),"",IF(IFERROR(MATCH(BCC_12!AA$10,Infor!$A$13:$A$30,0),0)&gt;0,"L",IF(WEEKDAY(AA$10)=1,"","X")))</f>
        <v>X</v>
      </c>
      <c r="AB61" s="61" t="str">
        <f>IF(OR($A61="",AB$10=""),"",IF(IFERROR(MATCH(BCC_12!AB$10,Infor!$A$13:$A$30,0),0)&gt;0,"L",IF(WEEKDAY(AB$10)=1,"","X")))</f>
        <v/>
      </c>
      <c r="AC61" s="61" t="str">
        <f>IF(OR($A61="",AC$10=""),"",IF(IFERROR(MATCH(BCC_12!AC$10,Infor!$A$13:$A$30,0),0)&gt;0,"L",IF(WEEKDAY(AC$10)=1,"","X")))</f>
        <v>X</v>
      </c>
      <c r="AD61" s="61" t="str">
        <f>IF(OR($A61="",AD$10=""),"",IF(IFERROR(MATCH(BCC_12!AD$10,Infor!$A$13:$A$30,0),0)&gt;0,"L",IF(WEEKDAY(AD$10)=1,"","X")))</f>
        <v>X</v>
      </c>
      <c r="AE61" s="61" t="str">
        <f>IF(OR($A61="",AE$10=""),"",IF(IFERROR(MATCH(BCC_12!AE$10,Infor!$A$13:$A$30,0),0)&gt;0,"L",IF(WEEKDAY(AE$10)=1,"","X")))</f>
        <v>X</v>
      </c>
      <c r="AF61" s="61" t="str">
        <f>IF(OR($A61="",AF$10=""),"",IF(IFERROR(MATCH(BCC_12!AF$10,Infor!$A$13:$A$30,0),0)&gt;0,"L",IF(WEEKDAY(AF$10)=1,"","X")))</f>
        <v>X</v>
      </c>
      <c r="AG61" s="61" t="str">
        <f>IF(OR($A61="",AG$10=""),"",IF(IFERROR(MATCH(BCC_12!AG$10,Infor!$A$13:$A$30,0),0)&gt;0,"L",IF(WEEKDAY(AG$10)=1,"","X")))</f>
        <v>X</v>
      </c>
      <c r="AH61" s="61" t="str">
        <f>IF(OR($A61="",AH$10=""),"",IF(IFERROR(MATCH(BCC_12!AH$10,Infor!$A$13:$A$30,0),0)&gt;0,"L",IF(WEEKDAY(AH$10)=1,"","X")))</f>
        <v>X</v>
      </c>
      <c r="AI61" s="61" t="str">
        <f>IF(OR($A61="",AI$10=""),"",IF(IFERROR(MATCH(BCC_12!AI$10,Infor!$A$13:$A$30,0),0)&gt;0,"L",IF(WEEKDAY(AI$10)=1,"","X")))</f>
        <v/>
      </c>
      <c r="AJ61" s="62"/>
      <c r="AK61" s="62">
        <f t="shared" si="6"/>
        <v>26</v>
      </c>
      <c r="AL61" s="62">
        <f t="shared" si="7"/>
        <v>0</v>
      </c>
      <c r="AM61" s="62"/>
      <c r="AN61" s="63"/>
      <c r="AO61" s="44">
        <f t="shared" si="0"/>
        <v>12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12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50</v>
      </c>
      <c r="G63" s="52">
        <f t="shared" ref="G63:AI63" si="9">COUNTIF(G12:G62,"L")+COUNTIF(G12:G62,"X")+COUNTIF(G12:G62,"\")/2</f>
        <v>0</v>
      </c>
      <c r="H63" s="52">
        <f t="shared" si="9"/>
        <v>50</v>
      </c>
      <c r="I63" s="52">
        <f t="shared" si="9"/>
        <v>50</v>
      </c>
      <c r="J63" s="52">
        <f t="shared" si="9"/>
        <v>50</v>
      </c>
      <c r="K63" s="52">
        <f t="shared" si="9"/>
        <v>50</v>
      </c>
      <c r="L63" s="52">
        <f t="shared" si="9"/>
        <v>50</v>
      </c>
      <c r="M63" s="52">
        <f t="shared" si="9"/>
        <v>50</v>
      </c>
      <c r="N63" s="52">
        <f t="shared" si="9"/>
        <v>0</v>
      </c>
      <c r="O63" s="52">
        <f t="shared" si="9"/>
        <v>50</v>
      </c>
      <c r="P63" s="52">
        <f t="shared" si="9"/>
        <v>50</v>
      </c>
      <c r="Q63" s="52">
        <f t="shared" si="9"/>
        <v>50</v>
      </c>
      <c r="R63" s="52">
        <f t="shared" si="9"/>
        <v>50</v>
      </c>
      <c r="S63" s="52">
        <f t="shared" si="9"/>
        <v>50</v>
      </c>
      <c r="T63" s="52">
        <f t="shared" si="9"/>
        <v>50</v>
      </c>
      <c r="U63" s="52">
        <f t="shared" si="9"/>
        <v>0</v>
      </c>
      <c r="V63" s="52">
        <f t="shared" si="9"/>
        <v>50</v>
      </c>
      <c r="W63" s="52">
        <f t="shared" si="9"/>
        <v>50</v>
      </c>
      <c r="X63" s="52">
        <f t="shared" si="9"/>
        <v>50</v>
      </c>
      <c r="Y63" s="52">
        <f t="shared" si="9"/>
        <v>50</v>
      </c>
      <c r="Z63" s="52">
        <f t="shared" si="9"/>
        <v>50</v>
      </c>
      <c r="AA63" s="52">
        <f t="shared" si="9"/>
        <v>50</v>
      </c>
      <c r="AB63" s="52">
        <f t="shared" si="9"/>
        <v>0</v>
      </c>
      <c r="AC63" s="52">
        <f t="shared" si="9"/>
        <v>50</v>
      </c>
      <c r="AD63" s="52">
        <f t="shared" si="9"/>
        <v>50</v>
      </c>
      <c r="AE63" s="52">
        <f t="shared" si="9"/>
        <v>50</v>
      </c>
      <c r="AF63" s="52">
        <f t="shared" si="9"/>
        <v>50</v>
      </c>
      <c r="AG63" s="52">
        <f t="shared" si="9"/>
        <v>50</v>
      </c>
      <c r="AH63" s="52">
        <f t="shared" si="9"/>
        <v>50</v>
      </c>
      <c r="AI63" s="52">
        <f t="shared" si="9"/>
        <v>0</v>
      </c>
      <c r="AJ63" s="52">
        <f>SUM(AJ12:AJ62)</f>
        <v>0</v>
      </c>
      <c r="AK63" s="52">
        <f t="shared" ref="AK63:AN63" si="10">SUM(AK12:AK62)</f>
        <v>1300</v>
      </c>
      <c r="AL63" s="52">
        <f t="shared" si="10"/>
        <v>0</v>
      </c>
      <c r="AM63" s="52">
        <f t="shared" si="10"/>
        <v>0</v>
      </c>
      <c r="AN63" s="53">
        <f t="shared" si="10"/>
        <v>0</v>
      </c>
      <c r="AO63" s="44">
        <f t="shared" si="0"/>
        <v>12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43100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3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zoomScale="85" zoomScaleNormal="85" zoomScaleSheetLayoutView="85" workbookViewId="0">
      <selection activeCell="U13" sqref="U13"/>
    </sheetView>
  </sheetViews>
  <sheetFormatPr defaultRowHeight="25.05" customHeight="1" x14ac:dyDescent="0.3"/>
  <cols>
    <col min="1" max="1" width="5" style="214" customWidth="1"/>
    <col min="2" max="2" width="13.44140625" style="214" customWidth="1"/>
    <col min="3" max="16" width="4" style="214" customWidth="1"/>
    <col min="17" max="20" width="3.33203125" style="214" customWidth="1"/>
    <col min="21" max="21" width="6.5546875" style="214" customWidth="1"/>
    <col min="22" max="16384" width="8.88671875" style="214"/>
  </cols>
  <sheetData>
    <row r="1" spans="1:22" ht="25.05" customHeight="1" x14ac:dyDescent="0.3">
      <c r="F1" s="215" t="s">
        <v>286</v>
      </c>
      <c r="Q1" s="212"/>
      <c r="R1" s="212"/>
      <c r="S1" s="212"/>
      <c r="T1" s="212"/>
      <c r="U1" s="214">
        <v>1</v>
      </c>
    </row>
    <row r="2" spans="1:22" ht="25.05" customHeight="1" x14ac:dyDescent="0.3">
      <c r="F2" s="215" t="s">
        <v>287</v>
      </c>
      <c r="Q2" s="213"/>
      <c r="R2" s="213"/>
      <c r="S2" s="213"/>
      <c r="T2" s="213"/>
    </row>
    <row r="3" spans="1:22" ht="25.05" customHeight="1" x14ac:dyDescent="0.3">
      <c r="Q3" s="213"/>
      <c r="R3" s="213"/>
      <c r="S3" s="213"/>
      <c r="T3" s="213"/>
    </row>
    <row r="4" spans="1:22" ht="17.399999999999999" customHeight="1" x14ac:dyDescent="0.3">
      <c r="Q4" s="213"/>
      <c r="R4" s="213"/>
      <c r="S4" s="213"/>
      <c r="T4" s="213"/>
    </row>
    <row r="5" spans="1:22" ht="27.6" customHeight="1" x14ac:dyDescent="0.3">
      <c r="A5" s="216" t="s">
        <v>425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2" ht="27.6" customHeight="1" x14ac:dyDescent="0.3">
      <c r="A6" s="216" t="s">
        <v>426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22" s="219" customFormat="1" ht="23.4" customHeight="1" x14ac:dyDescent="0.3">
      <c r="A7" s="238" t="str">
        <f>"Năm "&amp;Infor!B11</f>
        <v>Năm 2017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2" s="219" customFormat="1" ht="15" customHeight="1" x14ac:dyDescent="0.3"/>
    <row r="9" spans="1:22" s="219" customFormat="1" ht="25.05" customHeight="1" x14ac:dyDescent="0.3">
      <c r="A9" s="221"/>
      <c r="B9" s="219" t="s">
        <v>405</v>
      </c>
      <c r="C9" s="220" t="str">
        <f>VLOOKUP(U1,DANH_SACH,2,0)</f>
        <v>Trần Quang Trung</v>
      </c>
      <c r="L9" s="219" t="s">
        <v>427</v>
      </c>
      <c r="O9" s="220" t="s">
        <v>428</v>
      </c>
    </row>
    <row r="10" spans="1:22" s="219" customFormat="1" ht="25.05" customHeight="1" x14ac:dyDescent="0.3">
      <c r="A10" s="221"/>
      <c r="B10" s="219" t="s">
        <v>409</v>
      </c>
      <c r="C10" s="222" t="str">
        <f>LEFT(VLOOKUP(U1,DANH_SACH,22,0),1)</f>
        <v>0</v>
      </c>
      <c r="D10" s="222" t="str">
        <f>MID(VLOOKUP($U$1,DANH_SACH,22,0),2,1)</f>
        <v>7</v>
      </c>
      <c r="E10" s="222" t="str">
        <f>MID(VLOOKUP($U$1,DANH_SACH,22,0),3,1)</f>
        <v>3</v>
      </c>
      <c r="F10" s="222" t="str">
        <f>MID(VLOOKUP($U$1,DANH_SACH,22,0),4,1)</f>
        <v>4</v>
      </c>
      <c r="G10" s="222" t="str">
        <f>MID(VLOOKUP($U$1,DANH_SACH,22,0),5,1)</f>
        <v>0</v>
      </c>
      <c r="H10" s="222" t="str">
        <f>MID(VLOOKUP($U$1,DANH_SACH,22,0),6,1)</f>
        <v>1</v>
      </c>
      <c r="I10" s="222" t="str">
        <f>MID(VLOOKUP($U$1,DANH_SACH,22,0),7,1)</f>
        <v>7</v>
      </c>
      <c r="J10" s="222" t="str">
        <f>MID(VLOOKUP($U$1,DANH_SACH,22,0),8,1)</f>
        <v>4</v>
      </c>
      <c r="K10" s="222" t="str">
        <f>MID(VLOOKUP($U$1,DANH_SACH,22,0),9,1)</f>
        <v>0</v>
      </c>
      <c r="L10" s="222" t="str">
        <f>MID(VLOOKUP($U$1,DANH_SACH,22,0),10,1)</f>
        <v>7</v>
      </c>
      <c r="M10" s="220"/>
      <c r="N10" s="223"/>
      <c r="O10" s="223"/>
      <c r="P10" s="223"/>
    </row>
    <row r="11" spans="1:22" s="219" customFormat="1" ht="6" customHeight="1" x14ac:dyDescent="0.3">
      <c r="A11" s="22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20"/>
      <c r="N11" s="244"/>
      <c r="O11" s="244"/>
      <c r="P11" s="244"/>
    </row>
    <row r="12" spans="1:22" s="239" customFormat="1" ht="24.6" customHeight="1" x14ac:dyDescent="0.35">
      <c r="A12" s="240" t="s">
        <v>429</v>
      </c>
      <c r="B12" s="239" t="str">
        <f>IF($A$12="","Năm ........ tôi chỉ có thu nhập chịu thuế tại một nơi là Công ty/đơn vị","Năm "&amp;Infor!$B$11&amp;" tôi chỉ có thu nhập chịu thuế tại một nơi là "&amp;LEFT(PROPER(Infor!$A$1),U12))</f>
        <v>Năm 2017 tôi chỉ có thu nhập chịu thuế tại một nơi là Công Ty Cổ Phần Quốc</v>
      </c>
      <c r="U12" s="239">
        <v>20</v>
      </c>
    </row>
    <row r="13" spans="1:22" s="239" customFormat="1" ht="25.05" customHeight="1" x14ac:dyDescent="0.35">
      <c r="A13" s="239" t="str">
        <f>IF($A$12="",".............................................................................................................................",RIGHT(PROPER(Infor!$A$1),LEN(Infor!$A$1)-U12-1))&amp;";"</f>
        <v>Tế Vietrans Miền Bắc;</v>
      </c>
    </row>
    <row r="14" spans="1:22" s="239" customFormat="1" ht="6" customHeight="1" x14ac:dyDescent="0.35"/>
    <row r="15" spans="1:22" s="239" customFormat="1" ht="25.05" customHeight="1" x14ac:dyDescent="0.35">
      <c r="A15" s="240" t="str">
        <f>IF(A12="","X","")</f>
        <v/>
      </c>
      <c r="B15" s="239" t="str">
        <f>IF($A$15="","Năm ........ tôi có thu nhập chịu thuế tại Công ty/đơn vị ......................................","Năm "&amp;Infor!$B$11&amp;" tôi có thu nhập chịu thuế tại "&amp;LEFT(PROPER(Infor!$A$1),U15))</f>
        <v>Năm ........ tôi có thu nhập chịu thuế tại Công ty/đơn vị ......................................</v>
      </c>
      <c r="U15" s="239">
        <v>32</v>
      </c>
    </row>
    <row r="16" spans="1:22" s="239" customFormat="1" ht="25.05" customHeight="1" x14ac:dyDescent="0.35">
      <c r="A16" s="239" t="str">
        <f>IF($A$15="",".............................................................................................................................",RIGHT(PROPER(Infor!$A$1),LEN(Infor!$A$1)-U15-1)&amp;"; "&amp;LEFT(V16,U16))</f>
        <v>.............................................................................................................................</v>
      </c>
      <c r="U16" s="239">
        <v>70</v>
      </c>
      <c r="V16" s="239" t="s">
        <v>430</v>
      </c>
    </row>
    <row r="17" spans="1:21" s="239" customFormat="1" ht="25.05" customHeight="1" x14ac:dyDescent="0.35">
      <c r="A17" s="239" t="str">
        <f>IF(A15="",LEFT(V16,U17),MID(V16,U16+1,U17))</f>
        <v>và có thu nhập vãng lai ở các nơi khác bình quân tháng trong năm không quá 10 triệu</v>
      </c>
      <c r="U17" s="239">
        <v>83</v>
      </c>
    </row>
    <row r="18" spans="1:21" s="239" customFormat="1" ht="25.05" customHeight="1" x14ac:dyDescent="0.35">
      <c r="A18" s="239" t="str">
        <f>IF(A15="",RIGHT(V16,LEN(V16)-U17-1),IF(U16+U17&gt;LEN(V16),"",RIGHT(V16,LEN(V16)-U16-U17-1)))</f>
        <v xml:space="preserve">đồng /tháng đã được đơn vị trả thu nhập khấu trừ tại nguồn. </v>
      </c>
    </row>
    <row r="19" spans="1:21" s="219" customFormat="1" ht="25.05" customHeight="1" x14ac:dyDescent="0.3">
      <c r="B19" s="219" t="str">
        <f>IF(LEN(Infor!A1)&lt;62,"Đề nghị "&amp;PROPER(Infor!A1),"Đề nghị "&amp;LEFT(PROPER(Infor!A1),'02_UQ_QTT_TNCN'!U19))</f>
        <v>Đề nghị Công Ty Cổ Phần Quốc Tế Vietrans Miền Bắc</v>
      </c>
      <c r="U19" s="219">
        <v>57</v>
      </c>
    </row>
    <row r="20" spans="1:21" s="219" customFormat="1" ht="25.05" customHeight="1" x14ac:dyDescent="0.3">
      <c r="B20" s="219" t="str">
        <f>IF(LEN(Infor!A1)&lt;62,"(Mã số thuế: "&amp;Infor!B4&amp;")",RIGHT(PROPER(Infor!A1),LEN(Infor!A1)-U19-1)&amp;" (Mã số thuế: "&amp;Infor!B4&amp;")")</f>
        <v>(Mã số thuế: 0107 863 506)</v>
      </c>
    </row>
    <row r="21" spans="1:21" s="219" customFormat="1" ht="25.05" customHeight="1" x14ac:dyDescent="0.3">
      <c r="A21" s="219" t="str">
        <f>"thay mặt tôi thực hiện quyết toán thuế thu nhập cá nhân năm "&amp;Infor!B11&amp;" với cơ quan thuế."</f>
        <v>thay mặt tôi thực hiện quyết toán thuế thu nhập cá nhân năm 2017 với cơ quan thuế.</v>
      </c>
    </row>
    <row r="22" spans="1:21" s="219" customFormat="1" ht="25.05" customHeight="1" x14ac:dyDescent="0.3">
      <c r="B22" s="219" t="s">
        <v>431</v>
      </c>
    </row>
    <row r="23" spans="1:21" s="219" customFormat="1" ht="25.05" customHeight="1" x14ac:dyDescent="0.3">
      <c r="A23" s="219" t="s">
        <v>432</v>
      </c>
    </row>
    <row r="24" spans="1:21" s="219" customFormat="1" ht="25.05" customHeight="1" x14ac:dyDescent="0.3"/>
    <row r="25" spans="1:21" s="219" customFormat="1" ht="25.05" customHeight="1" x14ac:dyDescent="0.3">
      <c r="M25" s="241" t="s">
        <v>423</v>
      </c>
    </row>
    <row r="26" spans="1:21" s="219" customFormat="1" ht="25.05" customHeight="1" x14ac:dyDescent="0.3">
      <c r="M26" s="242" t="s">
        <v>433</v>
      </c>
    </row>
    <row r="27" spans="1:21" s="219" customFormat="1" ht="25.05" customHeight="1" x14ac:dyDescent="0.3">
      <c r="M27" s="241" t="s">
        <v>361</v>
      </c>
    </row>
    <row r="28" spans="1:21" s="219" customFormat="1" ht="25.05" customHeight="1" x14ac:dyDescent="0.3"/>
    <row r="29" spans="1:21" s="219" customFormat="1" ht="25.05" customHeight="1" x14ac:dyDescent="0.3"/>
    <row r="30" spans="1:21" s="226" customFormat="1" ht="25.05" customHeight="1" x14ac:dyDescent="0.3"/>
    <row r="31" spans="1:21" s="226" customFormat="1" ht="25.05" customHeight="1" x14ac:dyDescent="0.3"/>
  </sheetData>
  <printOptions horizontalCentered="1"/>
  <pageMargins left="0.78740157480314965" right="0.39370078740157483" top="0.82677165354330717" bottom="0.55118110236220474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tabSelected="1" view="pageBreakPreview" topLeftCell="A57" zoomScaleNormal="100" zoomScaleSheetLayoutView="100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2" style="44" customWidth="1"/>
    <col min="39" max="39" width="8.88671875" style="44"/>
    <col min="40" max="40" width="7.5546875" style="44" customWidth="1"/>
    <col min="41" max="41" width="9.6640625" style="44" customWidth="1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12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12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205800000</v>
      </c>
      <c r="AJ3" s="90" t="s">
        <v>174</v>
      </c>
      <c r="AK3" s="91">
        <v>334</v>
      </c>
      <c r="AL3" s="86">
        <f>SUM(AL4:AL8)</f>
        <v>12585625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12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92960000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12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68290000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43070</v>
      </c>
      <c r="S6" s="92"/>
      <c r="V6" s="79">
        <f t="shared" si="0"/>
        <v>12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367050000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248125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12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248125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BCC_12!B7</f>
        <v>43070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12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12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12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12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12</v>
      </c>
      <c r="W12" s="79">
        <v>15</v>
      </c>
      <c r="X12" s="44" t="s">
        <v>143</v>
      </c>
    </row>
    <row r="13" spans="1:49" ht="15" customHeight="1" x14ac:dyDescent="0.3">
      <c r="A13" s="44">
        <f>IF(BCC_12!A12="","",BCC_12!A12)</f>
        <v>1</v>
      </c>
      <c r="B13" s="117">
        <f>IF(A13="",IF(B12="A",0,B12),IF(B12="A",1,B12+1))</f>
        <v>1</v>
      </c>
      <c r="C13" s="118" t="str">
        <f t="shared" ref="C13:C62" si="3">IF(A13="","",VLOOKUP(A13,DANH_SACH,2,0))</f>
        <v>Trần Quang Trung</v>
      </c>
      <c r="D13" s="119">
        <f t="shared" ref="D13:D62" si="4">IF(A13="","",VLOOKUP(A13,DANH_SACH,6,0))</f>
        <v>5000000</v>
      </c>
      <c r="E13" s="120">
        <f t="shared" ref="E13:E62" si="5">IF(A13="","",VLOOKUP(A13,DANH_SACH,7,0))</f>
        <v>3</v>
      </c>
      <c r="F13" s="118"/>
      <c r="G13" s="118"/>
      <c r="H13" s="120">
        <f t="shared" ref="H13:H44" si="6">IF(A13="","",VLOOKUP(A13,BCC_12,37,0)+VLOOKUP(A13,BCC_12,38,0))</f>
        <v>26</v>
      </c>
      <c r="I13" s="119">
        <f>IF(A13="","",ROUND(D13*E13*H13/26,0))</f>
        <v>15000000</v>
      </c>
      <c r="J13" s="118"/>
      <c r="K13" s="118"/>
      <c r="L13" s="119">
        <f>IF(A13="","",VLOOKUP(A13,BCC_12,37,0)*Infor!$E$16)</f>
        <v>1040000</v>
      </c>
      <c r="M13" s="119">
        <f t="shared" ref="M13:M62" si="7">IF(A13="","",VLOOKUP(A13,DANH_SACH,8,0)+VLOOKUP(A13,DANH_SACH,9,0)+VLOOKUP(A13,DANH_SACH,10,0))</f>
        <v>3800000</v>
      </c>
      <c r="N13" s="119">
        <f>IF(A13="","",G13+I13+K13+L13+M13)</f>
        <v>19840000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119250</v>
      </c>
      <c r="T13" s="119">
        <f>IF(A13="","",SUM(P13:S13))</f>
        <v>644250</v>
      </c>
      <c r="U13" s="121">
        <f>IF(A13="","",N13-O13-T13)</f>
        <v>19195750</v>
      </c>
      <c r="V13" s="79">
        <f t="shared" si="0"/>
        <v>12</v>
      </c>
      <c r="W13" s="79">
        <v>15</v>
      </c>
      <c r="X13" s="79" t="str">
        <f>IF(A13="","","Print")</f>
        <v>Print</v>
      </c>
      <c r="Y13" s="78">
        <f>IF(A13="","",N13-IF(L13&gt;Infor!$E$15,Infor!$E$15,TTL_12!L13))</f>
        <v>19110000</v>
      </c>
      <c r="Z13" s="78">
        <f t="shared" ref="Z13:Z62" si="8">IF(A13="","",VLOOKUP(A13,DANH_SACH,11,0))</f>
        <v>2</v>
      </c>
      <c r="AA13" s="78">
        <f>IF(A13="","",Infor!$E$13+Infor!$E$14*TTL_12!Z13)</f>
        <v>16200000</v>
      </c>
      <c r="AB13" s="78">
        <f>SUM(P13:R13)</f>
        <v>525000</v>
      </c>
      <c r="AC13" s="78">
        <f>IF(A13="","",IF(Y13-AA13-AB13&gt;0,Y13-AA13-AB13,0))</f>
        <v>2385000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62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IF(BCC_12!A13="","",BCC_12!A13)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26</v>
      </c>
      <c r="I14" s="124">
        <f t="shared" ref="I14:I62" si="11">IF(A14="","",ROUND(D14*E14*H14/26,0))</f>
        <v>11250000</v>
      </c>
      <c r="J14" s="123"/>
      <c r="K14" s="123"/>
      <c r="L14" s="124">
        <f>IF(A14="","",VLOOKUP(A14,BCC_12,37,0)*Infor!$E$16)</f>
        <v>1040000</v>
      </c>
      <c r="M14" s="124">
        <f t="shared" si="7"/>
        <v>3000000</v>
      </c>
      <c r="N14" s="124">
        <f t="shared" ref="N14:N62" si="12">IF(A14="","",G14+I14+K14+L14+M14)</f>
        <v>15290000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74375</v>
      </c>
      <c r="T14" s="124">
        <f t="shared" ref="T14:T62" si="13">IF(A14="","",SUM(P14:S14))</f>
        <v>546875</v>
      </c>
      <c r="U14" s="126">
        <f t="shared" ref="U14:U62" si="14">IF(A14="","",N14-O14-T14)</f>
        <v>14743125</v>
      </c>
      <c r="V14" s="79">
        <f t="shared" si="0"/>
        <v>12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IF(A14="","",N14-IF(L14&gt;Infor!$E$15,Infor!$E$15,TTL_12!L14))</f>
        <v>14560000</v>
      </c>
      <c r="Z14" s="78">
        <f t="shared" si="8"/>
        <v>1</v>
      </c>
      <c r="AA14" s="78">
        <f>IF(A14="","",Infor!$E$13+Infor!$E$14*TTL_12!Z14)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1487500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IF(BCC_12!A14="","",BCC_12!A14)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26</v>
      </c>
      <c r="I15" s="124">
        <f t="shared" si="11"/>
        <v>8000000</v>
      </c>
      <c r="J15" s="123"/>
      <c r="K15" s="123"/>
      <c r="L15" s="124">
        <f>IF(A15="","",VLOOKUP(A15,BCC_12,37,0)*Infor!$E$16)</f>
        <v>1040000</v>
      </c>
      <c r="M15" s="124">
        <f t="shared" si="7"/>
        <v>2200000</v>
      </c>
      <c r="N15" s="124">
        <f t="shared" si="12"/>
        <v>11240000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54500</v>
      </c>
      <c r="T15" s="124">
        <f t="shared" si="13"/>
        <v>474500</v>
      </c>
      <c r="U15" s="126">
        <f t="shared" si="14"/>
        <v>10765500</v>
      </c>
      <c r="V15" s="79">
        <f t="shared" si="0"/>
        <v>12</v>
      </c>
      <c r="W15" s="79">
        <v>15</v>
      </c>
      <c r="X15" s="79" t="str">
        <f t="shared" si="15"/>
        <v>Print</v>
      </c>
      <c r="Y15" s="78">
        <f>IF(A15="","",N15-IF(L15&gt;Infor!$E$15,Infor!$E$15,TTL_12!L15))</f>
        <v>10510000</v>
      </c>
      <c r="Z15" s="78">
        <f t="shared" si="8"/>
        <v>0</v>
      </c>
      <c r="AA15" s="78">
        <f>IF(A15="","",Infor!$E$13+Infor!$E$14*TTL_12!Z15)</f>
        <v>9000000</v>
      </c>
      <c r="AB15" s="78">
        <f t="shared" si="16"/>
        <v>420000</v>
      </c>
      <c r="AC15" s="78">
        <f t="shared" si="17"/>
        <v>1090000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IF(BCC_12!A15="","",BCC_12!A15)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26</v>
      </c>
      <c r="I16" s="124">
        <f t="shared" si="11"/>
        <v>8000000</v>
      </c>
      <c r="J16" s="123"/>
      <c r="K16" s="123"/>
      <c r="L16" s="124">
        <f>IF(A16="","",VLOOKUP(A16,BCC_12,37,0)*Infor!$E$16)</f>
        <v>1040000</v>
      </c>
      <c r="M16" s="124">
        <f t="shared" si="7"/>
        <v>2200000</v>
      </c>
      <c r="N16" s="124">
        <f t="shared" si="12"/>
        <v>11240000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10820000</v>
      </c>
      <c r="V16" s="79">
        <f t="shared" si="0"/>
        <v>12</v>
      </c>
      <c r="W16" s="79">
        <v>15</v>
      </c>
      <c r="X16" s="79" t="str">
        <f t="shared" si="15"/>
        <v>Print</v>
      </c>
      <c r="Y16" s="78">
        <f>IF(A16="","",N16-IF(L16&gt;Infor!$E$15,Infor!$E$15,TTL_12!L16))</f>
        <v>10510000</v>
      </c>
      <c r="Z16" s="78">
        <f t="shared" si="8"/>
        <v>2</v>
      </c>
      <c r="AA16" s="78">
        <f>IF(A16="","",Infor!$E$13+Infor!$E$14*TTL_12!Z16)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IF(BCC_12!A16="","",BCC_12!A16)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26</v>
      </c>
      <c r="I17" s="124">
        <f t="shared" si="11"/>
        <v>6000000</v>
      </c>
      <c r="J17" s="123"/>
      <c r="K17" s="123"/>
      <c r="L17" s="124">
        <f>IF(A17="","",VLOOKUP(A17,BCC_12,37,0)*Infor!$E$16)</f>
        <v>1040000</v>
      </c>
      <c r="M17" s="124">
        <f t="shared" si="7"/>
        <v>1600000</v>
      </c>
      <c r="N17" s="124">
        <f t="shared" si="12"/>
        <v>8640000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8220000</v>
      </c>
      <c r="V17" s="79">
        <f t="shared" si="0"/>
        <v>12</v>
      </c>
      <c r="W17" s="79">
        <v>15</v>
      </c>
      <c r="X17" s="79" t="str">
        <f t="shared" si="15"/>
        <v>Print</v>
      </c>
      <c r="Y17" s="78">
        <f>IF(A17="","",N17-IF(L17&gt;Infor!$E$15,Infor!$E$15,TTL_12!L17))</f>
        <v>7910000</v>
      </c>
      <c r="Z17" s="78">
        <f t="shared" si="8"/>
        <v>1</v>
      </c>
      <c r="AA17" s="78">
        <f>IF(A17="","",Infor!$E$13+Infor!$E$14*TTL_12!Z17)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IF(BCC_12!A17="","",BCC_12!A17)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26</v>
      </c>
      <c r="I18" s="124">
        <f t="shared" si="11"/>
        <v>6000000</v>
      </c>
      <c r="J18" s="123"/>
      <c r="K18" s="123"/>
      <c r="L18" s="124">
        <f>IF(A18="","",VLOOKUP(A18,BCC_12,37,0)*Infor!$E$16)</f>
        <v>1040000</v>
      </c>
      <c r="M18" s="124">
        <f t="shared" si="7"/>
        <v>1600000</v>
      </c>
      <c r="N18" s="124">
        <f t="shared" si="12"/>
        <v>8640000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8640000</v>
      </c>
      <c r="V18" s="79">
        <f t="shared" si="0"/>
        <v>12</v>
      </c>
      <c r="W18" s="79">
        <v>15</v>
      </c>
      <c r="X18" s="79" t="str">
        <f t="shared" si="15"/>
        <v>Print</v>
      </c>
      <c r="Y18" s="78">
        <f>IF(A18="","",N18-IF(L18&gt;Infor!$E$15,Infor!$E$15,TTL_12!L18))</f>
        <v>7910000</v>
      </c>
      <c r="Z18" s="78">
        <f t="shared" si="8"/>
        <v>1</v>
      </c>
      <c r="AA18" s="78">
        <f>IF(A18="","",Infor!$E$13+Infor!$E$14*TTL_12!Z18)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IF(BCC_12!A18="","",BCC_12!A18)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26</v>
      </c>
      <c r="I19" s="124">
        <f t="shared" si="11"/>
        <v>4000000</v>
      </c>
      <c r="J19" s="123"/>
      <c r="K19" s="123"/>
      <c r="L19" s="124">
        <f>IF(A19="","",VLOOKUP(A19,BCC_12,37,0)*Infor!$E$16)</f>
        <v>1040000</v>
      </c>
      <c r="M19" s="124">
        <f t="shared" si="7"/>
        <v>1600000</v>
      </c>
      <c r="N19" s="124">
        <f t="shared" si="12"/>
        <v>6640000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6640000</v>
      </c>
      <c r="V19" s="79">
        <f t="shared" si="0"/>
        <v>12</v>
      </c>
      <c r="W19" s="79">
        <v>15</v>
      </c>
      <c r="X19" s="79" t="str">
        <f t="shared" si="15"/>
        <v>Print</v>
      </c>
      <c r="Y19" s="78">
        <f>IF(A19="","",N19-IF(L19&gt;Infor!$E$15,Infor!$E$15,TTL_12!L19))</f>
        <v>5910000</v>
      </c>
      <c r="Z19" s="78">
        <f t="shared" si="8"/>
        <v>2</v>
      </c>
      <c r="AA19" s="78">
        <f>IF(A19="","",Infor!$E$13+Infor!$E$14*TTL_12!Z19)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IF(BCC_12!A19="","",BCC_12!A19)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26</v>
      </c>
      <c r="I20" s="124">
        <f t="shared" si="11"/>
        <v>4000000</v>
      </c>
      <c r="J20" s="123"/>
      <c r="K20" s="123"/>
      <c r="L20" s="124">
        <f>IF(A20="","",VLOOKUP(A20,BCC_12,37,0)*Infor!$E$16)</f>
        <v>1040000</v>
      </c>
      <c r="M20" s="124">
        <f t="shared" si="7"/>
        <v>1600000</v>
      </c>
      <c r="N20" s="124">
        <f t="shared" si="12"/>
        <v>6640000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6640000</v>
      </c>
      <c r="V20" s="79">
        <f t="shared" si="0"/>
        <v>12</v>
      </c>
      <c r="W20" s="79">
        <v>15</v>
      </c>
      <c r="X20" s="79" t="str">
        <f t="shared" si="15"/>
        <v>Print</v>
      </c>
      <c r="Y20" s="78">
        <f>IF(A20="","",N20-IF(L20&gt;Infor!$E$15,Infor!$E$15,TTL_12!L20))</f>
        <v>5910000</v>
      </c>
      <c r="Z20" s="78">
        <f t="shared" si="8"/>
        <v>0</v>
      </c>
      <c r="AA20" s="78">
        <f>IF(A20="","",Infor!$E$13+Infor!$E$14*TTL_12!Z20)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IF(BCC_12!A20="","",BCC_12!A20)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26</v>
      </c>
      <c r="I21" s="124">
        <f t="shared" si="11"/>
        <v>4000000</v>
      </c>
      <c r="J21" s="123"/>
      <c r="K21" s="123"/>
      <c r="L21" s="124">
        <f>IF(A21="","",VLOOKUP(A21,BCC_12,37,0)*Infor!$E$16)</f>
        <v>1040000</v>
      </c>
      <c r="M21" s="124">
        <f t="shared" si="7"/>
        <v>1600000</v>
      </c>
      <c r="N21" s="124">
        <f t="shared" si="12"/>
        <v>6640000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6640000</v>
      </c>
      <c r="V21" s="79">
        <f t="shared" si="0"/>
        <v>12</v>
      </c>
      <c r="W21" s="79">
        <v>15</v>
      </c>
      <c r="X21" s="79" t="str">
        <f t="shared" si="15"/>
        <v>Print</v>
      </c>
      <c r="Y21" s="78">
        <f>IF(A21="","",N21-IF(L21&gt;Infor!$E$15,Infor!$E$15,TTL_12!L21))</f>
        <v>5910000</v>
      </c>
      <c r="Z21" s="78">
        <f t="shared" si="8"/>
        <v>2</v>
      </c>
      <c r="AA21" s="78">
        <f>IF(A21="","",Infor!$E$13+Infor!$E$14*TTL_12!Z21)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IF(BCC_12!A21="","",BCC_12!A21)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26</v>
      </c>
      <c r="I22" s="124">
        <f t="shared" si="11"/>
        <v>4000000</v>
      </c>
      <c r="J22" s="123"/>
      <c r="K22" s="123"/>
      <c r="L22" s="124">
        <f>IF(A22="","",VLOOKUP(A22,BCC_12,37,0)*Infor!$E$16)</f>
        <v>1040000</v>
      </c>
      <c r="M22" s="124">
        <f t="shared" si="7"/>
        <v>1600000</v>
      </c>
      <c r="N22" s="124">
        <f t="shared" si="12"/>
        <v>6640000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6640000</v>
      </c>
      <c r="V22" s="79">
        <f t="shared" si="0"/>
        <v>12</v>
      </c>
      <c r="W22" s="79">
        <v>15</v>
      </c>
      <c r="X22" s="79" t="str">
        <f t="shared" si="15"/>
        <v>Print</v>
      </c>
      <c r="Y22" s="78">
        <f>IF(A22="","",N22-IF(L22&gt;Infor!$E$15,Infor!$E$15,TTL_12!L22))</f>
        <v>5910000</v>
      </c>
      <c r="Z22" s="78">
        <f t="shared" si="8"/>
        <v>1</v>
      </c>
      <c r="AA22" s="78">
        <f>IF(A22="","",Infor!$E$13+Infor!$E$14*TTL_12!Z22)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IF(BCC_12!A22="","",BCC_12!A22)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26</v>
      </c>
      <c r="I23" s="124">
        <f t="shared" si="11"/>
        <v>4000000</v>
      </c>
      <c r="J23" s="123"/>
      <c r="K23" s="123"/>
      <c r="L23" s="124">
        <f>IF(A23="","",VLOOKUP(A23,BCC_12,37,0)*Infor!$E$16)</f>
        <v>1040000</v>
      </c>
      <c r="M23" s="124">
        <f t="shared" si="7"/>
        <v>1600000</v>
      </c>
      <c r="N23" s="124">
        <f t="shared" si="12"/>
        <v>6640000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6640000</v>
      </c>
      <c r="V23" s="79">
        <f t="shared" si="0"/>
        <v>12</v>
      </c>
      <c r="W23" s="79">
        <v>15</v>
      </c>
      <c r="X23" s="79" t="str">
        <f t="shared" si="15"/>
        <v>Print</v>
      </c>
      <c r="Y23" s="78">
        <f>IF(A23="","",N23-IF(L23&gt;Infor!$E$15,Infor!$E$15,TTL_12!L23))</f>
        <v>5910000</v>
      </c>
      <c r="Z23" s="78">
        <f t="shared" si="8"/>
        <v>0</v>
      </c>
      <c r="AA23" s="78">
        <f>IF(A23="","",Infor!$E$13+Infor!$E$14*TTL_12!Z23)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IF(BCC_12!A23="","",BCC_12!A23)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26</v>
      </c>
      <c r="I24" s="124">
        <f t="shared" si="11"/>
        <v>4000000</v>
      </c>
      <c r="J24" s="123"/>
      <c r="K24" s="123"/>
      <c r="L24" s="124">
        <f>IF(A24="","",VLOOKUP(A24,BCC_12,37,0)*Infor!$E$16)</f>
        <v>1040000</v>
      </c>
      <c r="M24" s="124">
        <f t="shared" si="7"/>
        <v>1600000</v>
      </c>
      <c r="N24" s="124">
        <f t="shared" si="12"/>
        <v>6640000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6220000</v>
      </c>
      <c r="V24" s="79">
        <f t="shared" si="0"/>
        <v>12</v>
      </c>
      <c r="W24" s="79">
        <v>15</v>
      </c>
      <c r="X24" s="79" t="str">
        <f t="shared" si="15"/>
        <v>Print</v>
      </c>
      <c r="Y24" s="78">
        <f>IF(A24="","",N24-IF(L24&gt;Infor!$E$15,Infor!$E$15,TTL_12!L24))</f>
        <v>5910000</v>
      </c>
      <c r="Z24" s="78">
        <f t="shared" si="8"/>
        <v>2</v>
      </c>
      <c r="AA24" s="78">
        <f>IF(A24="","",Infor!$E$13+Infor!$E$14*TTL_12!Z24)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IF(BCC_12!A24="","",BCC_12!A24)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26</v>
      </c>
      <c r="I25" s="124">
        <f t="shared" si="11"/>
        <v>4000000</v>
      </c>
      <c r="J25" s="123"/>
      <c r="K25" s="123"/>
      <c r="L25" s="124">
        <f>IF(A25="","",VLOOKUP(A25,BCC_12,37,0)*Infor!$E$16)</f>
        <v>1040000</v>
      </c>
      <c r="M25" s="124">
        <f t="shared" si="7"/>
        <v>1600000</v>
      </c>
      <c r="N25" s="124">
        <f t="shared" si="12"/>
        <v>6640000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6640000</v>
      </c>
      <c r="V25" s="79">
        <f t="shared" si="0"/>
        <v>12</v>
      </c>
      <c r="W25" s="79">
        <v>15</v>
      </c>
      <c r="X25" s="79" t="str">
        <f t="shared" si="15"/>
        <v>Print</v>
      </c>
      <c r="Y25" s="78">
        <f>IF(A25="","",N25-IF(L25&gt;Infor!$E$15,Infor!$E$15,TTL_12!L25))</f>
        <v>5910000</v>
      </c>
      <c r="Z25" s="78">
        <f t="shared" si="8"/>
        <v>1</v>
      </c>
      <c r="AA25" s="78">
        <f>IF(A25="","",Infor!$E$13+Infor!$E$14*TTL_12!Z25)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IF(BCC_12!A25="","",BCC_12!A25)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26</v>
      </c>
      <c r="I26" s="124">
        <f t="shared" si="11"/>
        <v>4000000</v>
      </c>
      <c r="J26" s="123"/>
      <c r="K26" s="123"/>
      <c r="L26" s="124">
        <f>IF(A26="","",VLOOKUP(A26,BCC_12,37,0)*Infor!$E$16)</f>
        <v>1040000</v>
      </c>
      <c r="M26" s="124">
        <f t="shared" si="7"/>
        <v>1600000</v>
      </c>
      <c r="N26" s="124">
        <f t="shared" si="12"/>
        <v>6640000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6640000</v>
      </c>
      <c r="V26" s="79">
        <f t="shared" si="0"/>
        <v>12</v>
      </c>
      <c r="W26" s="79">
        <v>15</v>
      </c>
      <c r="X26" s="79" t="str">
        <f t="shared" si="15"/>
        <v>Print</v>
      </c>
      <c r="Y26" s="78">
        <f>IF(A26="","",N26-IF(L26&gt;Infor!$E$15,Infor!$E$15,TTL_12!L26))</f>
        <v>5910000</v>
      </c>
      <c r="Z26" s="78">
        <f t="shared" si="8"/>
        <v>1</v>
      </c>
      <c r="AA26" s="78">
        <f>IF(A26="","",Infor!$E$13+Infor!$E$14*TTL_12!Z26)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IF(BCC_12!A26="","",BCC_12!A26)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26</v>
      </c>
      <c r="I27" s="124">
        <f t="shared" si="11"/>
        <v>4000000</v>
      </c>
      <c r="J27" s="123"/>
      <c r="K27" s="123"/>
      <c r="L27" s="124">
        <f>IF(A27="","",VLOOKUP(A27,BCC_12,37,0)*Infor!$E$16)</f>
        <v>1040000</v>
      </c>
      <c r="M27" s="124">
        <f t="shared" si="7"/>
        <v>1600000</v>
      </c>
      <c r="N27" s="124">
        <f t="shared" si="12"/>
        <v>6640000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6220000</v>
      </c>
      <c r="V27" s="79">
        <f t="shared" si="0"/>
        <v>12</v>
      </c>
      <c r="W27" s="79">
        <v>15</v>
      </c>
      <c r="X27" s="79" t="str">
        <f t="shared" si="15"/>
        <v>Print</v>
      </c>
      <c r="Y27" s="78">
        <f>IF(A27="","",N27-IF(L27&gt;Infor!$E$15,Infor!$E$15,TTL_12!L27))</f>
        <v>5910000</v>
      </c>
      <c r="Z27" s="78">
        <f t="shared" si="8"/>
        <v>2</v>
      </c>
      <c r="AA27" s="78">
        <f>IF(A27="","",Infor!$E$13+Infor!$E$14*TTL_12!Z27)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IF(BCC_12!A27="","",BCC_12!A27)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26</v>
      </c>
      <c r="I28" s="124">
        <f t="shared" si="11"/>
        <v>4000000</v>
      </c>
      <c r="J28" s="123"/>
      <c r="K28" s="123"/>
      <c r="L28" s="124">
        <f>IF(A28="","",VLOOKUP(A28,BCC_12,37,0)*Infor!$E$16)</f>
        <v>1040000</v>
      </c>
      <c r="M28" s="124">
        <f t="shared" si="7"/>
        <v>1600000</v>
      </c>
      <c r="N28" s="124">
        <f t="shared" si="12"/>
        <v>6640000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6220000</v>
      </c>
      <c r="V28" s="79">
        <f t="shared" si="0"/>
        <v>12</v>
      </c>
      <c r="W28" s="79">
        <v>15</v>
      </c>
      <c r="X28" s="79" t="str">
        <f t="shared" si="15"/>
        <v>Print</v>
      </c>
      <c r="Y28" s="78">
        <f>IF(A28="","",N28-IF(L28&gt;Infor!$E$15,Infor!$E$15,TTL_12!L28))</f>
        <v>5910000</v>
      </c>
      <c r="Z28" s="78">
        <f t="shared" si="8"/>
        <v>0</v>
      </c>
      <c r="AA28" s="78">
        <f>IF(A28="","",Infor!$E$13+Infor!$E$14*TTL_12!Z28)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IF(BCC_12!A28="","",BCC_12!A28)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26</v>
      </c>
      <c r="I29" s="124">
        <f t="shared" si="11"/>
        <v>4000000</v>
      </c>
      <c r="J29" s="123"/>
      <c r="K29" s="123"/>
      <c r="L29" s="124">
        <f>IF(A29="","",VLOOKUP(A29,BCC_12,37,0)*Infor!$E$16)</f>
        <v>1040000</v>
      </c>
      <c r="M29" s="124">
        <f t="shared" si="7"/>
        <v>1600000</v>
      </c>
      <c r="N29" s="124">
        <f t="shared" si="12"/>
        <v>6640000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6220000</v>
      </c>
      <c r="V29" s="79">
        <f t="shared" si="0"/>
        <v>12</v>
      </c>
      <c r="W29" s="79">
        <v>15</v>
      </c>
      <c r="X29" s="79" t="str">
        <f t="shared" si="15"/>
        <v>Print</v>
      </c>
      <c r="Y29" s="78">
        <f>IF(A29="","",N29-IF(L29&gt;Infor!$E$15,Infor!$E$15,TTL_12!L29))</f>
        <v>5910000</v>
      </c>
      <c r="Z29" s="78">
        <f t="shared" si="8"/>
        <v>2</v>
      </c>
      <c r="AA29" s="78">
        <f>IF(A29="","",Infor!$E$13+Infor!$E$14*TTL_12!Z29)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IF(BCC_12!A29="","",BCC_12!A29)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26</v>
      </c>
      <c r="I30" s="124">
        <f t="shared" si="11"/>
        <v>4000000</v>
      </c>
      <c r="J30" s="123"/>
      <c r="K30" s="123"/>
      <c r="L30" s="124">
        <f>IF(A30="","",VLOOKUP(A30,BCC_12,37,0)*Infor!$E$16)</f>
        <v>1040000</v>
      </c>
      <c r="M30" s="124">
        <f t="shared" si="7"/>
        <v>1600000</v>
      </c>
      <c r="N30" s="124">
        <f t="shared" si="12"/>
        <v>6640000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6220000</v>
      </c>
      <c r="V30" s="79">
        <f t="shared" si="0"/>
        <v>12</v>
      </c>
      <c r="W30" s="79">
        <v>15</v>
      </c>
      <c r="X30" s="79" t="str">
        <f t="shared" si="15"/>
        <v>Print</v>
      </c>
      <c r="Y30" s="78">
        <f>IF(A30="","",N30-IF(L30&gt;Infor!$E$15,Infor!$E$15,TTL_12!L30))</f>
        <v>5910000</v>
      </c>
      <c r="Z30" s="78">
        <f t="shared" si="8"/>
        <v>1</v>
      </c>
      <c r="AA30" s="78">
        <f>IF(A30="","",Infor!$E$13+Infor!$E$14*TTL_12!Z30)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IF(BCC_12!A30="","",BCC_12!A30)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26</v>
      </c>
      <c r="I31" s="124">
        <f t="shared" si="11"/>
        <v>4000000</v>
      </c>
      <c r="J31" s="123"/>
      <c r="K31" s="123"/>
      <c r="L31" s="124">
        <f>IF(A31="","",VLOOKUP(A31,BCC_12,37,0)*Infor!$E$16)</f>
        <v>1040000</v>
      </c>
      <c r="M31" s="124">
        <f t="shared" si="7"/>
        <v>1600000</v>
      </c>
      <c r="N31" s="124">
        <f t="shared" si="12"/>
        <v>6640000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6220000</v>
      </c>
      <c r="V31" s="79">
        <f t="shared" si="0"/>
        <v>12</v>
      </c>
      <c r="W31" s="79">
        <v>15</v>
      </c>
      <c r="X31" s="79" t="str">
        <f t="shared" si="15"/>
        <v>Print</v>
      </c>
      <c r="Y31" s="78">
        <f>IF(A31="","",N31-IF(L31&gt;Infor!$E$15,Infor!$E$15,TTL_12!L31))</f>
        <v>5910000</v>
      </c>
      <c r="Z31" s="78">
        <f t="shared" si="8"/>
        <v>0</v>
      </c>
      <c r="AA31" s="78">
        <f>IF(A31="","",Infor!$E$13+Infor!$E$14*TTL_12!Z31)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IF(BCC_12!A31="","",BCC_12!A31)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26</v>
      </c>
      <c r="I32" s="124">
        <f t="shared" si="11"/>
        <v>4000000</v>
      </c>
      <c r="J32" s="123"/>
      <c r="K32" s="123"/>
      <c r="L32" s="124">
        <f>IF(A32="","",VLOOKUP(A32,BCC_12,37,0)*Infor!$E$16)</f>
        <v>1040000</v>
      </c>
      <c r="M32" s="124">
        <f t="shared" si="7"/>
        <v>1600000</v>
      </c>
      <c r="N32" s="124">
        <f t="shared" si="12"/>
        <v>6640000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6220000</v>
      </c>
      <c r="V32" s="79">
        <f t="shared" si="0"/>
        <v>12</v>
      </c>
      <c r="W32" s="79">
        <v>15</v>
      </c>
      <c r="X32" s="79" t="str">
        <f t="shared" si="15"/>
        <v>Print</v>
      </c>
      <c r="Y32" s="78">
        <f>IF(A32="","",N32-IF(L32&gt;Infor!$E$15,Infor!$E$15,TTL_12!L32))</f>
        <v>5910000</v>
      </c>
      <c r="Z32" s="78">
        <f t="shared" si="8"/>
        <v>2</v>
      </c>
      <c r="AA32" s="78">
        <f>IF(A32="","",Infor!$E$13+Infor!$E$14*TTL_12!Z32)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IF(BCC_12!A32="","",BCC_12!A32)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26</v>
      </c>
      <c r="I33" s="124">
        <f t="shared" si="11"/>
        <v>4000000</v>
      </c>
      <c r="J33" s="123"/>
      <c r="K33" s="123"/>
      <c r="L33" s="124">
        <f>IF(A33="","",VLOOKUP(A33,BCC_12,37,0)*Infor!$E$16)</f>
        <v>1040000</v>
      </c>
      <c r="M33" s="124">
        <f t="shared" si="7"/>
        <v>1600000</v>
      </c>
      <c r="N33" s="124">
        <f t="shared" si="12"/>
        <v>6640000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6220000</v>
      </c>
      <c r="V33" s="79">
        <f t="shared" si="0"/>
        <v>12</v>
      </c>
      <c r="W33" s="79">
        <v>15</v>
      </c>
      <c r="X33" s="79" t="str">
        <f t="shared" si="15"/>
        <v>Print</v>
      </c>
      <c r="Y33" s="78">
        <f>IF(A33="","",N33-IF(L33&gt;Infor!$E$15,Infor!$E$15,TTL_12!L33))</f>
        <v>5910000</v>
      </c>
      <c r="Z33" s="78">
        <f t="shared" si="8"/>
        <v>1</v>
      </c>
      <c r="AA33" s="78">
        <f>IF(A33="","",Infor!$E$13+Infor!$E$14*TTL_12!Z33)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IF(BCC_12!A33="","",BCC_12!A33)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26</v>
      </c>
      <c r="I34" s="124">
        <f t="shared" si="11"/>
        <v>4000000</v>
      </c>
      <c r="J34" s="123"/>
      <c r="K34" s="123"/>
      <c r="L34" s="124">
        <f>IF(A34="","",VLOOKUP(A34,BCC_12,37,0)*Infor!$E$16)</f>
        <v>1040000</v>
      </c>
      <c r="M34" s="124">
        <f t="shared" si="7"/>
        <v>1600000</v>
      </c>
      <c r="N34" s="124">
        <f t="shared" si="12"/>
        <v>6640000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6220000</v>
      </c>
      <c r="V34" s="79">
        <f t="shared" si="0"/>
        <v>12</v>
      </c>
      <c r="W34" s="79">
        <v>15</v>
      </c>
      <c r="X34" s="79" t="str">
        <f t="shared" si="15"/>
        <v>Print</v>
      </c>
      <c r="Y34" s="78">
        <f>IF(A34="","",N34-IF(L34&gt;Infor!$E$15,Infor!$E$15,TTL_12!L34))</f>
        <v>5910000</v>
      </c>
      <c r="Z34" s="78">
        <f t="shared" si="8"/>
        <v>1</v>
      </c>
      <c r="AA34" s="78">
        <f>IF(A34="","",Infor!$E$13+Infor!$E$14*TTL_12!Z34)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IF(BCC_12!A34="","",BCC_12!A34)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26</v>
      </c>
      <c r="I35" s="124">
        <f t="shared" si="11"/>
        <v>4000000</v>
      </c>
      <c r="J35" s="123"/>
      <c r="K35" s="123"/>
      <c r="L35" s="124">
        <f>IF(A35="","",VLOOKUP(A35,BCC_12,37,0)*Infor!$E$16)</f>
        <v>1040000</v>
      </c>
      <c r="M35" s="124">
        <f t="shared" si="7"/>
        <v>1600000</v>
      </c>
      <c r="N35" s="124">
        <f t="shared" si="12"/>
        <v>6640000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6220000</v>
      </c>
      <c r="V35" s="79">
        <f t="shared" si="0"/>
        <v>12</v>
      </c>
      <c r="W35" s="79">
        <v>15</v>
      </c>
      <c r="X35" s="79" t="str">
        <f t="shared" si="15"/>
        <v>Print</v>
      </c>
      <c r="Y35" s="78">
        <f>IF(A35="","",N35-IF(L35&gt;Infor!$E$15,Infor!$E$15,TTL_12!L35))</f>
        <v>5910000</v>
      </c>
      <c r="Z35" s="78">
        <f t="shared" si="8"/>
        <v>2</v>
      </c>
      <c r="AA35" s="78">
        <f>IF(A35="","",Infor!$E$13+Infor!$E$14*TTL_12!Z35)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IF(BCC_12!A35="","",BCC_12!A35)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26</v>
      </c>
      <c r="I36" s="124">
        <f t="shared" si="11"/>
        <v>4000000</v>
      </c>
      <c r="J36" s="123"/>
      <c r="K36" s="123"/>
      <c r="L36" s="124">
        <f>IF(A36="","",VLOOKUP(A36,BCC_12,37,0)*Infor!$E$16)</f>
        <v>1040000</v>
      </c>
      <c r="M36" s="124">
        <f t="shared" si="7"/>
        <v>1600000</v>
      </c>
      <c r="N36" s="124">
        <f t="shared" si="12"/>
        <v>6640000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6220000</v>
      </c>
      <c r="V36" s="79">
        <f t="shared" si="0"/>
        <v>12</v>
      </c>
      <c r="W36" s="79">
        <v>15</v>
      </c>
      <c r="X36" s="79" t="str">
        <f t="shared" si="15"/>
        <v>Print</v>
      </c>
      <c r="Y36" s="78">
        <f>IF(A36="","",N36-IF(L36&gt;Infor!$E$15,Infor!$E$15,TTL_12!L36))</f>
        <v>5910000</v>
      </c>
      <c r="Z36" s="78">
        <f t="shared" si="8"/>
        <v>0</v>
      </c>
      <c r="AA36" s="78">
        <f>IF(A36="","",Infor!$E$13+Infor!$E$14*TTL_12!Z36)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IF(BCC_12!A36="","",BCC_12!A36)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26</v>
      </c>
      <c r="I37" s="124">
        <f t="shared" si="11"/>
        <v>4000000</v>
      </c>
      <c r="J37" s="123"/>
      <c r="K37" s="123"/>
      <c r="L37" s="124">
        <f>IF(A37="","",VLOOKUP(A37,BCC_12,37,0)*Infor!$E$16)</f>
        <v>1040000</v>
      </c>
      <c r="M37" s="124">
        <f t="shared" si="7"/>
        <v>1600000</v>
      </c>
      <c r="N37" s="124">
        <f t="shared" si="12"/>
        <v>6640000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6640000</v>
      </c>
      <c r="V37" s="79">
        <f t="shared" si="0"/>
        <v>12</v>
      </c>
      <c r="W37" s="79">
        <v>15</v>
      </c>
      <c r="X37" s="79" t="str">
        <f t="shared" si="15"/>
        <v>Print</v>
      </c>
      <c r="Y37" s="78">
        <f>IF(A37="","",N37-IF(L37&gt;Infor!$E$15,Infor!$E$15,TTL_12!L37))</f>
        <v>5910000</v>
      </c>
      <c r="Z37" s="78">
        <f t="shared" si="8"/>
        <v>2</v>
      </c>
      <c r="AA37" s="78">
        <f>IF(A37="","",Infor!$E$13+Infor!$E$14*TTL_12!Z37)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IF(BCC_12!A37="","",BCC_12!A37)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26</v>
      </c>
      <c r="I38" s="124">
        <f t="shared" si="11"/>
        <v>4000000</v>
      </c>
      <c r="J38" s="123"/>
      <c r="K38" s="123"/>
      <c r="L38" s="124">
        <f>IF(A38="","",VLOOKUP(A38,BCC_12,37,0)*Infor!$E$16)</f>
        <v>1040000</v>
      </c>
      <c r="M38" s="124">
        <f t="shared" si="7"/>
        <v>1600000</v>
      </c>
      <c r="N38" s="124">
        <f t="shared" si="12"/>
        <v>6640000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6640000</v>
      </c>
      <c r="V38" s="79">
        <f t="shared" si="0"/>
        <v>12</v>
      </c>
      <c r="W38" s="79">
        <v>15</v>
      </c>
      <c r="X38" s="79" t="str">
        <f t="shared" si="15"/>
        <v>Print</v>
      </c>
      <c r="Y38" s="78">
        <f>IF(A38="","",N38-IF(L38&gt;Infor!$E$15,Infor!$E$15,TTL_12!L38))</f>
        <v>5910000</v>
      </c>
      <c r="Z38" s="78">
        <f t="shared" si="8"/>
        <v>1</v>
      </c>
      <c r="AA38" s="78">
        <f>IF(A38="","",Infor!$E$13+Infor!$E$14*TTL_12!Z38)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IF(BCC_12!A38="","",BCC_12!A38)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26</v>
      </c>
      <c r="I39" s="124">
        <f t="shared" si="11"/>
        <v>4000000</v>
      </c>
      <c r="J39" s="123"/>
      <c r="K39" s="123"/>
      <c r="L39" s="124">
        <f>IF(A39="","",VLOOKUP(A39,BCC_12,37,0)*Infor!$E$16)</f>
        <v>1040000</v>
      </c>
      <c r="M39" s="124">
        <f t="shared" si="7"/>
        <v>1600000</v>
      </c>
      <c r="N39" s="124">
        <f t="shared" si="12"/>
        <v>6640000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6640000</v>
      </c>
      <c r="V39" s="79">
        <f t="shared" si="0"/>
        <v>12</v>
      </c>
      <c r="W39" s="79">
        <v>15</v>
      </c>
      <c r="X39" s="79" t="str">
        <f t="shared" si="15"/>
        <v>Print</v>
      </c>
      <c r="Y39" s="78">
        <f>IF(A39="","",N39-IF(L39&gt;Infor!$E$15,Infor!$E$15,TTL_12!L39))</f>
        <v>5910000</v>
      </c>
      <c r="Z39" s="78">
        <f t="shared" si="8"/>
        <v>0</v>
      </c>
      <c r="AA39" s="78">
        <f>IF(A39="","",Infor!$E$13+Infor!$E$14*TTL_12!Z39)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IF(BCC_12!A39="","",BCC_12!A39)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26</v>
      </c>
      <c r="I40" s="124">
        <f t="shared" si="11"/>
        <v>4000000</v>
      </c>
      <c r="J40" s="123"/>
      <c r="K40" s="123"/>
      <c r="L40" s="124">
        <f>IF(A40="","",VLOOKUP(A40,BCC_12,37,0)*Infor!$E$16)</f>
        <v>1040000</v>
      </c>
      <c r="M40" s="124">
        <f t="shared" si="7"/>
        <v>1600000</v>
      </c>
      <c r="N40" s="124">
        <f t="shared" si="12"/>
        <v>6640000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6640000</v>
      </c>
      <c r="V40" s="79">
        <f t="shared" si="0"/>
        <v>12</v>
      </c>
      <c r="W40" s="79">
        <v>15</v>
      </c>
      <c r="X40" s="79" t="str">
        <f t="shared" si="15"/>
        <v>Print</v>
      </c>
      <c r="Y40" s="78">
        <f>IF(A40="","",N40-IF(L40&gt;Infor!$E$15,Infor!$E$15,TTL_12!L40))</f>
        <v>5910000</v>
      </c>
      <c r="Z40" s="78">
        <f t="shared" si="8"/>
        <v>2</v>
      </c>
      <c r="AA40" s="78">
        <f>IF(A40="","",Infor!$E$13+Infor!$E$14*TTL_12!Z40)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IF(BCC_12!A40="","",BCC_12!A40)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26</v>
      </c>
      <c r="I41" s="124">
        <f t="shared" si="11"/>
        <v>4000000</v>
      </c>
      <c r="J41" s="123"/>
      <c r="K41" s="123"/>
      <c r="L41" s="124">
        <f>IF(A41="","",VLOOKUP(A41,BCC_12,37,0)*Infor!$E$16)</f>
        <v>1040000</v>
      </c>
      <c r="M41" s="124">
        <f t="shared" si="7"/>
        <v>1600000</v>
      </c>
      <c r="N41" s="124">
        <f t="shared" si="12"/>
        <v>6640000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6640000</v>
      </c>
      <c r="V41" s="79">
        <f t="shared" si="0"/>
        <v>12</v>
      </c>
      <c r="W41" s="79">
        <v>15</v>
      </c>
      <c r="X41" s="79" t="str">
        <f t="shared" si="15"/>
        <v>Print</v>
      </c>
      <c r="Y41" s="78">
        <f>IF(A41="","",N41-IF(L41&gt;Infor!$E$15,Infor!$E$15,TTL_12!L41))</f>
        <v>5910000</v>
      </c>
      <c r="Z41" s="78">
        <f t="shared" si="8"/>
        <v>1</v>
      </c>
      <c r="AA41" s="78">
        <f>IF(A41="","",Infor!$E$13+Infor!$E$14*TTL_12!Z41)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IF(BCC_12!A41="","",BCC_12!A41)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26</v>
      </c>
      <c r="I42" s="124">
        <f t="shared" si="11"/>
        <v>4000000</v>
      </c>
      <c r="J42" s="123"/>
      <c r="K42" s="123"/>
      <c r="L42" s="124">
        <f>IF(A42="","",VLOOKUP(A42,BCC_12,37,0)*Infor!$E$16)</f>
        <v>1040000</v>
      </c>
      <c r="M42" s="124">
        <f t="shared" si="7"/>
        <v>1600000</v>
      </c>
      <c r="N42" s="124">
        <f t="shared" si="12"/>
        <v>6640000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6640000</v>
      </c>
      <c r="V42" s="79">
        <f t="shared" si="0"/>
        <v>12</v>
      </c>
      <c r="W42" s="79">
        <v>15</v>
      </c>
      <c r="X42" s="79" t="str">
        <f t="shared" si="15"/>
        <v>Print</v>
      </c>
      <c r="Y42" s="78">
        <f>IF(A42="","",N42-IF(L42&gt;Infor!$E$15,Infor!$E$15,TTL_12!L42))</f>
        <v>5910000</v>
      </c>
      <c r="Z42" s="78">
        <f t="shared" si="8"/>
        <v>1</v>
      </c>
      <c r="AA42" s="78">
        <f>IF(A42="","",Infor!$E$13+Infor!$E$14*TTL_12!Z42)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IF(BCC_12!A42="","",BCC_12!A42)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26</v>
      </c>
      <c r="I43" s="124">
        <f t="shared" si="11"/>
        <v>4000000</v>
      </c>
      <c r="J43" s="123"/>
      <c r="K43" s="123"/>
      <c r="L43" s="124">
        <f>IF(A43="","",VLOOKUP(A43,BCC_12,37,0)*Infor!$E$16)</f>
        <v>1040000</v>
      </c>
      <c r="M43" s="124">
        <f t="shared" si="7"/>
        <v>1600000</v>
      </c>
      <c r="N43" s="124">
        <f t="shared" si="12"/>
        <v>6640000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6220000</v>
      </c>
      <c r="V43" s="79">
        <f t="shared" si="0"/>
        <v>12</v>
      </c>
      <c r="W43" s="79">
        <v>15</v>
      </c>
      <c r="X43" s="79" t="str">
        <f t="shared" si="15"/>
        <v>Print</v>
      </c>
      <c r="Y43" s="78">
        <f>IF(A43="","",N43-IF(L43&gt;Infor!$E$15,Infor!$E$15,TTL_12!L43))</f>
        <v>5910000</v>
      </c>
      <c r="Z43" s="78">
        <f t="shared" si="8"/>
        <v>2</v>
      </c>
      <c r="AA43" s="78">
        <f>IF(A43="","",Infor!$E$13+Infor!$E$14*TTL_12!Z43)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IF(BCC_12!A43="","",BCC_12!A43)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26</v>
      </c>
      <c r="I44" s="124">
        <f t="shared" si="11"/>
        <v>4000000</v>
      </c>
      <c r="J44" s="123"/>
      <c r="K44" s="123"/>
      <c r="L44" s="124">
        <f>IF(A44="","",VLOOKUP(A44,BCC_12,37,0)*Infor!$E$16)</f>
        <v>1040000</v>
      </c>
      <c r="M44" s="124">
        <f t="shared" si="7"/>
        <v>1600000</v>
      </c>
      <c r="N44" s="124">
        <f t="shared" si="12"/>
        <v>6640000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6640000</v>
      </c>
      <c r="V44" s="79">
        <f t="shared" si="0"/>
        <v>12</v>
      </c>
      <c r="W44" s="79">
        <v>15</v>
      </c>
      <c r="X44" s="79" t="str">
        <f t="shared" si="15"/>
        <v>Print</v>
      </c>
      <c r="Y44" s="78">
        <f>IF(A44="","",N44-IF(L44&gt;Infor!$E$15,Infor!$E$15,TTL_12!L44))</f>
        <v>5910000</v>
      </c>
      <c r="Z44" s="78">
        <f t="shared" si="8"/>
        <v>0</v>
      </c>
      <c r="AA44" s="78">
        <f>IF(A44="","",Infor!$E$13+Infor!$E$14*TTL_12!Z44)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IF(BCC_12!A44="","",BCC_12!A44)</f>
        <v>33</v>
      </c>
      <c r="B45" s="122">
        <f t="shared" si="10"/>
        <v>33</v>
      </c>
      <c r="C45" s="123" t="str">
        <f t="shared" si="3"/>
        <v>A33</v>
      </c>
      <c r="D45" s="124">
        <f t="shared" si="4"/>
        <v>4000000</v>
      </c>
      <c r="E45" s="125">
        <f t="shared" si="5"/>
        <v>1</v>
      </c>
      <c r="F45" s="123"/>
      <c r="G45" s="123"/>
      <c r="H45" s="125">
        <f t="shared" ref="H45:H62" si="18">IF(A45="","",VLOOKUP(A45,BCC_12,37,0)+VLOOKUP(A45,BCC_12,38,0))</f>
        <v>26</v>
      </c>
      <c r="I45" s="124">
        <f t="shared" si="11"/>
        <v>4000000</v>
      </c>
      <c r="J45" s="123"/>
      <c r="K45" s="123"/>
      <c r="L45" s="124">
        <f>IF(A45="","",VLOOKUP(A45,BCC_12,37,0)*Infor!$E$16)</f>
        <v>1040000</v>
      </c>
      <c r="M45" s="124">
        <f t="shared" si="7"/>
        <v>1600000</v>
      </c>
      <c r="N45" s="124">
        <f t="shared" si="12"/>
        <v>6640000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6640000</v>
      </c>
      <c r="V45" s="79">
        <f t="shared" si="0"/>
        <v>12</v>
      </c>
      <c r="W45" s="79">
        <v>15</v>
      </c>
      <c r="X45" s="79" t="str">
        <f t="shared" si="15"/>
        <v>Print</v>
      </c>
      <c r="Y45" s="78">
        <f>IF(A45="","",N45-IF(L45&gt;Infor!$E$15,Infor!$E$15,TTL_12!L45))</f>
        <v>5910000</v>
      </c>
      <c r="Z45" s="78">
        <f t="shared" si="8"/>
        <v>2</v>
      </c>
      <c r="AA45" s="78">
        <f>IF(A45="","",Infor!$E$13+Infor!$E$14*TTL_12!Z45)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si="9"/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IF(BCC_12!A45="","",BCC_12!A45)</f>
        <v>34</v>
      </c>
      <c r="B46" s="122">
        <f t="shared" si="10"/>
        <v>34</v>
      </c>
      <c r="C46" s="123" t="str">
        <f t="shared" si="3"/>
        <v>A34</v>
      </c>
      <c r="D46" s="124">
        <f t="shared" si="4"/>
        <v>4000000</v>
      </c>
      <c r="E46" s="125">
        <f t="shared" si="5"/>
        <v>1</v>
      </c>
      <c r="F46" s="123"/>
      <c r="G46" s="123"/>
      <c r="H46" s="125">
        <f t="shared" si="18"/>
        <v>26</v>
      </c>
      <c r="I46" s="124">
        <f t="shared" si="11"/>
        <v>4000000</v>
      </c>
      <c r="J46" s="123"/>
      <c r="K46" s="123"/>
      <c r="L46" s="124">
        <f>IF(A46="","",VLOOKUP(A46,BCC_12,37,0)*Infor!$E$16)</f>
        <v>1040000</v>
      </c>
      <c r="M46" s="124">
        <f t="shared" si="7"/>
        <v>1600000</v>
      </c>
      <c r="N46" s="124">
        <f t="shared" si="12"/>
        <v>6640000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6220000</v>
      </c>
      <c r="V46" s="79">
        <f t="shared" si="0"/>
        <v>12</v>
      </c>
      <c r="W46" s="79">
        <v>15</v>
      </c>
      <c r="X46" s="79" t="str">
        <f t="shared" si="15"/>
        <v>Print</v>
      </c>
      <c r="Y46" s="78">
        <f>IF(A46="","",N46-IF(L46&gt;Infor!$E$15,Infor!$E$15,TTL_12!L46))</f>
        <v>5910000</v>
      </c>
      <c r="Z46" s="78">
        <f t="shared" si="8"/>
        <v>1</v>
      </c>
      <c r="AA46" s="78">
        <f>IF(A46="","",Infor!$E$13+Infor!$E$14*TTL_12!Z46)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9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IF(BCC_12!A46="","",BCC_12!A46)</f>
        <v>35</v>
      </c>
      <c r="B47" s="122">
        <f t="shared" si="10"/>
        <v>35</v>
      </c>
      <c r="C47" s="123" t="str">
        <f t="shared" si="3"/>
        <v>A35</v>
      </c>
      <c r="D47" s="124">
        <f t="shared" si="4"/>
        <v>4000000</v>
      </c>
      <c r="E47" s="125">
        <f t="shared" si="5"/>
        <v>1</v>
      </c>
      <c r="F47" s="123"/>
      <c r="G47" s="123"/>
      <c r="H47" s="125">
        <f t="shared" si="18"/>
        <v>26</v>
      </c>
      <c r="I47" s="124">
        <f t="shared" si="11"/>
        <v>4000000</v>
      </c>
      <c r="J47" s="123"/>
      <c r="K47" s="123"/>
      <c r="L47" s="124">
        <f>IF(A47="","",VLOOKUP(A47,BCC_12,37,0)*Infor!$E$16)</f>
        <v>1040000</v>
      </c>
      <c r="M47" s="124">
        <f t="shared" si="7"/>
        <v>1600000</v>
      </c>
      <c r="N47" s="124">
        <f t="shared" si="12"/>
        <v>6640000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6220000</v>
      </c>
      <c r="V47" s="79">
        <f t="shared" si="0"/>
        <v>12</v>
      </c>
      <c r="W47" s="79">
        <v>15</v>
      </c>
      <c r="X47" s="79" t="str">
        <f t="shared" si="15"/>
        <v>Print</v>
      </c>
      <c r="Y47" s="78">
        <f>IF(A47="","",N47-IF(L47&gt;Infor!$E$15,Infor!$E$15,TTL_12!L47))</f>
        <v>5910000</v>
      </c>
      <c r="Z47" s="78">
        <f t="shared" si="8"/>
        <v>0</v>
      </c>
      <c r="AA47" s="78">
        <f>IF(A47="","",Infor!$E$13+Infor!$E$14*TTL_12!Z47)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9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IF(BCC_12!A47="","",BCC_12!A47)</f>
        <v>36</v>
      </c>
      <c r="B48" s="122">
        <f t="shared" si="10"/>
        <v>36</v>
      </c>
      <c r="C48" s="123" t="str">
        <f t="shared" si="3"/>
        <v>A36</v>
      </c>
      <c r="D48" s="124">
        <f t="shared" si="4"/>
        <v>4000000</v>
      </c>
      <c r="E48" s="125">
        <f t="shared" si="5"/>
        <v>1</v>
      </c>
      <c r="F48" s="123"/>
      <c r="G48" s="123"/>
      <c r="H48" s="125">
        <f t="shared" si="18"/>
        <v>26</v>
      </c>
      <c r="I48" s="124">
        <f t="shared" si="11"/>
        <v>4000000</v>
      </c>
      <c r="J48" s="123"/>
      <c r="K48" s="123"/>
      <c r="L48" s="124">
        <f>IF(A48="","",VLOOKUP(A48,BCC_12,37,0)*Infor!$E$16)</f>
        <v>1040000</v>
      </c>
      <c r="M48" s="124">
        <f t="shared" si="7"/>
        <v>1600000</v>
      </c>
      <c r="N48" s="124">
        <f t="shared" si="12"/>
        <v>6640000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6220000</v>
      </c>
      <c r="V48" s="79">
        <f t="shared" si="0"/>
        <v>12</v>
      </c>
      <c r="W48" s="79">
        <v>15</v>
      </c>
      <c r="X48" s="79" t="str">
        <f t="shared" si="15"/>
        <v>Print</v>
      </c>
      <c r="Y48" s="78">
        <f>IF(A48="","",N48-IF(L48&gt;Infor!$E$15,Infor!$E$15,TTL_12!L48))</f>
        <v>5910000</v>
      </c>
      <c r="Z48" s="78">
        <f t="shared" si="8"/>
        <v>2</v>
      </c>
      <c r="AA48" s="78">
        <f>IF(A48="","",Infor!$E$13+Infor!$E$14*TTL_12!Z48)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9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IF(BCC_12!A48="","",BCC_12!A48)</f>
        <v>37</v>
      </c>
      <c r="B49" s="122">
        <f t="shared" si="10"/>
        <v>37</v>
      </c>
      <c r="C49" s="123" t="str">
        <f t="shared" si="3"/>
        <v>A37</v>
      </c>
      <c r="D49" s="124">
        <f t="shared" si="4"/>
        <v>4000000</v>
      </c>
      <c r="E49" s="125">
        <f t="shared" si="5"/>
        <v>1</v>
      </c>
      <c r="F49" s="123"/>
      <c r="G49" s="123"/>
      <c r="H49" s="125">
        <f t="shared" si="18"/>
        <v>26</v>
      </c>
      <c r="I49" s="124">
        <f t="shared" si="11"/>
        <v>4000000</v>
      </c>
      <c r="J49" s="123"/>
      <c r="K49" s="123"/>
      <c r="L49" s="124">
        <f>IF(A49="","",VLOOKUP(A49,BCC_12,37,0)*Infor!$E$16)</f>
        <v>1040000</v>
      </c>
      <c r="M49" s="124">
        <f t="shared" si="7"/>
        <v>1600000</v>
      </c>
      <c r="N49" s="124">
        <f t="shared" si="12"/>
        <v>6640000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6220000</v>
      </c>
      <c r="V49" s="79">
        <f t="shared" si="0"/>
        <v>12</v>
      </c>
      <c r="W49" s="79">
        <v>15</v>
      </c>
      <c r="X49" s="79" t="str">
        <f t="shared" si="15"/>
        <v>Print</v>
      </c>
      <c r="Y49" s="78">
        <f>IF(A49="","",N49-IF(L49&gt;Infor!$E$15,Infor!$E$15,TTL_12!L49))</f>
        <v>5910000</v>
      </c>
      <c r="Z49" s="78">
        <f t="shared" si="8"/>
        <v>1</v>
      </c>
      <c r="AA49" s="78">
        <f>IF(A49="","",Infor!$E$13+Infor!$E$14*TTL_12!Z49)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9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IF(BCC_12!A49="","",BCC_12!A49)</f>
        <v>38</v>
      </c>
      <c r="B50" s="122">
        <f t="shared" si="10"/>
        <v>38</v>
      </c>
      <c r="C50" s="123" t="str">
        <f t="shared" si="3"/>
        <v>A38</v>
      </c>
      <c r="D50" s="124">
        <f t="shared" si="4"/>
        <v>4000000</v>
      </c>
      <c r="E50" s="125">
        <f t="shared" si="5"/>
        <v>1</v>
      </c>
      <c r="F50" s="123"/>
      <c r="G50" s="123"/>
      <c r="H50" s="125">
        <f t="shared" si="18"/>
        <v>26</v>
      </c>
      <c r="I50" s="124">
        <f t="shared" si="11"/>
        <v>4000000</v>
      </c>
      <c r="J50" s="123"/>
      <c r="K50" s="123"/>
      <c r="L50" s="124">
        <f>IF(A50="","",VLOOKUP(A50,BCC_12,37,0)*Infor!$E$16)</f>
        <v>1040000</v>
      </c>
      <c r="M50" s="124">
        <f t="shared" si="7"/>
        <v>1600000</v>
      </c>
      <c r="N50" s="124">
        <f t="shared" si="12"/>
        <v>6640000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6220000</v>
      </c>
      <c r="V50" s="79">
        <f t="shared" si="0"/>
        <v>12</v>
      </c>
      <c r="W50" s="79">
        <v>15</v>
      </c>
      <c r="X50" s="79" t="str">
        <f t="shared" si="15"/>
        <v>Print</v>
      </c>
      <c r="Y50" s="78">
        <f>IF(A50="","",N50-IF(L50&gt;Infor!$E$15,Infor!$E$15,TTL_12!L50))</f>
        <v>5910000</v>
      </c>
      <c r="Z50" s="78">
        <f t="shared" si="8"/>
        <v>1</v>
      </c>
      <c r="AA50" s="78">
        <f>IF(A50="","",Infor!$E$13+Infor!$E$14*TTL_12!Z50)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9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IF(BCC_12!A50="","",BCC_12!A50)</f>
        <v>39</v>
      </c>
      <c r="B51" s="122">
        <f t="shared" si="10"/>
        <v>39</v>
      </c>
      <c r="C51" s="123" t="str">
        <f t="shared" si="3"/>
        <v>A39</v>
      </c>
      <c r="D51" s="124">
        <f t="shared" si="4"/>
        <v>4000000</v>
      </c>
      <c r="E51" s="125">
        <f t="shared" si="5"/>
        <v>1</v>
      </c>
      <c r="F51" s="123"/>
      <c r="G51" s="123"/>
      <c r="H51" s="125">
        <f t="shared" si="18"/>
        <v>26</v>
      </c>
      <c r="I51" s="124">
        <f t="shared" si="11"/>
        <v>4000000</v>
      </c>
      <c r="J51" s="123"/>
      <c r="K51" s="123"/>
      <c r="L51" s="124">
        <f>IF(A51="","",VLOOKUP(A51,BCC_12,37,0)*Infor!$E$16)</f>
        <v>1040000</v>
      </c>
      <c r="M51" s="124">
        <f t="shared" si="7"/>
        <v>1600000</v>
      </c>
      <c r="N51" s="124">
        <f t="shared" si="12"/>
        <v>6640000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6640000</v>
      </c>
      <c r="V51" s="79">
        <f t="shared" si="0"/>
        <v>12</v>
      </c>
      <c r="W51" s="79">
        <v>15</v>
      </c>
      <c r="X51" s="79" t="str">
        <f t="shared" si="15"/>
        <v>Print</v>
      </c>
      <c r="Y51" s="78">
        <f>IF(A51="","",N51-IF(L51&gt;Infor!$E$15,Infor!$E$15,TTL_12!L51))</f>
        <v>5910000</v>
      </c>
      <c r="Z51" s="78">
        <f t="shared" si="8"/>
        <v>2</v>
      </c>
      <c r="AA51" s="78">
        <f>IF(A51="","",Infor!$E$13+Infor!$E$14*TTL_12!Z51)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9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IF(BCC_12!A51="","",BCC_12!A51)</f>
        <v>40</v>
      </c>
      <c r="B52" s="122">
        <f t="shared" si="10"/>
        <v>40</v>
      </c>
      <c r="C52" s="123" t="str">
        <f t="shared" si="3"/>
        <v>A40</v>
      </c>
      <c r="D52" s="124">
        <f t="shared" si="4"/>
        <v>4000000</v>
      </c>
      <c r="E52" s="125">
        <f t="shared" si="5"/>
        <v>1</v>
      </c>
      <c r="F52" s="123"/>
      <c r="G52" s="123"/>
      <c r="H52" s="125">
        <f t="shared" si="18"/>
        <v>26</v>
      </c>
      <c r="I52" s="124">
        <f t="shared" si="11"/>
        <v>4000000</v>
      </c>
      <c r="J52" s="123"/>
      <c r="K52" s="123"/>
      <c r="L52" s="124">
        <f>IF(A52="","",VLOOKUP(A52,BCC_12,37,0)*Infor!$E$16)</f>
        <v>1040000</v>
      </c>
      <c r="M52" s="124">
        <f t="shared" si="7"/>
        <v>1600000</v>
      </c>
      <c r="N52" s="124">
        <f t="shared" si="12"/>
        <v>6640000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6640000</v>
      </c>
      <c r="V52" s="79">
        <f t="shared" si="0"/>
        <v>12</v>
      </c>
      <c r="W52" s="79">
        <v>15</v>
      </c>
      <c r="X52" s="79" t="str">
        <f t="shared" si="15"/>
        <v>Print</v>
      </c>
      <c r="Y52" s="78">
        <f>IF(A52="","",N52-IF(L52&gt;Infor!$E$15,Infor!$E$15,TTL_12!L52))</f>
        <v>5910000</v>
      </c>
      <c r="Z52" s="78">
        <f t="shared" si="8"/>
        <v>0</v>
      </c>
      <c r="AA52" s="78">
        <f>IF(A52="","",Infor!$E$13+Infor!$E$14*TTL_12!Z52)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9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IF(BCC_12!A52="","",BCC_12!A52)</f>
        <v>41</v>
      </c>
      <c r="B53" s="122">
        <f t="shared" si="10"/>
        <v>41</v>
      </c>
      <c r="C53" s="123" t="str">
        <f t="shared" si="3"/>
        <v>A41</v>
      </c>
      <c r="D53" s="124">
        <f t="shared" si="4"/>
        <v>4000000</v>
      </c>
      <c r="E53" s="125">
        <f t="shared" si="5"/>
        <v>1</v>
      </c>
      <c r="F53" s="123"/>
      <c r="G53" s="123"/>
      <c r="H53" s="125">
        <f t="shared" si="18"/>
        <v>26</v>
      </c>
      <c r="I53" s="124">
        <f t="shared" si="11"/>
        <v>4000000</v>
      </c>
      <c r="J53" s="123"/>
      <c r="K53" s="123"/>
      <c r="L53" s="124">
        <f>IF(A53="","",VLOOKUP(A53,BCC_12,37,0)*Infor!$E$16)</f>
        <v>1040000</v>
      </c>
      <c r="M53" s="124">
        <f t="shared" si="7"/>
        <v>1600000</v>
      </c>
      <c r="N53" s="124">
        <f t="shared" si="12"/>
        <v>6640000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6220000</v>
      </c>
      <c r="V53" s="79">
        <f t="shared" si="0"/>
        <v>12</v>
      </c>
      <c r="W53" s="79">
        <v>15</v>
      </c>
      <c r="X53" s="79" t="str">
        <f t="shared" si="15"/>
        <v>Print</v>
      </c>
      <c r="Y53" s="78">
        <f>IF(A53="","",N53-IF(L53&gt;Infor!$E$15,Infor!$E$15,TTL_12!L53))</f>
        <v>5910000</v>
      </c>
      <c r="Z53" s="78">
        <f t="shared" si="8"/>
        <v>2</v>
      </c>
      <c r="AA53" s="78">
        <f>IF(A53="","",Infor!$E$13+Infor!$E$14*TTL_12!Z53)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9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IF(BCC_12!A53="","",BCC_12!A53)</f>
        <v>42</v>
      </c>
      <c r="B54" s="122">
        <f t="shared" si="10"/>
        <v>42</v>
      </c>
      <c r="C54" s="123" t="str">
        <f t="shared" si="3"/>
        <v>A42</v>
      </c>
      <c r="D54" s="124">
        <f t="shared" si="4"/>
        <v>4000000</v>
      </c>
      <c r="E54" s="125">
        <f t="shared" si="5"/>
        <v>1</v>
      </c>
      <c r="F54" s="123"/>
      <c r="G54" s="123"/>
      <c r="H54" s="125">
        <f t="shared" si="18"/>
        <v>26</v>
      </c>
      <c r="I54" s="124">
        <f t="shared" si="11"/>
        <v>4000000</v>
      </c>
      <c r="J54" s="123"/>
      <c r="K54" s="123"/>
      <c r="L54" s="124">
        <f>IF(A54="","",VLOOKUP(A54,BCC_12,37,0)*Infor!$E$16)</f>
        <v>1040000</v>
      </c>
      <c r="M54" s="124">
        <f t="shared" si="7"/>
        <v>1600000</v>
      </c>
      <c r="N54" s="124">
        <f t="shared" si="12"/>
        <v>6640000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6640000</v>
      </c>
      <c r="V54" s="79">
        <f t="shared" si="0"/>
        <v>12</v>
      </c>
      <c r="W54" s="79">
        <v>15</v>
      </c>
      <c r="X54" s="79" t="str">
        <f t="shared" si="15"/>
        <v>Print</v>
      </c>
      <c r="Y54" s="78">
        <f>IF(A54="","",N54-IF(L54&gt;Infor!$E$15,Infor!$E$15,TTL_12!L54))</f>
        <v>5910000</v>
      </c>
      <c r="Z54" s="78">
        <f t="shared" si="8"/>
        <v>1</v>
      </c>
      <c r="AA54" s="78">
        <f>IF(A54="","",Infor!$E$13+Infor!$E$14*TTL_12!Z54)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9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IF(BCC_12!A54="","",BCC_12!A54)</f>
        <v>43</v>
      </c>
      <c r="B55" s="122">
        <f t="shared" si="10"/>
        <v>43</v>
      </c>
      <c r="C55" s="123" t="str">
        <f t="shared" si="3"/>
        <v>A43</v>
      </c>
      <c r="D55" s="124">
        <f t="shared" si="4"/>
        <v>4000000</v>
      </c>
      <c r="E55" s="125">
        <f t="shared" si="5"/>
        <v>1</v>
      </c>
      <c r="F55" s="123"/>
      <c r="G55" s="123"/>
      <c r="H55" s="125">
        <f t="shared" si="18"/>
        <v>26</v>
      </c>
      <c r="I55" s="124">
        <f t="shared" si="11"/>
        <v>4000000</v>
      </c>
      <c r="J55" s="123"/>
      <c r="K55" s="123"/>
      <c r="L55" s="124">
        <f>IF(A55="","",VLOOKUP(A55,BCC_12,37,0)*Infor!$E$16)</f>
        <v>1040000</v>
      </c>
      <c r="M55" s="124">
        <f t="shared" si="7"/>
        <v>1600000</v>
      </c>
      <c r="N55" s="124">
        <f t="shared" si="12"/>
        <v>6640000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6640000</v>
      </c>
      <c r="V55" s="79">
        <f t="shared" si="0"/>
        <v>12</v>
      </c>
      <c r="W55" s="79">
        <v>15</v>
      </c>
      <c r="X55" s="79" t="str">
        <f t="shared" si="15"/>
        <v>Print</v>
      </c>
      <c r="Y55" s="78">
        <f>IF(A55="","",N55-IF(L55&gt;Infor!$E$15,Infor!$E$15,TTL_12!L55))</f>
        <v>5910000</v>
      </c>
      <c r="Z55" s="78">
        <f t="shared" si="8"/>
        <v>0</v>
      </c>
      <c r="AA55" s="78">
        <f>IF(A55="","",Infor!$E$13+Infor!$E$14*TTL_12!Z55)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9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IF(BCC_12!A55="","",BCC_12!A55)</f>
        <v>44</v>
      </c>
      <c r="B56" s="122">
        <f t="shared" si="10"/>
        <v>44</v>
      </c>
      <c r="C56" s="123" t="str">
        <f t="shared" si="3"/>
        <v>A44</v>
      </c>
      <c r="D56" s="124">
        <f t="shared" si="4"/>
        <v>4000000</v>
      </c>
      <c r="E56" s="125">
        <f t="shared" si="5"/>
        <v>1</v>
      </c>
      <c r="F56" s="123"/>
      <c r="G56" s="123"/>
      <c r="H56" s="125">
        <f t="shared" si="18"/>
        <v>26</v>
      </c>
      <c r="I56" s="124">
        <f t="shared" si="11"/>
        <v>4000000</v>
      </c>
      <c r="J56" s="123"/>
      <c r="K56" s="123"/>
      <c r="L56" s="124">
        <f>IF(A56="","",VLOOKUP(A56,BCC_12,37,0)*Infor!$E$16)</f>
        <v>1040000</v>
      </c>
      <c r="M56" s="124">
        <f t="shared" si="7"/>
        <v>1600000</v>
      </c>
      <c r="N56" s="124">
        <f t="shared" si="12"/>
        <v>6640000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6220000</v>
      </c>
      <c r="V56" s="79">
        <f t="shared" si="0"/>
        <v>12</v>
      </c>
      <c r="W56" s="79">
        <v>15</v>
      </c>
      <c r="X56" s="79" t="str">
        <f t="shared" si="15"/>
        <v>Print</v>
      </c>
      <c r="Y56" s="78">
        <f>IF(A56="","",N56-IF(L56&gt;Infor!$E$15,Infor!$E$15,TTL_12!L56))</f>
        <v>5910000</v>
      </c>
      <c r="Z56" s="78">
        <f t="shared" si="8"/>
        <v>2</v>
      </c>
      <c r="AA56" s="78">
        <f>IF(A56="","",Infor!$E$13+Infor!$E$14*TTL_12!Z56)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9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IF(BCC_12!A56="","",BCC_12!A56)</f>
        <v>45</v>
      </c>
      <c r="B57" s="122">
        <f t="shared" si="10"/>
        <v>45</v>
      </c>
      <c r="C57" s="123" t="str">
        <f t="shared" si="3"/>
        <v>A45</v>
      </c>
      <c r="D57" s="124">
        <f t="shared" si="4"/>
        <v>4000000</v>
      </c>
      <c r="E57" s="125">
        <f t="shared" si="5"/>
        <v>1</v>
      </c>
      <c r="F57" s="123"/>
      <c r="G57" s="123"/>
      <c r="H57" s="125">
        <f t="shared" si="18"/>
        <v>26</v>
      </c>
      <c r="I57" s="124">
        <f t="shared" si="11"/>
        <v>4000000</v>
      </c>
      <c r="J57" s="123"/>
      <c r="K57" s="123"/>
      <c r="L57" s="124">
        <f>IF(A57="","",VLOOKUP(A57,BCC_12,37,0)*Infor!$E$16)</f>
        <v>1040000</v>
      </c>
      <c r="M57" s="124">
        <f t="shared" si="7"/>
        <v>1600000</v>
      </c>
      <c r="N57" s="124">
        <f t="shared" si="12"/>
        <v>6640000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6220000</v>
      </c>
      <c r="V57" s="79">
        <f t="shared" si="0"/>
        <v>12</v>
      </c>
      <c r="W57" s="79">
        <v>15</v>
      </c>
      <c r="X57" s="79" t="str">
        <f t="shared" si="15"/>
        <v>Print</v>
      </c>
      <c r="Y57" s="78">
        <f>IF(A57="","",N57-IF(L57&gt;Infor!$E$15,Infor!$E$15,TTL_12!L57))</f>
        <v>5910000</v>
      </c>
      <c r="Z57" s="78">
        <f t="shared" si="8"/>
        <v>1</v>
      </c>
      <c r="AA57" s="78">
        <f>IF(A57="","",Infor!$E$13+Infor!$E$14*TTL_12!Z57)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9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IF(BCC_12!A57="","",BCC_12!A57)</f>
        <v>46</v>
      </c>
      <c r="B58" s="122">
        <f t="shared" si="10"/>
        <v>46</v>
      </c>
      <c r="C58" s="123" t="str">
        <f t="shared" si="3"/>
        <v>A46</v>
      </c>
      <c r="D58" s="124">
        <f t="shared" si="4"/>
        <v>4000000</v>
      </c>
      <c r="E58" s="125">
        <f t="shared" si="5"/>
        <v>1</v>
      </c>
      <c r="F58" s="123"/>
      <c r="G58" s="123"/>
      <c r="H58" s="125">
        <f t="shared" si="18"/>
        <v>26</v>
      </c>
      <c r="I58" s="124">
        <f t="shared" si="11"/>
        <v>4000000</v>
      </c>
      <c r="J58" s="123"/>
      <c r="K58" s="123"/>
      <c r="L58" s="124">
        <f>IF(A58="","",VLOOKUP(A58,BCC_12,37,0)*Infor!$E$16)</f>
        <v>1040000</v>
      </c>
      <c r="M58" s="124">
        <f t="shared" si="7"/>
        <v>1600000</v>
      </c>
      <c r="N58" s="124">
        <f t="shared" si="12"/>
        <v>6640000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6220000</v>
      </c>
      <c r="V58" s="79">
        <f t="shared" si="0"/>
        <v>12</v>
      </c>
      <c r="W58" s="79">
        <v>15</v>
      </c>
      <c r="X58" s="79" t="str">
        <f t="shared" si="15"/>
        <v>Print</v>
      </c>
      <c r="Y58" s="78">
        <f>IF(A58="","",N58-IF(L58&gt;Infor!$E$15,Infor!$E$15,TTL_12!L58))</f>
        <v>5910000</v>
      </c>
      <c r="Z58" s="78">
        <f t="shared" si="8"/>
        <v>1</v>
      </c>
      <c r="AA58" s="78">
        <f>IF(A58="","",Infor!$E$13+Infor!$E$14*TTL_12!Z58)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9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IF(BCC_12!A58="","",BCC_12!A58)</f>
        <v>47</v>
      </c>
      <c r="B59" s="122">
        <f t="shared" si="10"/>
        <v>47</v>
      </c>
      <c r="C59" s="123" t="str">
        <f t="shared" si="3"/>
        <v>A47</v>
      </c>
      <c r="D59" s="124">
        <f t="shared" si="4"/>
        <v>4000000</v>
      </c>
      <c r="E59" s="125">
        <f t="shared" si="5"/>
        <v>1</v>
      </c>
      <c r="F59" s="123"/>
      <c r="G59" s="123"/>
      <c r="H59" s="125">
        <f t="shared" si="18"/>
        <v>26</v>
      </c>
      <c r="I59" s="124">
        <f t="shared" si="11"/>
        <v>4000000</v>
      </c>
      <c r="J59" s="123"/>
      <c r="K59" s="123"/>
      <c r="L59" s="124">
        <f>IF(A59="","",VLOOKUP(A59,BCC_12,37,0)*Infor!$E$16)</f>
        <v>1040000</v>
      </c>
      <c r="M59" s="124">
        <f t="shared" si="7"/>
        <v>1600000</v>
      </c>
      <c r="N59" s="124">
        <f t="shared" si="12"/>
        <v>6640000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6220000</v>
      </c>
      <c r="V59" s="79">
        <f t="shared" si="0"/>
        <v>12</v>
      </c>
      <c r="W59" s="79">
        <v>15</v>
      </c>
      <c r="X59" s="79" t="str">
        <f t="shared" si="15"/>
        <v>Print</v>
      </c>
      <c r="Y59" s="78">
        <f>IF(A59="","",N59-IF(L59&gt;Infor!$E$15,Infor!$E$15,TTL_12!L59))</f>
        <v>5910000</v>
      </c>
      <c r="Z59" s="78">
        <f t="shared" si="8"/>
        <v>2</v>
      </c>
      <c r="AA59" s="78">
        <f>IF(A59="","",Infor!$E$13+Infor!$E$14*TTL_12!Z59)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9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IF(BCC_12!A59="","",BCC_12!A59)</f>
        <v>48</v>
      </c>
      <c r="B60" s="122">
        <f t="shared" si="10"/>
        <v>48</v>
      </c>
      <c r="C60" s="123" t="str">
        <f t="shared" si="3"/>
        <v>A48</v>
      </c>
      <c r="D60" s="124">
        <f t="shared" si="4"/>
        <v>4000000</v>
      </c>
      <c r="E60" s="125">
        <f t="shared" si="5"/>
        <v>1</v>
      </c>
      <c r="F60" s="123"/>
      <c r="G60" s="123"/>
      <c r="H60" s="125">
        <f t="shared" si="18"/>
        <v>26</v>
      </c>
      <c r="I60" s="124">
        <f t="shared" si="11"/>
        <v>4000000</v>
      </c>
      <c r="J60" s="123"/>
      <c r="K60" s="123"/>
      <c r="L60" s="124">
        <f>IF(A60="","",VLOOKUP(A60,BCC_12,37,0)*Infor!$E$16)</f>
        <v>1040000</v>
      </c>
      <c r="M60" s="124">
        <f t="shared" si="7"/>
        <v>1600000</v>
      </c>
      <c r="N60" s="124">
        <f t="shared" si="12"/>
        <v>6640000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6220000</v>
      </c>
      <c r="V60" s="79">
        <f t="shared" si="0"/>
        <v>12</v>
      </c>
      <c r="W60" s="79">
        <v>15</v>
      </c>
      <c r="X60" s="79" t="str">
        <f t="shared" si="15"/>
        <v>Print</v>
      </c>
      <c r="Y60" s="78">
        <f>IF(A60="","",N60-IF(L60&gt;Infor!$E$15,Infor!$E$15,TTL_12!L60))</f>
        <v>5910000</v>
      </c>
      <c r="Z60" s="78">
        <f t="shared" si="8"/>
        <v>0</v>
      </c>
      <c r="AA60" s="78">
        <f>IF(A60="","",Infor!$E$13+Infor!$E$14*TTL_12!Z60)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9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IF(BCC_12!A60="","",BCC_12!A60)</f>
        <v>49</v>
      </c>
      <c r="B61" s="122">
        <f t="shared" si="10"/>
        <v>49</v>
      </c>
      <c r="C61" s="123" t="str">
        <f t="shared" si="3"/>
        <v>A49</v>
      </c>
      <c r="D61" s="124">
        <f t="shared" si="4"/>
        <v>4000000</v>
      </c>
      <c r="E61" s="125">
        <f t="shared" si="5"/>
        <v>1</v>
      </c>
      <c r="F61" s="123"/>
      <c r="G61" s="123"/>
      <c r="H61" s="125">
        <f t="shared" si="18"/>
        <v>26</v>
      </c>
      <c r="I61" s="124">
        <f t="shared" si="11"/>
        <v>4000000</v>
      </c>
      <c r="J61" s="123"/>
      <c r="K61" s="123"/>
      <c r="L61" s="124">
        <f>IF(A61="","",VLOOKUP(A61,BCC_12,37,0)*Infor!$E$16)</f>
        <v>1040000</v>
      </c>
      <c r="M61" s="124">
        <f t="shared" si="7"/>
        <v>1600000</v>
      </c>
      <c r="N61" s="124">
        <f t="shared" si="12"/>
        <v>6640000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6640000</v>
      </c>
      <c r="V61" s="79">
        <f t="shared" si="0"/>
        <v>12</v>
      </c>
      <c r="W61" s="79">
        <v>15</v>
      </c>
      <c r="X61" s="79" t="str">
        <f t="shared" si="15"/>
        <v>Print</v>
      </c>
      <c r="Y61" s="78">
        <f>IF(A61="","",N61-IF(L61&gt;Infor!$E$15,Infor!$E$15,TTL_12!L61))</f>
        <v>5910000</v>
      </c>
      <c r="Z61" s="78">
        <f t="shared" si="8"/>
        <v>2</v>
      </c>
      <c r="AA61" s="78">
        <f>IF(A61="","",Infor!$E$13+Infor!$E$14*TTL_12!Z61)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9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IF(BCC_12!A61="","",BCC_12!A61)</f>
        <v>50</v>
      </c>
      <c r="B62" s="122">
        <f t="shared" si="10"/>
        <v>50</v>
      </c>
      <c r="C62" s="123" t="str">
        <f t="shared" si="3"/>
        <v>A50</v>
      </c>
      <c r="D62" s="124">
        <f t="shared" si="4"/>
        <v>4000000</v>
      </c>
      <c r="E62" s="125">
        <f t="shared" si="5"/>
        <v>1</v>
      </c>
      <c r="F62" s="123"/>
      <c r="G62" s="123"/>
      <c r="H62" s="125">
        <f t="shared" si="18"/>
        <v>26</v>
      </c>
      <c r="I62" s="124">
        <f t="shared" si="11"/>
        <v>4000000</v>
      </c>
      <c r="J62" s="123"/>
      <c r="K62" s="123"/>
      <c r="L62" s="124">
        <f>IF(A62="","",VLOOKUP(A62,BCC_12,37,0)*Infor!$E$16)</f>
        <v>1040000</v>
      </c>
      <c r="M62" s="124">
        <f t="shared" si="7"/>
        <v>1600000</v>
      </c>
      <c r="N62" s="124">
        <f t="shared" si="12"/>
        <v>6640000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6220000</v>
      </c>
      <c r="V62" s="79">
        <f t="shared" si="0"/>
        <v>12</v>
      </c>
      <c r="W62" s="79">
        <v>15</v>
      </c>
      <c r="X62" s="79" t="str">
        <f t="shared" si="15"/>
        <v>Print</v>
      </c>
      <c r="Y62" s="78">
        <f>IF(A62="","",N62-IF(L62&gt;Infor!$E$15,Infor!$E$15,TTL_12!L62))</f>
        <v>5910000</v>
      </c>
      <c r="Z62" s="78">
        <f t="shared" si="8"/>
        <v>1</v>
      </c>
      <c r="AA62" s="78">
        <f>IF(A62="","",Infor!$E$13+Infor!$E$14*TTL_12!Z62)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9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1300</v>
      </c>
      <c r="I64" s="114">
        <f>SUM(I13:I63)</f>
        <v>230250000</v>
      </c>
      <c r="J64" s="113"/>
      <c r="K64" s="113"/>
      <c r="L64" s="114">
        <f t="shared" ref="L64:U64" si="19">SUM(L13:L63)</f>
        <v>52000000</v>
      </c>
      <c r="M64" s="114">
        <f t="shared" si="19"/>
        <v>84800000</v>
      </c>
      <c r="N64" s="114">
        <f t="shared" si="19"/>
        <v>367050000</v>
      </c>
      <c r="O64" s="114">
        <f t="shared" si="19"/>
        <v>0</v>
      </c>
      <c r="P64" s="114">
        <f t="shared" si="19"/>
        <v>9400000</v>
      </c>
      <c r="Q64" s="114">
        <f t="shared" si="19"/>
        <v>1762500</v>
      </c>
      <c r="R64" s="114">
        <f t="shared" si="19"/>
        <v>1175000</v>
      </c>
      <c r="S64" s="114">
        <f t="shared" si="19"/>
        <v>248125</v>
      </c>
      <c r="T64" s="114">
        <f t="shared" si="19"/>
        <v>12585625</v>
      </c>
      <c r="U64" s="116">
        <f t="shared" si="19"/>
        <v>354464375</v>
      </c>
      <c r="W64" s="79">
        <v>15</v>
      </c>
      <c r="X64" s="44" t="s">
        <v>143</v>
      </c>
      <c r="Y64" s="87">
        <f>SUM(Y13:Y63)</f>
        <v>330550000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4962500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năm mươi bốn triệu, bốn trăm sáu mươi bốn ngàn, ba trăm bảy mươi lăm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43100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U10:U11"/>
    <mergeCell ref="B64:C64"/>
    <mergeCell ref="J10:K10"/>
    <mergeCell ref="L10:L11"/>
    <mergeCell ref="M10:M11"/>
    <mergeCell ref="N10:N11"/>
    <mergeCell ref="O10:O11"/>
    <mergeCell ref="P10:T10"/>
    <mergeCell ref="B10:B11"/>
    <mergeCell ref="C10:C11"/>
    <mergeCell ref="D10:D11"/>
    <mergeCell ref="E10:E11"/>
    <mergeCell ref="F10:G10"/>
    <mergeCell ref="H10:I10"/>
  </mergeCells>
  <conditionalFormatting sqref="AI6">
    <cfRule type="cellIs" dxfId="2" priority="1" operator="notEqual">
      <formula>$N$64</formula>
    </cfRule>
    <cfRule type="cellIs" dxfId="1" priority="3" operator="notEqual">
      <formula>$N$64</formula>
    </cfRule>
  </conditionalFormatting>
  <conditionalFormatting sqref="AO6">
    <cfRule type="cellIs" dxfId="0" priority="2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view="pageBreakPreview" zoomScaleNormal="100" workbookViewId="0">
      <selection activeCell="G10" sqref="G10"/>
    </sheetView>
  </sheetViews>
  <sheetFormatPr defaultColWidth="9.109375" defaultRowHeight="21" customHeight="1" x14ac:dyDescent="0.3"/>
  <cols>
    <col min="1" max="1" width="10.109375" style="180" customWidth="1"/>
    <col min="2" max="2" width="4" style="180" customWidth="1"/>
    <col min="3" max="3" width="9.109375" style="180"/>
    <col min="4" max="4" width="8.33203125" style="180" customWidth="1"/>
    <col min="5" max="5" width="6.109375" style="180" customWidth="1"/>
    <col min="6" max="6" width="11.33203125" style="180" customWidth="1"/>
    <col min="7" max="7" width="11.109375" style="180" customWidth="1"/>
    <col min="8" max="10" width="9.109375" style="180"/>
    <col min="11" max="11" width="9.88671875" style="180" customWidth="1"/>
    <col min="12" max="256" width="9.109375" style="180"/>
    <col min="257" max="257" width="10.109375" style="180" customWidth="1"/>
    <col min="258" max="258" width="4" style="180" customWidth="1"/>
    <col min="259" max="259" width="9.109375" style="180"/>
    <col min="260" max="260" width="8.33203125" style="180" customWidth="1"/>
    <col min="261" max="261" width="6.109375" style="180" customWidth="1"/>
    <col min="262" max="262" width="11.33203125" style="180" customWidth="1"/>
    <col min="263" max="263" width="11.109375" style="180" customWidth="1"/>
    <col min="264" max="266" width="9.109375" style="180"/>
    <col min="267" max="267" width="9.88671875" style="180" customWidth="1"/>
    <col min="268" max="512" width="9.109375" style="180"/>
    <col min="513" max="513" width="10.109375" style="180" customWidth="1"/>
    <col min="514" max="514" width="4" style="180" customWidth="1"/>
    <col min="515" max="515" width="9.109375" style="180"/>
    <col min="516" max="516" width="8.33203125" style="180" customWidth="1"/>
    <col min="517" max="517" width="6.109375" style="180" customWidth="1"/>
    <col min="518" max="518" width="11.33203125" style="180" customWidth="1"/>
    <col min="519" max="519" width="11.109375" style="180" customWidth="1"/>
    <col min="520" max="522" width="9.109375" style="180"/>
    <col min="523" max="523" width="9.88671875" style="180" customWidth="1"/>
    <col min="524" max="768" width="9.109375" style="180"/>
    <col min="769" max="769" width="10.109375" style="180" customWidth="1"/>
    <col min="770" max="770" width="4" style="180" customWidth="1"/>
    <col min="771" max="771" width="9.109375" style="180"/>
    <col min="772" max="772" width="8.33203125" style="180" customWidth="1"/>
    <col min="773" max="773" width="6.109375" style="180" customWidth="1"/>
    <col min="774" max="774" width="11.33203125" style="180" customWidth="1"/>
    <col min="775" max="775" width="11.109375" style="180" customWidth="1"/>
    <col min="776" max="778" width="9.109375" style="180"/>
    <col min="779" max="779" width="9.88671875" style="180" customWidth="1"/>
    <col min="780" max="1024" width="9.109375" style="180"/>
    <col min="1025" max="1025" width="10.109375" style="180" customWidth="1"/>
    <col min="1026" max="1026" width="4" style="180" customWidth="1"/>
    <col min="1027" max="1027" width="9.109375" style="180"/>
    <col min="1028" max="1028" width="8.33203125" style="180" customWidth="1"/>
    <col min="1029" max="1029" width="6.109375" style="180" customWidth="1"/>
    <col min="1030" max="1030" width="11.33203125" style="180" customWidth="1"/>
    <col min="1031" max="1031" width="11.109375" style="180" customWidth="1"/>
    <col min="1032" max="1034" width="9.109375" style="180"/>
    <col min="1035" max="1035" width="9.88671875" style="180" customWidth="1"/>
    <col min="1036" max="1280" width="9.109375" style="180"/>
    <col min="1281" max="1281" width="10.109375" style="180" customWidth="1"/>
    <col min="1282" max="1282" width="4" style="180" customWidth="1"/>
    <col min="1283" max="1283" width="9.109375" style="180"/>
    <col min="1284" max="1284" width="8.33203125" style="180" customWidth="1"/>
    <col min="1285" max="1285" width="6.109375" style="180" customWidth="1"/>
    <col min="1286" max="1286" width="11.33203125" style="180" customWidth="1"/>
    <col min="1287" max="1287" width="11.109375" style="180" customWidth="1"/>
    <col min="1288" max="1290" width="9.109375" style="180"/>
    <col min="1291" max="1291" width="9.88671875" style="180" customWidth="1"/>
    <col min="1292" max="1536" width="9.109375" style="180"/>
    <col min="1537" max="1537" width="10.109375" style="180" customWidth="1"/>
    <col min="1538" max="1538" width="4" style="180" customWidth="1"/>
    <col min="1539" max="1539" width="9.109375" style="180"/>
    <col min="1540" max="1540" width="8.33203125" style="180" customWidth="1"/>
    <col min="1541" max="1541" width="6.109375" style="180" customWidth="1"/>
    <col min="1542" max="1542" width="11.33203125" style="180" customWidth="1"/>
    <col min="1543" max="1543" width="11.109375" style="180" customWidth="1"/>
    <col min="1544" max="1546" width="9.109375" style="180"/>
    <col min="1547" max="1547" width="9.88671875" style="180" customWidth="1"/>
    <col min="1548" max="1792" width="9.109375" style="180"/>
    <col min="1793" max="1793" width="10.109375" style="180" customWidth="1"/>
    <col min="1794" max="1794" width="4" style="180" customWidth="1"/>
    <col min="1795" max="1795" width="9.109375" style="180"/>
    <col min="1796" max="1796" width="8.33203125" style="180" customWidth="1"/>
    <col min="1797" max="1797" width="6.109375" style="180" customWidth="1"/>
    <col min="1798" max="1798" width="11.33203125" style="180" customWidth="1"/>
    <col min="1799" max="1799" width="11.109375" style="180" customWidth="1"/>
    <col min="1800" max="1802" width="9.109375" style="180"/>
    <col min="1803" max="1803" width="9.88671875" style="180" customWidth="1"/>
    <col min="1804" max="2048" width="9.109375" style="180"/>
    <col min="2049" max="2049" width="10.109375" style="180" customWidth="1"/>
    <col min="2050" max="2050" width="4" style="180" customWidth="1"/>
    <col min="2051" max="2051" width="9.109375" style="180"/>
    <col min="2052" max="2052" width="8.33203125" style="180" customWidth="1"/>
    <col min="2053" max="2053" width="6.109375" style="180" customWidth="1"/>
    <col min="2054" max="2054" width="11.33203125" style="180" customWidth="1"/>
    <col min="2055" max="2055" width="11.109375" style="180" customWidth="1"/>
    <col min="2056" max="2058" width="9.109375" style="180"/>
    <col min="2059" max="2059" width="9.88671875" style="180" customWidth="1"/>
    <col min="2060" max="2304" width="9.109375" style="180"/>
    <col min="2305" max="2305" width="10.109375" style="180" customWidth="1"/>
    <col min="2306" max="2306" width="4" style="180" customWidth="1"/>
    <col min="2307" max="2307" width="9.109375" style="180"/>
    <col min="2308" max="2308" width="8.33203125" style="180" customWidth="1"/>
    <col min="2309" max="2309" width="6.109375" style="180" customWidth="1"/>
    <col min="2310" max="2310" width="11.33203125" style="180" customWidth="1"/>
    <col min="2311" max="2311" width="11.109375" style="180" customWidth="1"/>
    <col min="2312" max="2314" width="9.109375" style="180"/>
    <col min="2315" max="2315" width="9.88671875" style="180" customWidth="1"/>
    <col min="2316" max="2560" width="9.109375" style="180"/>
    <col min="2561" max="2561" width="10.109375" style="180" customWidth="1"/>
    <col min="2562" max="2562" width="4" style="180" customWidth="1"/>
    <col min="2563" max="2563" width="9.109375" style="180"/>
    <col min="2564" max="2564" width="8.33203125" style="180" customWidth="1"/>
    <col min="2565" max="2565" width="6.109375" style="180" customWidth="1"/>
    <col min="2566" max="2566" width="11.33203125" style="180" customWidth="1"/>
    <col min="2567" max="2567" width="11.109375" style="180" customWidth="1"/>
    <col min="2568" max="2570" width="9.109375" style="180"/>
    <col min="2571" max="2571" width="9.88671875" style="180" customWidth="1"/>
    <col min="2572" max="2816" width="9.109375" style="180"/>
    <col min="2817" max="2817" width="10.109375" style="180" customWidth="1"/>
    <col min="2818" max="2818" width="4" style="180" customWidth="1"/>
    <col min="2819" max="2819" width="9.109375" style="180"/>
    <col min="2820" max="2820" width="8.33203125" style="180" customWidth="1"/>
    <col min="2821" max="2821" width="6.109375" style="180" customWidth="1"/>
    <col min="2822" max="2822" width="11.33203125" style="180" customWidth="1"/>
    <col min="2823" max="2823" width="11.109375" style="180" customWidth="1"/>
    <col min="2824" max="2826" width="9.109375" style="180"/>
    <col min="2827" max="2827" width="9.88671875" style="180" customWidth="1"/>
    <col min="2828" max="3072" width="9.109375" style="180"/>
    <col min="3073" max="3073" width="10.109375" style="180" customWidth="1"/>
    <col min="3074" max="3074" width="4" style="180" customWidth="1"/>
    <col min="3075" max="3075" width="9.109375" style="180"/>
    <col min="3076" max="3076" width="8.33203125" style="180" customWidth="1"/>
    <col min="3077" max="3077" width="6.109375" style="180" customWidth="1"/>
    <col min="3078" max="3078" width="11.33203125" style="180" customWidth="1"/>
    <col min="3079" max="3079" width="11.109375" style="180" customWidth="1"/>
    <col min="3080" max="3082" width="9.109375" style="180"/>
    <col min="3083" max="3083" width="9.88671875" style="180" customWidth="1"/>
    <col min="3084" max="3328" width="9.109375" style="180"/>
    <col min="3329" max="3329" width="10.109375" style="180" customWidth="1"/>
    <col min="3330" max="3330" width="4" style="180" customWidth="1"/>
    <col min="3331" max="3331" width="9.109375" style="180"/>
    <col min="3332" max="3332" width="8.33203125" style="180" customWidth="1"/>
    <col min="3333" max="3333" width="6.109375" style="180" customWidth="1"/>
    <col min="3334" max="3334" width="11.33203125" style="180" customWidth="1"/>
    <col min="3335" max="3335" width="11.109375" style="180" customWidth="1"/>
    <col min="3336" max="3338" width="9.109375" style="180"/>
    <col min="3339" max="3339" width="9.88671875" style="180" customWidth="1"/>
    <col min="3340" max="3584" width="9.109375" style="180"/>
    <col min="3585" max="3585" width="10.109375" style="180" customWidth="1"/>
    <col min="3586" max="3586" width="4" style="180" customWidth="1"/>
    <col min="3587" max="3587" width="9.109375" style="180"/>
    <col min="3588" max="3588" width="8.33203125" style="180" customWidth="1"/>
    <col min="3589" max="3589" width="6.109375" style="180" customWidth="1"/>
    <col min="3590" max="3590" width="11.33203125" style="180" customWidth="1"/>
    <col min="3591" max="3591" width="11.109375" style="180" customWidth="1"/>
    <col min="3592" max="3594" width="9.109375" style="180"/>
    <col min="3595" max="3595" width="9.88671875" style="180" customWidth="1"/>
    <col min="3596" max="3840" width="9.109375" style="180"/>
    <col min="3841" max="3841" width="10.109375" style="180" customWidth="1"/>
    <col min="3842" max="3842" width="4" style="180" customWidth="1"/>
    <col min="3843" max="3843" width="9.109375" style="180"/>
    <col min="3844" max="3844" width="8.33203125" style="180" customWidth="1"/>
    <col min="3845" max="3845" width="6.109375" style="180" customWidth="1"/>
    <col min="3846" max="3846" width="11.33203125" style="180" customWidth="1"/>
    <col min="3847" max="3847" width="11.109375" style="180" customWidth="1"/>
    <col min="3848" max="3850" width="9.109375" style="180"/>
    <col min="3851" max="3851" width="9.88671875" style="180" customWidth="1"/>
    <col min="3852" max="4096" width="9.109375" style="180"/>
    <col min="4097" max="4097" width="10.109375" style="180" customWidth="1"/>
    <col min="4098" max="4098" width="4" style="180" customWidth="1"/>
    <col min="4099" max="4099" width="9.109375" style="180"/>
    <col min="4100" max="4100" width="8.33203125" style="180" customWidth="1"/>
    <col min="4101" max="4101" width="6.109375" style="180" customWidth="1"/>
    <col min="4102" max="4102" width="11.33203125" style="180" customWidth="1"/>
    <col min="4103" max="4103" width="11.109375" style="180" customWidth="1"/>
    <col min="4104" max="4106" width="9.109375" style="180"/>
    <col min="4107" max="4107" width="9.88671875" style="180" customWidth="1"/>
    <col min="4108" max="4352" width="9.109375" style="180"/>
    <col min="4353" max="4353" width="10.109375" style="180" customWidth="1"/>
    <col min="4354" max="4354" width="4" style="180" customWidth="1"/>
    <col min="4355" max="4355" width="9.109375" style="180"/>
    <col min="4356" max="4356" width="8.33203125" style="180" customWidth="1"/>
    <col min="4357" max="4357" width="6.109375" style="180" customWidth="1"/>
    <col min="4358" max="4358" width="11.33203125" style="180" customWidth="1"/>
    <col min="4359" max="4359" width="11.109375" style="180" customWidth="1"/>
    <col min="4360" max="4362" width="9.109375" style="180"/>
    <col min="4363" max="4363" width="9.88671875" style="180" customWidth="1"/>
    <col min="4364" max="4608" width="9.109375" style="180"/>
    <col min="4609" max="4609" width="10.109375" style="180" customWidth="1"/>
    <col min="4610" max="4610" width="4" style="180" customWidth="1"/>
    <col min="4611" max="4611" width="9.109375" style="180"/>
    <col min="4612" max="4612" width="8.33203125" style="180" customWidth="1"/>
    <col min="4613" max="4613" width="6.109375" style="180" customWidth="1"/>
    <col min="4614" max="4614" width="11.33203125" style="180" customWidth="1"/>
    <col min="4615" max="4615" width="11.109375" style="180" customWidth="1"/>
    <col min="4616" max="4618" width="9.109375" style="180"/>
    <col min="4619" max="4619" width="9.88671875" style="180" customWidth="1"/>
    <col min="4620" max="4864" width="9.109375" style="180"/>
    <col min="4865" max="4865" width="10.109375" style="180" customWidth="1"/>
    <col min="4866" max="4866" width="4" style="180" customWidth="1"/>
    <col min="4867" max="4867" width="9.109375" style="180"/>
    <col min="4868" max="4868" width="8.33203125" style="180" customWidth="1"/>
    <col min="4869" max="4869" width="6.109375" style="180" customWidth="1"/>
    <col min="4870" max="4870" width="11.33203125" style="180" customWidth="1"/>
    <col min="4871" max="4871" width="11.109375" style="180" customWidth="1"/>
    <col min="4872" max="4874" width="9.109375" style="180"/>
    <col min="4875" max="4875" width="9.88671875" style="180" customWidth="1"/>
    <col min="4876" max="5120" width="9.109375" style="180"/>
    <col min="5121" max="5121" width="10.109375" style="180" customWidth="1"/>
    <col min="5122" max="5122" width="4" style="180" customWidth="1"/>
    <col min="5123" max="5123" width="9.109375" style="180"/>
    <col min="5124" max="5124" width="8.33203125" style="180" customWidth="1"/>
    <col min="5125" max="5125" width="6.109375" style="180" customWidth="1"/>
    <col min="5126" max="5126" width="11.33203125" style="180" customWidth="1"/>
    <col min="5127" max="5127" width="11.109375" style="180" customWidth="1"/>
    <col min="5128" max="5130" width="9.109375" style="180"/>
    <col min="5131" max="5131" width="9.88671875" style="180" customWidth="1"/>
    <col min="5132" max="5376" width="9.109375" style="180"/>
    <col min="5377" max="5377" width="10.109375" style="180" customWidth="1"/>
    <col min="5378" max="5378" width="4" style="180" customWidth="1"/>
    <col min="5379" max="5379" width="9.109375" style="180"/>
    <col min="5380" max="5380" width="8.33203125" style="180" customWidth="1"/>
    <col min="5381" max="5381" width="6.109375" style="180" customWidth="1"/>
    <col min="5382" max="5382" width="11.33203125" style="180" customWidth="1"/>
    <col min="5383" max="5383" width="11.109375" style="180" customWidth="1"/>
    <col min="5384" max="5386" width="9.109375" style="180"/>
    <col min="5387" max="5387" width="9.88671875" style="180" customWidth="1"/>
    <col min="5388" max="5632" width="9.109375" style="180"/>
    <col min="5633" max="5633" width="10.109375" style="180" customWidth="1"/>
    <col min="5634" max="5634" width="4" style="180" customWidth="1"/>
    <col min="5635" max="5635" width="9.109375" style="180"/>
    <col min="5636" max="5636" width="8.33203125" style="180" customWidth="1"/>
    <col min="5637" max="5637" width="6.109375" style="180" customWidth="1"/>
    <col min="5638" max="5638" width="11.33203125" style="180" customWidth="1"/>
    <col min="5639" max="5639" width="11.109375" style="180" customWidth="1"/>
    <col min="5640" max="5642" width="9.109375" style="180"/>
    <col min="5643" max="5643" width="9.88671875" style="180" customWidth="1"/>
    <col min="5644" max="5888" width="9.109375" style="180"/>
    <col min="5889" max="5889" width="10.109375" style="180" customWidth="1"/>
    <col min="5890" max="5890" width="4" style="180" customWidth="1"/>
    <col min="5891" max="5891" width="9.109375" style="180"/>
    <col min="5892" max="5892" width="8.33203125" style="180" customWidth="1"/>
    <col min="5893" max="5893" width="6.109375" style="180" customWidth="1"/>
    <col min="5894" max="5894" width="11.33203125" style="180" customWidth="1"/>
    <col min="5895" max="5895" width="11.109375" style="180" customWidth="1"/>
    <col min="5896" max="5898" width="9.109375" style="180"/>
    <col min="5899" max="5899" width="9.88671875" style="180" customWidth="1"/>
    <col min="5900" max="6144" width="9.109375" style="180"/>
    <col min="6145" max="6145" width="10.109375" style="180" customWidth="1"/>
    <col min="6146" max="6146" width="4" style="180" customWidth="1"/>
    <col min="6147" max="6147" width="9.109375" style="180"/>
    <col min="6148" max="6148" width="8.33203125" style="180" customWidth="1"/>
    <col min="6149" max="6149" width="6.109375" style="180" customWidth="1"/>
    <col min="6150" max="6150" width="11.33203125" style="180" customWidth="1"/>
    <col min="6151" max="6151" width="11.109375" style="180" customWidth="1"/>
    <col min="6152" max="6154" width="9.109375" style="180"/>
    <col min="6155" max="6155" width="9.88671875" style="180" customWidth="1"/>
    <col min="6156" max="6400" width="9.109375" style="180"/>
    <col min="6401" max="6401" width="10.109375" style="180" customWidth="1"/>
    <col min="6402" max="6402" width="4" style="180" customWidth="1"/>
    <col min="6403" max="6403" width="9.109375" style="180"/>
    <col min="6404" max="6404" width="8.33203125" style="180" customWidth="1"/>
    <col min="6405" max="6405" width="6.109375" style="180" customWidth="1"/>
    <col min="6406" max="6406" width="11.33203125" style="180" customWidth="1"/>
    <col min="6407" max="6407" width="11.109375" style="180" customWidth="1"/>
    <col min="6408" max="6410" width="9.109375" style="180"/>
    <col min="6411" max="6411" width="9.88671875" style="180" customWidth="1"/>
    <col min="6412" max="6656" width="9.109375" style="180"/>
    <col min="6657" max="6657" width="10.109375" style="180" customWidth="1"/>
    <col min="6658" max="6658" width="4" style="180" customWidth="1"/>
    <col min="6659" max="6659" width="9.109375" style="180"/>
    <col min="6660" max="6660" width="8.33203125" style="180" customWidth="1"/>
    <col min="6661" max="6661" width="6.109375" style="180" customWidth="1"/>
    <col min="6662" max="6662" width="11.33203125" style="180" customWidth="1"/>
    <col min="6663" max="6663" width="11.109375" style="180" customWidth="1"/>
    <col min="6664" max="6666" width="9.109375" style="180"/>
    <col min="6667" max="6667" width="9.88671875" style="180" customWidth="1"/>
    <col min="6668" max="6912" width="9.109375" style="180"/>
    <col min="6913" max="6913" width="10.109375" style="180" customWidth="1"/>
    <col min="6914" max="6914" width="4" style="180" customWidth="1"/>
    <col min="6915" max="6915" width="9.109375" style="180"/>
    <col min="6916" max="6916" width="8.33203125" style="180" customWidth="1"/>
    <col min="6917" max="6917" width="6.109375" style="180" customWidth="1"/>
    <col min="6918" max="6918" width="11.33203125" style="180" customWidth="1"/>
    <col min="6919" max="6919" width="11.109375" style="180" customWidth="1"/>
    <col min="6920" max="6922" width="9.109375" style="180"/>
    <col min="6923" max="6923" width="9.88671875" style="180" customWidth="1"/>
    <col min="6924" max="7168" width="9.109375" style="180"/>
    <col min="7169" max="7169" width="10.109375" style="180" customWidth="1"/>
    <col min="7170" max="7170" width="4" style="180" customWidth="1"/>
    <col min="7171" max="7171" width="9.109375" style="180"/>
    <col min="7172" max="7172" width="8.33203125" style="180" customWidth="1"/>
    <col min="7173" max="7173" width="6.109375" style="180" customWidth="1"/>
    <col min="7174" max="7174" width="11.33203125" style="180" customWidth="1"/>
    <col min="7175" max="7175" width="11.109375" style="180" customWidth="1"/>
    <col min="7176" max="7178" width="9.109375" style="180"/>
    <col min="7179" max="7179" width="9.88671875" style="180" customWidth="1"/>
    <col min="7180" max="7424" width="9.109375" style="180"/>
    <col min="7425" max="7425" width="10.109375" style="180" customWidth="1"/>
    <col min="7426" max="7426" width="4" style="180" customWidth="1"/>
    <col min="7427" max="7427" width="9.109375" style="180"/>
    <col min="7428" max="7428" width="8.33203125" style="180" customWidth="1"/>
    <col min="7429" max="7429" width="6.109375" style="180" customWidth="1"/>
    <col min="7430" max="7430" width="11.33203125" style="180" customWidth="1"/>
    <col min="7431" max="7431" width="11.109375" style="180" customWidth="1"/>
    <col min="7432" max="7434" width="9.109375" style="180"/>
    <col min="7435" max="7435" width="9.88671875" style="180" customWidth="1"/>
    <col min="7436" max="7680" width="9.109375" style="180"/>
    <col min="7681" max="7681" width="10.109375" style="180" customWidth="1"/>
    <col min="7682" max="7682" width="4" style="180" customWidth="1"/>
    <col min="7683" max="7683" width="9.109375" style="180"/>
    <col min="7684" max="7684" width="8.33203125" style="180" customWidth="1"/>
    <col min="7685" max="7685" width="6.109375" style="180" customWidth="1"/>
    <col min="7686" max="7686" width="11.33203125" style="180" customWidth="1"/>
    <col min="7687" max="7687" width="11.109375" style="180" customWidth="1"/>
    <col min="7688" max="7690" width="9.109375" style="180"/>
    <col min="7691" max="7691" width="9.88671875" style="180" customWidth="1"/>
    <col min="7692" max="7936" width="9.109375" style="180"/>
    <col min="7937" max="7937" width="10.109375" style="180" customWidth="1"/>
    <col min="7938" max="7938" width="4" style="180" customWidth="1"/>
    <col min="7939" max="7939" width="9.109375" style="180"/>
    <col min="7940" max="7940" width="8.33203125" style="180" customWidth="1"/>
    <col min="7941" max="7941" width="6.109375" style="180" customWidth="1"/>
    <col min="7942" max="7942" width="11.33203125" style="180" customWidth="1"/>
    <col min="7943" max="7943" width="11.109375" style="180" customWidth="1"/>
    <col min="7944" max="7946" width="9.109375" style="180"/>
    <col min="7947" max="7947" width="9.88671875" style="180" customWidth="1"/>
    <col min="7948" max="8192" width="9.109375" style="180"/>
    <col min="8193" max="8193" width="10.109375" style="180" customWidth="1"/>
    <col min="8194" max="8194" width="4" style="180" customWidth="1"/>
    <col min="8195" max="8195" width="9.109375" style="180"/>
    <col min="8196" max="8196" width="8.33203125" style="180" customWidth="1"/>
    <col min="8197" max="8197" width="6.109375" style="180" customWidth="1"/>
    <col min="8198" max="8198" width="11.33203125" style="180" customWidth="1"/>
    <col min="8199" max="8199" width="11.109375" style="180" customWidth="1"/>
    <col min="8200" max="8202" width="9.109375" style="180"/>
    <col min="8203" max="8203" width="9.88671875" style="180" customWidth="1"/>
    <col min="8204" max="8448" width="9.109375" style="180"/>
    <col min="8449" max="8449" width="10.109375" style="180" customWidth="1"/>
    <col min="8450" max="8450" width="4" style="180" customWidth="1"/>
    <col min="8451" max="8451" width="9.109375" style="180"/>
    <col min="8452" max="8452" width="8.33203125" style="180" customWidth="1"/>
    <col min="8453" max="8453" width="6.109375" style="180" customWidth="1"/>
    <col min="8454" max="8454" width="11.33203125" style="180" customWidth="1"/>
    <col min="8455" max="8455" width="11.109375" style="180" customWidth="1"/>
    <col min="8456" max="8458" width="9.109375" style="180"/>
    <col min="8459" max="8459" width="9.88671875" style="180" customWidth="1"/>
    <col min="8460" max="8704" width="9.109375" style="180"/>
    <col min="8705" max="8705" width="10.109375" style="180" customWidth="1"/>
    <col min="8706" max="8706" width="4" style="180" customWidth="1"/>
    <col min="8707" max="8707" width="9.109375" style="180"/>
    <col min="8708" max="8708" width="8.33203125" style="180" customWidth="1"/>
    <col min="8709" max="8709" width="6.109375" style="180" customWidth="1"/>
    <col min="8710" max="8710" width="11.33203125" style="180" customWidth="1"/>
    <col min="8711" max="8711" width="11.109375" style="180" customWidth="1"/>
    <col min="8712" max="8714" width="9.109375" style="180"/>
    <col min="8715" max="8715" width="9.88671875" style="180" customWidth="1"/>
    <col min="8716" max="8960" width="9.109375" style="180"/>
    <col min="8961" max="8961" width="10.109375" style="180" customWidth="1"/>
    <col min="8962" max="8962" width="4" style="180" customWidth="1"/>
    <col min="8963" max="8963" width="9.109375" style="180"/>
    <col min="8964" max="8964" width="8.33203125" style="180" customWidth="1"/>
    <col min="8965" max="8965" width="6.109375" style="180" customWidth="1"/>
    <col min="8966" max="8966" width="11.33203125" style="180" customWidth="1"/>
    <col min="8967" max="8967" width="11.109375" style="180" customWidth="1"/>
    <col min="8968" max="8970" width="9.109375" style="180"/>
    <col min="8971" max="8971" width="9.88671875" style="180" customWidth="1"/>
    <col min="8972" max="9216" width="9.109375" style="180"/>
    <col min="9217" max="9217" width="10.109375" style="180" customWidth="1"/>
    <col min="9218" max="9218" width="4" style="180" customWidth="1"/>
    <col min="9219" max="9219" width="9.109375" style="180"/>
    <col min="9220" max="9220" width="8.33203125" style="180" customWidth="1"/>
    <col min="9221" max="9221" width="6.109375" style="180" customWidth="1"/>
    <col min="9222" max="9222" width="11.33203125" style="180" customWidth="1"/>
    <col min="9223" max="9223" width="11.109375" style="180" customWidth="1"/>
    <col min="9224" max="9226" width="9.109375" style="180"/>
    <col min="9227" max="9227" width="9.88671875" style="180" customWidth="1"/>
    <col min="9228" max="9472" width="9.109375" style="180"/>
    <col min="9473" max="9473" width="10.109375" style="180" customWidth="1"/>
    <col min="9474" max="9474" width="4" style="180" customWidth="1"/>
    <col min="9475" max="9475" width="9.109375" style="180"/>
    <col min="9476" max="9476" width="8.33203125" style="180" customWidth="1"/>
    <col min="9477" max="9477" width="6.109375" style="180" customWidth="1"/>
    <col min="9478" max="9478" width="11.33203125" style="180" customWidth="1"/>
    <col min="9479" max="9479" width="11.109375" style="180" customWidth="1"/>
    <col min="9480" max="9482" width="9.109375" style="180"/>
    <col min="9483" max="9483" width="9.88671875" style="180" customWidth="1"/>
    <col min="9484" max="9728" width="9.109375" style="180"/>
    <col min="9729" max="9729" width="10.109375" style="180" customWidth="1"/>
    <col min="9730" max="9730" width="4" style="180" customWidth="1"/>
    <col min="9731" max="9731" width="9.109375" style="180"/>
    <col min="9732" max="9732" width="8.33203125" style="180" customWidth="1"/>
    <col min="9733" max="9733" width="6.109375" style="180" customWidth="1"/>
    <col min="9734" max="9734" width="11.33203125" style="180" customWidth="1"/>
    <col min="9735" max="9735" width="11.109375" style="180" customWidth="1"/>
    <col min="9736" max="9738" width="9.109375" style="180"/>
    <col min="9739" max="9739" width="9.88671875" style="180" customWidth="1"/>
    <col min="9740" max="9984" width="9.109375" style="180"/>
    <col min="9985" max="9985" width="10.109375" style="180" customWidth="1"/>
    <col min="9986" max="9986" width="4" style="180" customWidth="1"/>
    <col min="9987" max="9987" width="9.109375" style="180"/>
    <col min="9988" max="9988" width="8.33203125" style="180" customWidth="1"/>
    <col min="9989" max="9989" width="6.109375" style="180" customWidth="1"/>
    <col min="9990" max="9990" width="11.33203125" style="180" customWidth="1"/>
    <col min="9991" max="9991" width="11.109375" style="180" customWidth="1"/>
    <col min="9992" max="9994" width="9.109375" style="180"/>
    <col min="9995" max="9995" width="9.88671875" style="180" customWidth="1"/>
    <col min="9996" max="10240" width="9.109375" style="180"/>
    <col min="10241" max="10241" width="10.109375" style="180" customWidth="1"/>
    <col min="10242" max="10242" width="4" style="180" customWidth="1"/>
    <col min="10243" max="10243" width="9.109375" style="180"/>
    <col min="10244" max="10244" width="8.33203125" style="180" customWidth="1"/>
    <col min="10245" max="10245" width="6.109375" style="180" customWidth="1"/>
    <col min="10246" max="10246" width="11.33203125" style="180" customWidth="1"/>
    <col min="10247" max="10247" width="11.109375" style="180" customWidth="1"/>
    <col min="10248" max="10250" width="9.109375" style="180"/>
    <col min="10251" max="10251" width="9.88671875" style="180" customWidth="1"/>
    <col min="10252" max="10496" width="9.109375" style="180"/>
    <col min="10497" max="10497" width="10.109375" style="180" customWidth="1"/>
    <col min="10498" max="10498" width="4" style="180" customWidth="1"/>
    <col min="10499" max="10499" width="9.109375" style="180"/>
    <col min="10500" max="10500" width="8.33203125" style="180" customWidth="1"/>
    <col min="10501" max="10501" width="6.109375" style="180" customWidth="1"/>
    <col min="10502" max="10502" width="11.33203125" style="180" customWidth="1"/>
    <col min="10503" max="10503" width="11.109375" style="180" customWidth="1"/>
    <col min="10504" max="10506" width="9.109375" style="180"/>
    <col min="10507" max="10507" width="9.88671875" style="180" customWidth="1"/>
    <col min="10508" max="10752" width="9.109375" style="180"/>
    <col min="10753" max="10753" width="10.109375" style="180" customWidth="1"/>
    <col min="10754" max="10754" width="4" style="180" customWidth="1"/>
    <col min="10755" max="10755" width="9.109375" style="180"/>
    <col min="10756" max="10756" width="8.33203125" style="180" customWidth="1"/>
    <col min="10757" max="10757" width="6.109375" style="180" customWidth="1"/>
    <col min="10758" max="10758" width="11.33203125" style="180" customWidth="1"/>
    <col min="10759" max="10759" width="11.109375" style="180" customWidth="1"/>
    <col min="10760" max="10762" width="9.109375" style="180"/>
    <col min="10763" max="10763" width="9.88671875" style="180" customWidth="1"/>
    <col min="10764" max="11008" width="9.109375" style="180"/>
    <col min="11009" max="11009" width="10.109375" style="180" customWidth="1"/>
    <col min="11010" max="11010" width="4" style="180" customWidth="1"/>
    <col min="11011" max="11011" width="9.109375" style="180"/>
    <col min="11012" max="11012" width="8.33203125" style="180" customWidth="1"/>
    <col min="11013" max="11013" width="6.109375" style="180" customWidth="1"/>
    <col min="11014" max="11014" width="11.33203125" style="180" customWidth="1"/>
    <col min="11015" max="11015" width="11.109375" style="180" customWidth="1"/>
    <col min="11016" max="11018" width="9.109375" style="180"/>
    <col min="11019" max="11019" width="9.88671875" style="180" customWidth="1"/>
    <col min="11020" max="11264" width="9.109375" style="180"/>
    <col min="11265" max="11265" width="10.109375" style="180" customWidth="1"/>
    <col min="11266" max="11266" width="4" style="180" customWidth="1"/>
    <col min="11267" max="11267" width="9.109375" style="180"/>
    <col min="11268" max="11268" width="8.33203125" style="180" customWidth="1"/>
    <col min="11269" max="11269" width="6.109375" style="180" customWidth="1"/>
    <col min="11270" max="11270" width="11.33203125" style="180" customWidth="1"/>
    <col min="11271" max="11271" width="11.109375" style="180" customWidth="1"/>
    <col min="11272" max="11274" width="9.109375" style="180"/>
    <col min="11275" max="11275" width="9.88671875" style="180" customWidth="1"/>
    <col min="11276" max="11520" width="9.109375" style="180"/>
    <col min="11521" max="11521" width="10.109375" style="180" customWidth="1"/>
    <col min="11522" max="11522" width="4" style="180" customWidth="1"/>
    <col min="11523" max="11523" width="9.109375" style="180"/>
    <col min="11524" max="11524" width="8.33203125" style="180" customWidth="1"/>
    <col min="11525" max="11525" width="6.109375" style="180" customWidth="1"/>
    <col min="11526" max="11526" width="11.33203125" style="180" customWidth="1"/>
    <col min="11527" max="11527" width="11.109375" style="180" customWidth="1"/>
    <col min="11528" max="11530" width="9.109375" style="180"/>
    <col min="11531" max="11531" width="9.88671875" style="180" customWidth="1"/>
    <col min="11532" max="11776" width="9.109375" style="180"/>
    <col min="11777" max="11777" width="10.109375" style="180" customWidth="1"/>
    <col min="11778" max="11778" width="4" style="180" customWidth="1"/>
    <col min="11779" max="11779" width="9.109375" style="180"/>
    <col min="11780" max="11780" width="8.33203125" style="180" customWidth="1"/>
    <col min="11781" max="11781" width="6.109375" style="180" customWidth="1"/>
    <col min="11782" max="11782" width="11.33203125" style="180" customWidth="1"/>
    <col min="11783" max="11783" width="11.109375" style="180" customWidth="1"/>
    <col min="11784" max="11786" width="9.109375" style="180"/>
    <col min="11787" max="11787" width="9.88671875" style="180" customWidth="1"/>
    <col min="11788" max="12032" width="9.109375" style="180"/>
    <col min="12033" max="12033" width="10.109375" style="180" customWidth="1"/>
    <col min="12034" max="12034" width="4" style="180" customWidth="1"/>
    <col min="12035" max="12035" width="9.109375" style="180"/>
    <col min="12036" max="12036" width="8.33203125" style="180" customWidth="1"/>
    <col min="12037" max="12037" width="6.109375" style="180" customWidth="1"/>
    <col min="12038" max="12038" width="11.33203125" style="180" customWidth="1"/>
    <col min="12039" max="12039" width="11.109375" style="180" customWidth="1"/>
    <col min="12040" max="12042" width="9.109375" style="180"/>
    <col min="12043" max="12043" width="9.88671875" style="180" customWidth="1"/>
    <col min="12044" max="12288" width="9.109375" style="180"/>
    <col min="12289" max="12289" width="10.109375" style="180" customWidth="1"/>
    <col min="12290" max="12290" width="4" style="180" customWidth="1"/>
    <col min="12291" max="12291" width="9.109375" style="180"/>
    <col min="12292" max="12292" width="8.33203125" style="180" customWidth="1"/>
    <col min="12293" max="12293" width="6.109375" style="180" customWidth="1"/>
    <col min="12294" max="12294" width="11.33203125" style="180" customWidth="1"/>
    <col min="12295" max="12295" width="11.109375" style="180" customWidth="1"/>
    <col min="12296" max="12298" width="9.109375" style="180"/>
    <col min="12299" max="12299" width="9.88671875" style="180" customWidth="1"/>
    <col min="12300" max="12544" width="9.109375" style="180"/>
    <col min="12545" max="12545" width="10.109375" style="180" customWidth="1"/>
    <col min="12546" max="12546" width="4" style="180" customWidth="1"/>
    <col min="12547" max="12547" width="9.109375" style="180"/>
    <col min="12548" max="12548" width="8.33203125" style="180" customWidth="1"/>
    <col min="12549" max="12549" width="6.109375" style="180" customWidth="1"/>
    <col min="12550" max="12550" width="11.33203125" style="180" customWidth="1"/>
    <col min="12551" max="12551" width="11.109375" style="180" customWidth="1"/>
    <col min="12552" max="12554" width="9.109375" style="180"/>
    <col min="12555" max="12555" width="9.88671875" style="180" customWidth="1"/>
    <col min="12556" max="12800" width="9.109375" style="180"/>
    <col min="12801" max="12801" width="10.109375" style="180" customWidth="1"/>
    <col min="12802" max="12802" width="4" style="180" customWidth="1"/>
    <col min="12803" max="12803" width="9.109375" style="180"/>
    <col min="12804" max="12804" width="8.33203125" style="180" customWidth="1"/>
    <col min="12805" max="12805" width="6.109375" style="180" customWidth="1"/>
    <col min="12806" max="12806" width="11.33203125" style="180" customWidth="1"/>
    <col min="12807" max="12807" width="11.109375" style="180" customWidth="1"/>
    <col min="12808" max="12810" width="9.109375" style="180"/>
    <col min="12811" max="12811" width="9.88671875" style="180" customWidth="1"/>
    <col min="12812" max="13056" width="9.109375" style="180"/>
    <col min="13057" max="13057" width="10.109375" style="180" customWidth="1"/>
    <col min="13058" max="13058" width="4" style="180" customWidth="1"/>
    <col min="13059" max="13059" width="9.109375" style="180"/>
    <col min="13060" max="13060" width="8.33203125" style="180" customWidth="1"/>
    <col min="13061" max="13061" width="6.109375" style="180" customWidth="1"/>
    <col min="13062" max="13062" width="11.33203125" style="180" customWidth="1"/>
    <col min="13063" max="13063" width="11.109375" style="180" customWidth="1"/>
    <col min="13064" max="13066" width="9.109375" style="180"/>
    <col min="13067" max="13067" width="9.88671875" style="180" customWidth="1"/>
    <col min="13068" max="13312" width="9.109375" style="180"/>
    <col min="13313" max="13313" width="10.109375" style="180" customWidth="1"/>
    <col min="13314" max="13314" width="4" style="180" customWidth="1"/>
    <col min="13315" max="13315" width="9.109375" style="180"/>
    <col min="13316" max="13316" width="8.33203125" style="180" customWidth="1"/>
    <col min="13317" max="13317" width="6.109375" style="180" customWidth="1"/>
    <col min="13318" max="13318" width="11.33203125" style="180" customWidth="1"/>
    <col min="13319" max="13319" width="11.109375" style="180" customWidth="1"/>
    <col min="13320" max="13322" width="9.109375" style="180"/>
    <col min="13323" max="13323" width="9.88671875" style="180" customWidth="1"/>
    <col min="13324" max="13568" width="9.109375" style="180"/>
    <col min="13569" max="13569" width="10.109375" style="180" customWidth="1"/>
    <col min="13570" max="13570" width="4" style="180" customWidth="1"/>
    <col min="13571" max="13571" width="9.109375" style="180"/>
    <col min="13572" max="13572" width="8.33203125" style="180" customWidth="1"/>
    <col min="13573" max="13573" width="6.109375" style="180" customWidth="1"/>
    <col min="13574" max="13574" width="11.33203125" style="180" customWidth="1"/>
    <col min="13575" max="13575" width="11.109375" style="180" customWidth="1"/>
    <col min="13576" max="13578" width="9.109375" style="180"/>
    <col min="13579" max="13579" width="9.88671875" style="180" customWidth="1"/>
    <col min="13580" max="13824" width="9.109375" style="180"/>
    <col min="13825" max="13825" width="10.109375" style="180" customWidth="1"/>
    <col min="13826" max="13826" width="4" style="180" customWidth="1"/>
    <col min="13827" max="13827" width="9.109375" style="180"/>
    <col min="13828" max="13828" width="8.33203125" style="180" customWidth="1"/>
    <col min="13829" max="13829" width="6.109375" style="180" customWidth="1"/>
    <col min="13830" max="13830" width="11.33203125" style="180" customWidth="1"/>
    <col min="13831" max="13831" width="11.109375" style="180" customWidth="1"/>
    <col min="13832" max="13834" width="9.109375" style="180"/>
    <col min="13835" max="13835" width="9.88671875" style="180" customWidth="1"/>
    <col min="13836" max="14080" width="9.109375" style="180"/>
    <col min="14081" max="14081" width="10.109375" style="180" customWidth="1"/>
    <col min="14082" max="14082" width="4" style="180" customWidth="1"/>
    <col min="14083" max="14083" width="9.109375" style="180"/>
    <col min="14084" max="14084" width="8.33203125" style="180" customWidth="1"/>
    <col min="14085" max="14085" width="6.109375" style="180" customWidth="1"/>
    <col min="14086" max="14086" width="11.33203125" style="180" customWidth="1"/>
    <col min="14087" max="14087" width="11.109375" style="180" customWidth="1"/>
    <col min="14088" max="14090" width="9.109375" style="180"/>
    <col min="14091" max="14091" width="9.88671875" style="180" customWidth="1"/>
    <col min="14092" max="14336" width="9.109375" style="180"/>
    <col min="14337" max="14337" width="10.109375" style="180" customWidth="1"/>
    <col min="14338" max="14338" width="4" style="180" customWidth="1"/>
    <col min="14339" max="14339" width="9.109375" style="180"/>
    <col min="14340" max="14340" width="8.33203125" style="180" customWidth="1"/>
    <col min="14341" max="14341" width="6.109375" style="180" customWidth="1"/>
    <col min="14342" max="14342" width="11.33203125" style="180" customWidth="1"/>
    <col min="14343" max="14343" width="11.109375" style="180" customWidth="1"/>
    <col min="14344" max="14346" width="9.109375" style="180"/>
    <col min="14347" max="14347" width="9.88671875" style="180" customWidth="1"/>
    <col min="14348" max="14592" width="9.109375" style="180"/>
    <col min="14593" max="14593" width="10.109375" style="180" customWidth="1"/>
    <col min="14594" max="14594" width="4" style="180" customWidth="1"/>
    <col min="14595" max="14595" width="9.109375" style="180"/>
    <col min="14596" max="14596" width="8.33203125" style="180" customWidth="1"/>
    <col min="14597" max="14597" width="6.109375" style="180" customWidth="1"/>
    <col min="14598" max="14598" width="11.33203125" style="180" customWidth="1"/>
    <col min="14599" max="14599" width="11.109375" style="180" customWidth="1"/>
    <col min="14600" max="14602" width="9.109375" style="180"/>
    <col min="14603" max="14603" width="9.88671875" style="180" customWidth="1"/>
    <col min="14604" max="14848" width="9.109375" style="180"/>
    <col min="14849" max="14849" width="10.109375" style="180" customWidth="1"/>
    <col min="14850" max="14850" width="4" style="180" customWidth="1"/>
    <col min="14851" max="14851" width="9.109375" style="180"/>
    <col min="14852" max="14852" width="8.33203125" style="180" customWidth="1"/>
    <col min="14853" max="14853" width="6.109375" style="180" customWidth="1"/>
    <col min="14854" max="14854" width="11.33203125" style="180" customWidth="1"/>
    <col min="14855" max="14855" width="11.109375" style="180" customWidth="1"/>
    <col min="14856" max="14858" width="9.109375" style="180"/>
    <col min="14859" max="14859" width="9.88671875" style="180" customWidth="1"/>
    <col min="14860" max="15104" width="9.109375" style="180"/>
    <col min="15105" max="15105" width="10.109375" style="180" customWidth="1"/>
    <col min="15106" max="15106" width="4" style="180" customWidth="1"/>
    <col min="15107" max="15107" width="9.109375" style="180"/>
    <col min="15108" max="15108" width="8.33203125" style="180" customWidth="1"/>
    <col min="15109" max="15109" width="6.109375" style="180" customWidth="1"/>
    <col min="15110" max="15110" width="11.33203125" style="180" customWidth="1"/>
    <col min="15111" max="15111" width="11.109375" style="180" customWidth="1"/>
    <col min="15112" max="15114" width="9.109375" style="180"/>
    <col min="15115" max="15115" width="9.88671875" style="180" customWidth="1"/>
    <col min="15116" max="15360" width="9.109375" style="180"/>
    <col min="15361" max="15361" width="10.109375" style="180" customWidth="1"/>
    <col min="15362" max="15362" width="4" style="180" customWidth="1"/>
    <col min="15363" max="15363" width="9.109375" style="180"/>
    <col min="15364" max="15364" width="8.33203125" style="180" customWidth="1"/>
    <col min="15365" max="15365" width="6.109375" style="180" customWidth="1"/>
    <col min="15366" max="15366" width="11.33203125" style="180" customWidth="1"/>
    <col min="15367" max="15367" width="11.109375" style="180" customWidth="1"/>
    <col min="15368" max="15370" width="9.109375" style="180"/>
    <col min="15371" max="15371" width="9.88671875" style="180" customWidth="1"/>
    <col min="15372" max="15616" width="9.109375" style="180"/>
    <col min="15617" max="15617" width="10.109375" style="180" customWidth="1"/>
    <col min="15618" max="15618" width="4" style="180" customWidth="1"/>
    <col min="15619" max="15619" width="9.109375" style="180"/>
    <col min="15620" max="15620" width="8.33203125" style="180" customWidth="1"/>
    <col min="15621" max="15621" width="6.109375" style="180" customWidth="1"/>
    <col min="15622" max="15622" width="11.33203125" style="180" customWidth="1"/>
    <col min="15623" max="15623" width="11.109375" style="180" customWidth="1"/>
    <col min="15624" max="15626" width="9.109375" style="180"/>
    <col min="15627" max="15627" width="9.88671875" style="180" customWidth="1"/>
    <col min="15628" max="15872" width="9.109375" style="180"/>
    <col min="15873" max="15873" width="10.109375" style="180" customWidth="1"/>
    <col min="15874" max="15874" width="4" style="180" customWidth="1"/>
    <col min="15875" max="15875" width="9.109375" style="180"/>
    <col min="15876" max="15876" width="8.33203125" style="180" customWidth="1"/>
    <col min="15877" max="15877" width="6.109375" style="180" customWidth="1"/>
    <col min="15878" max="15878" width="11.33203125" style="180" customWidth="1"/>
    <col min="15879" max="15879" width="11.109375" style="180" customWidth="1"/>
    <col min="15880" max="15882" width="9.109375" style="180"/>
    <col min="15883" max="15883" width="9.88671875" style="180" customWidth="1"/>
    <col min="15884" max="16128" width="9.109375" style="180"/>
    <col min="16129" max="16129" width="10.109375" style="180" customWidth="1"/>
    <col min="16130" max="16130" width="4" style="180" customWidth="1"/>
    <col min="16131" max="16131" width="9.109375" style="180"/>
    <col min="16132" max="16132" width="8.33203125" style="180" customWidth="1"/>
    <col min="16133" max="16133" width="6.109375" style="180" customWidth="1"/>
    <col min="16134" max="16134" width="11.33203125" style="180" customWidth="1"/>
    <col min="16135" max="16135" width="11.109375" style="180" customWidth="1"/>
    <col min="16136" max="16138" width="9.109375" style="180"/>
    <col min="16139" max="16139" width="9.88671875" style="180" customWidth="1"/>
    <col min="16140" max="16384" width="9.109375" style="180"/>
  </cols>
  <sheetData>
    <row r="1" spans="1:13" ht="21" customHeight="1" x14ac:dyDescent="0.3">
      <c r="L1" s="180" t="s">
        <v>285</v>
      </c>
      <c r="M1" s="180" t="s">
        <v>17</v>
      </c>
    </row>
    <row r="2" spans="1:13" ht="21" customHeight="1" x14ac:dyDescent="0.3">
      <c r="A2" s="181" t="s">
        <v>286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0">
        <v>21</v>
      </c>
      <c r="M2" s="180">
        <v>2</v>
      </c>
    </row>
    <row r="3" spans="1:13" ht="21" customHeight="1" x14ac:dyDescent="0.3">
      <c r="A3" s="181" t="s">
        <v>287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0">
        <v>21</v>
      </c>
    </row>
    <row r="4" spans="1:13" ht="21" customHeight="1" x14ac:dyDescent="0.3">
      <c r="A4" s="182" t="s">
        <v>288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0">
        <v>21</v>
      </c>
    </row>
    <row r="5" spans="1:13" ht="21" customHeight="1" x14ac:dyDescent="0.3">
      <c r="L5" s="180">
        <v>21</v>
      </c>
    </row>
    <row r="6" spans="1:13" ht="21" customHeight="1" x14ac:dyDescent="0.3">
      <c r="B6" s="183" t="str">
        <f>"Tên đơn vị: "&amp;Infor!A1</f>
        <v>Tên đơn vị: CÔNG TY CỔ PHẦN QUỐC TẾ VIETRANS MIỀN BẮC</v>
      </c>
      <c r="L6" s="180">
        <v>21</v>
      </c>
    </row>
    <row r="7" spans="1:13" ht="21" customHeight="1" x14ac:dyDescent="0.3">
      <c r="B7" s="183" t="str">
        <f>Infor!A2</f>
        <v>Địa chỉ: P. 303, số 33 ngõ 30 phố Hoa Lâm, P. Việt Hưng, Q. Long Biên, Hà Nội</v>
      </c>
      <c r="L7" s="180">
        <v>21</v>
      </c>
    </row>
    <row r="8" spans="1:13" ht="21" customHeight="1" x14ac:dyDescent="0.3">
      <c r="B8" s="183" t="str">
        <f>Infor!A4&amp;Infor!B4</f>
        <v>MST: 0107 863 506</v>
      </c>
      <c r="L8" s="180">
        <v>21</v>
      </c>
    </row>
    <row r="9" spans="1:13" ht="24.9" customHeight="1" x14ac:dyDescent="0.3">
      <c r="L9" s="180">
        <v>30</v>
      </c>
    </row>
    <row r="10" spans="1:13" ht="21" customHeight="1" x14ac:dyDescent="0.35">
      <c r="A10" s="184" t="s">
        <v>289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0">
        <v>21</v>
      </c>
    </row>
    <row r="11" spans="1:13" ht="21" customHeight="1" x14ac:dyDescent="0.3">
      <c r="A11" s="185" t="s">
        <v>290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0">
        <v>21</v>
      </c>
    </row>
    <row r="12" spans="1:13" ht="21" customHeight="1" x14ac:dyDescent="0.35">
      <c r="A12" s="186" t="str">
        <f>[1]Infor!A4&amp;" "&amp;[1]Infor!B4</f>
        <v xml:space="preserve"> 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0">
        <v>21</v>
      </c>
    </row>
    <row r="13" spans="1:13" ht="30" customHeight="1" x14ac:dyDescent="0.3">
      <c r="L13" s="180">
        <v>30</v>
      </c>
    </row>
    <row r="14" spans="1:13" ht="21" customHeight="1" x14ac:dyDescent="0.3">
      <c r="A14" s="180" t="s">
        <v>291</v>
      </c>
      <c r="E14" s="183" t="s">
        <v>395</v>
      </c>
      <c r="H14" s="180" t="s">
        <v>292</v>
      </c>
      <c r="L14" s="180">
        <v>21</v>
      </c>
    </row>
    <row r="15" spans="1:13" ht="21" customHeight="1" x14ac:dyDescent="0.3">
      <c r="A15" s="180" t="s">
        <v>205</v>
      </c>
      <c r="C15" s="183" t="s">
        <v>4</v>
      </c>
      <c r="L15" s="180">
        <v>21</v>
      </c>
    </row>
    <row r="16" spans="1:13" ht="21" customHeight="1" x14ac:dyDescent="0.3">
      <c r="A16" s="180" t="s">
        <v>293</v>
      </c>
      <c r="C16" s="183" t="str">
        <f>Infor!A1</f>
        <v>CÔNG TY CỔ PHẦN QUỐC TẾ VIETRANS MIỀN BẮC</v>
      </c>
      <c r="I16" s="180" t="s">
        <v>294</v>
      </c>
      <c r="L16" s="180">
        <v>21</v>
      </c>
    </row>
    <row r="17" spans="1:12" ht="21" customHeight="1" x14ac:dyDescent="0.3">
      <c r="A17" s="180" t="str">
        <f>Infor!A2</f>
        <v>Địa chỉ: P. 303, số 33 ngõ 30 phố Hoa Lâm, P. Việt Hưng, Q. Long Biên, Hà Nội</v>
      </c>
      <c r="C17" s="183"/>
      <c r="L17" s="180">
        <v>21</v>
      </c>
    </row>
    <row r="18" spans="1:12" ht="21" customHeight="1" x14ac:dyDescent="0.3">
      <c r="L18" s="180">
        <v>21</v>
      </c>
    </row>
    <row r="19" spans="1:12" ht="21" customHeight="1" x14ac:dyDescent="0.3">
      <c r="A19" s="180" t="str">
        <f>IF(VLOOKUP(M2,DANH_SACH,24,0)="Nam","Và một bên là Ông:","Và một bên là Bà:")</f>
        <v>Và một bên là Ông:</v>
      </c>
      <c r="D19" s="183" t="str">
        <f>UPPER(VLOOKUP(M2,DANH_SACH,2,0))</f>
        <v>MAI VĂN KHƯƠNG</v>
      </c>
      <c r="H19" s="180" t="s">
        <v>292</v>
      </c>
      <c r="L19" s="180">
        <v>21</v>
      </c>
    </row>
    <row r="20" spans="1:12" ht="21" customHeight="1" x14ac:dyDescent="0.3">
      <c r="A20" s="250">
        <f>VLOOKUP(M2,DANH_SACH,25,0)</f>
        <v>27760</v>
      </c>
      <c r="B20" s="251"/>
      <c r="C20" s="251"/>
      <c r="D20" s="251"/>
      <c r="E20" s="251"/>
      <c r="F20" s="187" t="s">
        <v>295</v>
      </c>
      <c r="G20" s="188" t="str">
        <f>VLOOKUP(M2,DANH_SACH,24,0)</f>
        <v>Nam</v>
      </c>
      <c r="H20" s="189"/>
      <c r="I20" s="189"/>
      <c r="J20" s="189"/>
      <c r="K20" s="189"/>
      <c r="L20" s="180">
        <v>21</v>
      </c>
    </row>
    <row r="21" spans="1:12" ht="21" customHeight="1" x14ac:dyDescent="0.3">
      <c r="A21" s="190" t="s">
        <v>296</v>
      </c>
      <c r="B21" s="189"/>
      <c r="C21" s="188" t="str">
        <f>VLOOKUP(M2,DANH_SACH,26,0)</f>
        <v>0132875070</v>
      </c>
      <c r="D21" s="191"/>
      <c r="F21" s="187" t="s">
        <v>297</v>
      </c>
      <c r="G21" s="192">
        <f>VLOOKUP(M2,DANH_SACH,27,0)</f>
        <v>40179</v>
      </c>
      <c r="H21" s="191"/>
      <c r="I21" s="187" t="s">
        <v>298</v>
      </c>
      <c r="J21" s="188" t="str">
        <f>VLOOKUP(M2,DANH_SACH,28,0)</f>
        <v>CA Hà Nội</v>
      </c>
      <c r="K21" s="191"/>
      <c r="L21" s="180">
        <v>21</v>
      </c>
    </row>
    <row r="22" spans="1:12" ht="21" customHeight="1" x14ac:dyDescent="0.3">
      <c r="A22" s="180" t="s">
        <v>299</v>
      </c>
      <c r="C22" s="183"/>
      <c r="E22" s="183" t="str">
        <f>VLOOKUP(M2,DANH_SACH,29,0)</f>
        <v>Số 111 Nguyễn Trãi, Thanh Xuân, Hà Nội</v>
      </c>
      <c r="L22" s="180">
        <v>21</v>
      </c>
    </row>
    <row r="23" spans="1:12" ht="21" customHeight="1" x14ac:dyDescent="0.3">
      <c r="A23" s="180" t="s">
        <v>300</v>
      </c>
      <c r="C23" s="183" t="str">
        <f>VLOOKUP(M2,DANH_SACH,30,0)</f>
        <v>Số 555 Trung Kính, Cầu Giấy, Hà Nội</v>
      </c>
      <c r="L23" s="180">
        <v>21</v>
      </c>
    </row>
    <row r="24" spans="1:12" ht="15.9" customHeight="1" x14ac:dyDescent="0.3">
      <c r="L24" s="180">
        <v>16</v>
      </c>
    </row>
    <row r="25" spans="1:12" ht="21" customHeight="1" x14ac:dyDescent="0.3">
      <c r="A25" s="180" t="s">
        <v>301</v>
      </c>
      <c r="L25" s="180">
        <v>21</v>
      </c>
    </row>
    <row r="26" spans="1:12" ht="15.9" customHeight="1" x14ac:dyDescent="0.3">
      <c r="L26" s="180">
        <v>16</v>
      </c>
    </row>
    <row r="27" spans="1:12" ht="30" customHeight="1" x14ac:dyDescent="0.3">
      <c r="A27" s="193" t="s">
        <v>302</v>
      </c>
      <c r="L27" s="180">
        <v>30</v>
      </c>
    </row>
    <row r="28" spans="1:12" ht="21" customHeight="1" x14ac:dyDescent="0.35">
      <c r="A28" s="194" t="s">
        <v>303</v>
      </c>
      <c r="E28" s="183"/>
      <c r="L28" s="180">
        <v>21</v>
      </c>
    </row>
    <row r="29" spans="1:12" ht="21" customHeight="1" x14ac:dyDescent="0.3">
      <c r="A29" s="180" t="s">
        <v>304</v>
      </c>
      <c r="C29" s="183" t="str">
        <f>VLOOKUP(M2,DANH_SACH,31,0)</f>
        <v>P. Giám đốc</v>
      </c>
      <c r="L29" s="180">
        <v>21</v>
      </c>
    </row>
    <row r="30" spans="1:12" ht="21" customHeight="1" x14ac:dyDescent="0.3">
      <c r="A30" s="180" t="s">
        <v>305</v>
      </c>
      <c r="E30" s="183"/>
      <c r="L30" s="180">
        <v>21</v>
      </c>
    </row>
    <row r="31" spans="1:12" ht="21" customHeight="1" x14ac:dyDescent="0.3">
      <c r="A31" s="187" t="s">
        <v>306</v>
      </c>
      <c r="B31" s="180" t="s">
        <v>307</v>
      </c>
      <c r="E31" s="183"/>
      <c r="I31" s="183"/>
      <c r="L31" s="180">
        <v>21</v>
      </c>
    </row>
    <row r="32" spans="1:12" ht="21" customHeight="1" x14ac:dyDescent="0.3">
      <c r="A32" s="187" t="s">
        <v>306</v>
      </c>
      <c r="B32" s="180" t="s">
        <v>308</v>
      </c>
      <c r="E32" s="183"/>
      <c r="L32" s="180">
        <v>21</v>
      </c>
    </row>
    <row r="33" spans="1:12" ht="21" customHeight="1" x14ac:dyDescent="0.3">
      <c r="A33" s="187" t="s">
        <v>306</v>
      </c>
      <c r="B33" s="180" t="s">
        <v>309</v>
      </c>
      <c r="L33" s="180">
        <v>21</v>
      </c>
    </row>
    <row r="34" spans="1:12" ht="21" customHeight="1" x14ac:dyDescent="0.3">
      <c r="A34" s="187" t="s">
        <v>306</v>
      </c>
      <c r="B34" s="180" t="s">
        <v>310</v>
      </c>
      <c r="L34" s="180">
        <v>21</v>
      </c>
    </row>
    <row r="35" spans="1:12" ht="21" customHeight="1" x14ac:dyDescent="0.35">
      <c r="A35" s="194" t="s">
        <v>311</v>
      </c>
      <c r="D35" s="183" t="str">
        <f>RIGHT(Infor!A2,LEN(Infor!A2)-9)</f>
        <v>P. 303, số 33 ngõ 30 phố Hoa Lâm, P. Việt Hưng, Q. Long Biên, Hà Nội</v>
      </c>
      <c r="L35" s="180">
        <v>21</v>
      </c>
    </row>
    <row r="36" spans="1:12" ht="30" customHeight="1" x14ac:dyDescent="0.3">
      <c r="A36" s="193" t="s">
        <v>312</v>
      </c>
      <c r="L36" s="180">
        <v>30</v>
      </c>
    </row>
    <row r="37" spans="1:12" ht="21" customHeight="1" x14ac:dyDescent="0.3">
      <c r="A37" s="180" t="s">
        <v>313</v>
      </c>
      <c r="D37" s="183"/>
      <c r="E37" s="183" t="str">
        <f>VLOOKUP(M2,DANH_SACH,34,0)</f>
        <v>03 năm</v>
      </c>
      <c r="L37" s="180">
        <v>21</v>
      </c>
    </row>
    <row r="38" spans="1:12" ht="21" customHeight="1" x14ac:dyDescent="0.3">
      <c r="A38" s="252">
        <f>VLOOKUP(M2,DANH_SACH,35,0)</f>
        <v>42370</v>
      </c>
      <c r="B38" s="253"/>
      <c r="C38" s="253"/>
      <c r="D38" s="253"/>
      <c r="E38" s="253"/>
      <c r="F38" s="254">
        <f>IF(VLOOKUP(M2,DANH_SACH,36,0)="","",VLOOKUP(M2,DANH_SACH,36,0))</f>
        <v>43465</v>
      </c>
      <c r="G38" s="251"/>
      <c r="H38" s="251"/>
      <c r="I38" s="251"/>
      <c r="L38" s="180">
        <v>21</v>
      </c>
    </row>
    <row r="39" spans="1:12" ht="6" customHeight="1" x14ac:dyDescent="0.3">
      <c r="L39" s="180">
        <v>6</v>
      </c>
    </row>
    <row r="40" spans="1:12" ht="30" customHeight="1" x14ac:dyDescent="0.3">
      <c r="A40" s="193" t="s">
        <v>314</v>
      </c>
      <c r="L40" s="180">
        <v>30</v>
      </c>
    </row>
    <row r="41" spans="1:12" ht="24.9" customHeight="1" x14ac:dyDescent="0.3">
      <c r="A41" s="195" t="s">
        <v>315</v>
      </c>
      <c r="L41" s="180">
        <v>25</v>
      </c>
    </row>
    <row r="42" spans="1:12" ht="21" customHeight="1" x14ac:dyDescent="0.3">
      <c r="A42" s="180" t="s">
        <v>316</v>
      </c>
      <c r="C42" s="180" t="str">
        <f>VLOOKUP(M2,DANH_SACH,37,0)</f>
        <v>8h/ngày. Sáng từ 7h30 đến 11h30; Chiều từ 1h30 đến 5h30</v>
      </c>
      <c r="E42" s="183"/>
      <c r="L42" s="180">
        <v>21</v>
      </c>
    </row>
    <row r="43" spans="1:12" ht="21" customHeight="1" x14ac:dyDescent="0.3">
      <c r="A43" s="180" t="s">
        <v>317</v>
      </c>
      <c r="C43" s="180" t="str">
        <f>VLOOKUP(M2,DANH_SACH,38,0)</f>
        <v>6 ngày/tuần, từ thứ 2 đến thứ 7</v>
      </c>
      <c r="E43" s="183"/>
      <c r="G43" s="196"/>
      <c r="L43" s="180">
        <v>21</v>
      </c>
    </row>
    <row r="44" spans="1:12" ht="24.9" customHeight="1" x14ac:dyDescent="0.3">
      <c r="A44" s="195" t="s">
        <v>318</v>
      </c>
      <c r="L44" s="180">
        <v>25</v>
      </c>
    </row>
    <row r="45" spans="1:12" ht="21" customHeight="1" x14ac:dyDescent="0.3">
      <c r="A45" s="180" t="str">
        <f>" - "&amp;VLOOKUP(M2,DANH_SACH,39,0)</f>
        <v xml:space="preserve"> - Nghỉ hàng năm, nghỉ lễ, tết, nghỉ việc riêng: Theo quy định của Luật lao động</v>
      </c>
      <c r="G45" s="187"/>
      <c r="L45" s="180">
        <v>21</v>
      </c>
    </row>
    <row r="46" spans="1:12" ht="30" customHeight="1" x14ac:dyDescent="0.3">
      <c r="A46" s="193" t="s">
        <v>319</v>
      </c>
      <c r="L46" s="180">
        <v>30</v>
      </c>
    </row>
    <row r="47" spans="1:12" ht="24.9" customHeight="1" x14ac:dyDescent="0.3">
      <c r="A47" s="195" t="s">
        <v>320</v>
      </c>
      <c r="L47" s="180">
        <v>25</v>
      </c>
    </row>
    <row r="48" spans="1:12" ht="21" customHeight="1" x14ac:dyDescent="0.3">
      <c r="A48" s="180" t="s">
        <v>321</v>
      </c>
      <c r="D48" s="248">
        <f>VLOOKUP(M2,DANH_SACH,40,0)</f>
        <v>4500000</v>
      </c>
      <c r="E48" s="249"/>
      <c r="F48" s="183" t="s">
        <v>322</v>
      </c>
      <c r="G48" s="187" t="str">
        <f>IF([1]Infor!C27="","",[1]Infor!C27)</f>
        <v/>
      </c>
      <c r="L48" s="180">
        <v>21</v>
      </c>
    </row>
    <row r="49" spans="1:12" ht="21" customHeight="1" x14ac:dyDescent="0.3">
      <c r="A49" s="180" t="s">
        <v>323</v>
      </c>
      <c r="G49" s="187"/>
      <c r="L49" s="180">
        <v>21</v>
      </c>
    </row>
    <row r="50" spans="1:12" ht="21" customHeight="1" x14ac:dyDescent="0.3">
      <c r="A50" s="187" t="s">
        <v>306</v>
      </c>
      <c r="B50" s="180" t="s">
        <v>324</v>
      </c>
      <c r="D50" s="248">
        <f>VLOOKUP(M2,DANH_SACH,41,0)</f>
        <v>0</v>
      </c>
      <c r="E50" s="249"/>
      <c r="F50" s="183" t="s">
        <v>322</v>
      </c>
      <c r="G50" s="187"/>
      <c r="L50" s="180">
        <v>21</v>
      </c>
    </row>
    <row r="51" spans="1:12" ht="21" customHeight="1" x14ac:dyDescent="0.3">
      <c r="A51" s="187" t="s">
        <v>306</v>
      </c>
      <c r="B51" s="180" t="s">
        <v>325</v>
      </c>
      <c r="D51" s="248">
        <f>VLOOKUP(M2,DANH_SACH,42,0)</f>
        <v>40000</v>
      </c>
      <c r="E51" s="249"/>
      <c r="F51" s="183" t="s">
        <v>326</v>
      </c>
      <c r="G51" s="187" t="str">
        <f>IF([1]Infor!C28="","",[1]Infor!C28)</f>
        <v/>
      </c>
      <c r="L51" s="180">
        <v>21</v>
      </c>
    </row>
    <row r="52" spans="1:12" ht="21" customHeight="1" x14ac:dyDescent="0.3">
      <c r="A52" s="187" t="s">
        <v>306</v>
      </c>
      <c r="B52" s="180" t="s">
        <v>327</v>
      </c>
      <c r="D52" s="248">
        <f>VLOOKUP(M2,DANH_SACH,43,0)</f>
        <v>700000</v>
      </c>
      <c r="E52" s="249"/>
      <c r="F52" s="183" t="s">
        <v>322</v>
      </c>
      <c r="G52" s="187"/>
      <c r="L52" s="180">
        <v>21</v>
      </c>
    </row>
    <row r="53" spans="1:12" ht="21" customHeight="1" x14ac:dyDescent="0.3">
      <c r="A53" s="187" t="s">
        <v>306</v>
      </c>
      <c r="B53" s="180" t="s">
        <v>328</v>
      </c>
      <c r="D53" s="248">
        <f>VLOOKUP(M2,DANH_SACH,44,0)</f>
        <v>800000</v>
      </c>
      <c r="E53" s="249"/>
      <c r="F53" s="183" t="s">
        <v>322</v>
      </c>
      <c r="G53" s="187"/>
      <c r="L53" s="180">
        <v>21</v>
      </c>
    </row>
    <row r="54" spans="1:12" ht="21" customHeight="1" x14ac:dyDescent="0.3">
      <c r="A54" s="180" t="s">
        <v>329</v>
      </c>
      <c r="B54" s="180" t="s">
        <v>330</v>
      </c>
      <c r="D54" s="248">
        <f>VLOOKUP(M2,DANH_SACH,45,0)</f>
        <v>1500000</v>
      </c>
      <c r="E54" s="249"/>
      <c r="F54" s="183" t="s">
        <v>322</v>
      </c>
      <c r="L54" s="180">
        <v>21</v>
      </c>
    </row>
    <row r="55" spans="1:12" ht="21" customHeight="1" x14ac:dyDescent="0.3">
      <c r="A55" s="180" t="s">
        <v>331</v>
      </c>
      <c r="D55" s="183"/>
      <c r="L55" s="180">
        <v>21</v>
      </c>
    </row>
    <row r="56" spans="1:12" ht="21" customHeight="1" x14ac:dyDescent="0.3">
      <c r="A56" s="180" t="s">
        <v>332</v>
      </c>
      <c r="D56" s="183"/>
      <c r="L56" s="180">
        <v>21</v>
      </c>
    </row>
    <row r="57" spans="1:12" ht="21" customHeight="1" x14ac:dyDescent="0.3">
      <c r="A57" s="180" t="s">
        <v>333</v>
      </c>
      <c r="F57" s="183" t="str">
        <f>IF([1]Infor!C32="","",[1]Infor!C32)</f>
        <v/>
      </c>
      <c r="L57" s="180">
        <v>21</v>
      </c>
    </row>
    <row r="58" spans="1:12" ht="21" customHeight="1" x14ac:dyDescent="0.3">
      <c r="A58" s="180" t="s">
        <v>334</v>
      </c>
      <c r="G58" s="197"/>
      <c r="L58" s="180">
        <v>21</v>
      </c>
    </row>
    <row r="59" spans="1:12" ht="21" customHeight="1" x14ac:dyDescent="0.3">
      <c r="A59" s="180" t="s">
        <v>335</v>
      </c>
      <c r="F59" s="197"/>
      <c r="L59" s="180">
        <v>21</v>
      </c>
    </row>
    <row r="60" spans="1:12" ht="21" customHeight="1" x14ac:dyDescent="0.3">
      <c r="A60" s="180" t="s">
        <v>336</v>
      </c>
      <c r="D60" s="183"/>
      <c r="L60" s="180">
        <v>21</v>
      </c>
    </row>
    <row r="61" spans="1:12" ht="21" customHeight="1" x14ac:dyDescent="0.3">
      <c r="A61" s="180" t="s">
        <v>337</v>
      </c>
      <c r="E61" s="183"/>
      <c r="L61" s="180">
        <v>21</v>
      </c>
    </row>
    <row r="62" spans="1:12" ht="21" customHeight="1" x14ac:dyDescent="0.3">
      <c r="A62" s="180" t="s">
        <v>338</v>
      </c>
      <c r="E62" s="183"/>
      <c r="L62" s="180">
        <v>21</v>
      </c>
    </row>
    <row r="63" spans="1:12" ht="24.9" customHeight="1" x14ac:dyDescent="0.3">
      <c r="A63" s="195" t="s">
        <v>339</v>
      </c>
      <c r="L63" s="180">
        <v>25</v>
      </c>
    </row>
    <row r="64" spans="1:12" ht="21" customHeight="1" x14ac:dyDescent="0.3">
      <c r="A64" s="180" t="s">
        <v>340</v>
      </c>
      <c r="L64" s="180">
        <v>21</v>
      </c>
    </row>
    <row r="65" spans="1:12" ht="21" customHeight="1" x14ac:dyDescent="0.3">
      <c r="A65" s="180" t="s">
        <v>341</v>
      </c>
      <c r="L65" s="180">
        <v>21</v>
      </c>
    </row>
    <row r="66" spans="1:12" ht="21" customHeight="1" x14ac:dyDescent="0.3">
      <c r="A66" s="180" t="s">
        <v>342</v>
      </c>
      <c r="L66" s="180">
        <v>21</v>
      </c>
    </row>
    <row r="67" spans="1:12" ht="21" customHeight="1" x14ac:dyDescent="0.3">
      <c r="L67" s="180">
        <v>21</v>
      </c>
    </row>
    <row r="68" spans="1:12" ht="30" customHeight="1" x14ac:dyDescent="0.3">
      <c r="A68" s="193" t="s">
        <v>343</v>
      </c>
      <c r="L68" s="180">
        <v>30</v>
      </c>
    </row>
    <row r="69" spans="1:12" ht="24.9" customHeight="1" x14ac:dyDescent="0.3">
      <c r="A69" s="195" t="s">
        <v>344</v>
      </c>
      <c r="L69" s="180">
        <v>25</v>
      </c>
    </row>
    <row r="70" spans="1:12" ht="21" customHeight="1" x14ac:dyDescent="0.3">
      <c r="A70" s="180" t="s">
        <v>345</v>
      </c>
      <c r="L70" s="180">
        <v>21</v>
      </c>
    </row>
    <row r="71" spans="1:12" ht="21" customHeight="1" x14ac:dyDescent="0.3">
      <c r="A71" s="180" t="s">
        <v>346</v>
      </c>
      <c r="L71" s="180">
        <v>21</v>
      </c>
    </row>
    <row r="72" spans="1:12" ht="21" customHeight="1" x14ac:dyDescent="0.3">
      <c r="A72" s="180" t="s">
        <v>347</v>
      </c>
      <c r="L72" s="180">
        <v>21</v>
      </c>
    </row>
    <row r="73" spans="1:12" ht="24.9" customHeight="1" x14ac:dyDescent="0.3">
      <c r="A73" s="195" t="s">
        <v>348</v>
      </c>
      <c r="L73" s="180">
        <v>25</v>
      </c>
    </row>
    <row r="74" spans="1:12" ht="21" customHeight="1" x14ac:dyDescent="0.3">
      <c r="A74" s="180" t="s">
        <v>349</v>
      </c>
      <c r="L74" s="180">
        <v>21</v>
      </c>
    </row>
    <row r="75" spans="1:12" ht="21" customHeight="1" x14ac:dyDescent="0.3">
      <c r="A75" s="180" t="s">
        <v>350</v>
      </c>
      <c r="L75" s="180">
        <v>21</v>
      </c>
    </row>
    <row r="76" spans="1:12" ht="21" customHeight="1" x14ac:dyDescent="0.3">
      <c r="A76" s="180" t="s">
        <v>351</v>
      </c>
      <c r="L76" s="180">
        <v>21</v>
      </c>
    </row>
    <row r="77" spans="1:12" ht="21" customHeight="1" x14ac:dyDescent="0.3">
      <c r="L77" s="180">
        <v>21</v>
      </c>
    </row>
    <row r="78" spans="1:12" ht="30" customHeight="1" x14ac:dyDescent="0.3">
      <c r="A78" s="193" t="s">
        <v>352</v>
      </c>
      <c r="L78" s="180">
        <v>30</v>
      </c>
    </row>
    <row r="79" spans="1:12" ht="21" customHeight="1" x14ac:dyDescent="0.3">
      <c r="A79" s="180" t="s">
        <v>353</v>
      </c>
      <c r="L79" s="180">
        <v>21</v>
      </c>
    </row>
    <row r="80" spans="1:12" ht="21" customHeight="1" x14ac:dyDescent="0.3">
      <c r="A80" s="180" t="s">
        <v>354</v>
      </c>
      <c r="L80" s="180">
        <v>21</v>
      </c>
    </row>
    <row r="81" spans="1:12" ht="21" customHeight="1" x14ac:dyDescent="0.3">
      <c r="A81" s="180" t="s">
        <v>355</v>
      </c>
      <c r="L81" s="180">
        <v>21</v>
      </c>
    </row>
    <row r="82" spans="1:12" ht="21" customHeight="1" x14ac:dyDescent="0.3">
      <c r="A82" s="180" t="s">
        <v>356</v>
      </c>
      <c r="B82" s="255">
        <f>VLOOKUP(M2,DANH_SACH,33,0)</f>
        <v>42371</v>
      </c>
      <c r="C82" s="256"/>
      <c r="D82" s="256"/>
      <c r="K82" s="187" t="s">
        <v>357</v>
      </c>
      <c r="L82" s="180">
        <v>21</v>
      </c>
    </row>
    <row r="83" spans="1:12" ht="21" customHeight="1" x14ac:dyDescent="0.3">
      <c r="A83" s="180" t="s">
        <v>358</v>
      </c>
      <c r="L83" s="180">
        <v>21</v>
      </c>
    </row>
    <row r="84" spans="1:12" ht="21" customHeight="1" x14ac:dyDescent="0.3">
      <c r="L84" s="180">
        <v>21</v>
      </c>
    </row>
    <row r="85" spans="1:12" ht="21" customHeight="1" x14ac:dyDescent="0.3">
      <c r="A85" s="180" t="str">
        <f>"     Hợp đồng này làm tại "&amp;Infor!A1&amp;" vào "</f>
        <v xml:space="preserve">     Hợp đồng này làm tại CÔNG TY CỔ PHẦN QUỐC TẾ VIETRANS MIỀN BẮC vào </v>
      </c>
      <c r="I85" s="206"/>
      <c r="J85" s="207"/>
      <c r="K85" s="207"/>
      <c r="L85" s="180">
        <v>21</v>
      </c>
    </row>
    <row r="86" spans="1:12" ht="21" customHeight="1" x14ac:dyDescent="0.3">
      <c r="A86" s="257">
        <f>VLOOKUP(M2,DANH_SACH,33,0)</f>
        <v>42371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180">
        <v>21</v>
      </c>
    </row>
    <row r="87" spans="1:12" s="183" customFormat="1" ht="21" customHeight="1" x14ac:dyDescent="0.3">
      <c r="C87" s="198" t="s">
        <v>359</v>
      </c>
      <c r="I87" s="198" t="s">
        <v>360</v>
      </c>
      <c r="L87" s="180">
        <v>21</v>
      </c>
    </row>
    <row r="88" spans="1:12" ht="21" customHeight="1" x14ac:dyDescent="0.3">
      <c r="C88" s="199" t="s">
        <v>361</v>
      </c>
      <c r="I88" s="199" t="s">
        <v>362</v>
      </c>
      <c r="L88" s="180">
        <v>21</v>
      </c>
    </row>
    <row r="89" spans="1:12" ht="21" customHeight="1" x14ac:dyDescent="0.3">
      <c r="C89" s="200"/>
      <c r="I89" s="200"/>
      <c r="L89" s="180">
        <v>21</v>
      </c>
    </row>
    <row r="90" spans="1:12" ht="21" customHeight="1" x14ac:dyDescent="0.3">
      <c r="C90" s="200"/>
      <c r="I90" s="200"/>
      <c r="L90" s="180">
        <v>21</v>
      </c>
    </row>
    <row r="91" spans="1:12" ht="21" customHeight="1" x14ac:dyDescent="0.3">
      <c r="C91" s="200"/>
      <c r="I91" s="200"/>
      <c r="L91" s="180">
        <v>21</v>
      </c>
    </row>
    <row r="92" spans="1:12" ht="21" customHeight="1" x14ac:dyDescent="0.3">
      <c r="C92" s="200"/>
      <c r="I92" s="200"/>
      <c r="L92" s="180">
        <v>21</v>
      </c>
    </row>
    <row r="93" spans="1:12" ht="21" customHeight="1" x14ac:dyDescent="0.3">
      <c r="C93" s="200"/>
      <c r="I93" s="200"/>
      <c r="L93" s="180">
        <v>21</v>
      </c>
    </row>
    <row r="94" spans="1:12" ht="21" customHeight="1" x14ac:dyDescent="0.3">
      <c r="C94" s="200" t="str">
        <f>UPPER(VLOOKUP(M2,DANH_SACH,2,0))</f>
        <v>MAI VĂN KHƯƠNG</v>
      </c>
      <c r="I94" s="200"/>
      <c r="L94" s="180">
        <v>21</v>
      </c>
    </row>
  </sheetData>
  <autoFilter ref="A1:L94"/>
  <mergeCells count="11">
    <mergeCell ref="D52:E52"/>
    <mergeCell ref="D53:E53"/>
    <mergeCell ref="D54:E54"/>
    <mergeCell ref="B82:D82"/>
    <mergeCell ref="A86:K86"/>
    <mergeCell ref="D51:E51"/>
    <mergeCell ref="A20:E20"/>
    <mergeCell ref="A38:E38"/>
    <mergeCell ref="F38:I38"/>
    <mergeCell ref="D48:E48"/>
    <mergeCell ref="D50:E50"/>
  </mergeCells>
  <printOptions horizontalCentered="1"/>
  <pageMargins left="0.35433070866141736" right="0.11811023622047245" top="0.59055118110236227" bottom="0.59055118110236227" header="0.31496062992125984" footer="0.31496062992125984"/>
  <pageSetup paperSize="9" orientation="portrait" r:id="rId1"/>
  <headerFooter alignWithMargins="0">
    <oddFooter>&amp;R&amp;9Trang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6"/>
  <sheetViews>
    <sheetView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W9" sqref="W9"/>
    </sheetView>
  </sheetViews>
  <sheetFormatPr defaultRowHeight="14.4" x14ac:dyDescent="0.3"/>
  <cols>
    <col min="1" max="1" width="6.33203125" customWidth="1"/>
    <col min="2" max="2" width="19.44140625" customWidth="1"/>
    <col min="6" max="6" width="12.6640625" bestFit="1" customWidth="1"/>
    <col min="8" max="8" width="12.6640625" bestFit="1" customWidth="1"/>
    <col min="9" max="9" width="12.6640625" customWidth="1"/>
    <col min="10" max="10" width="10.33203125" bestFit="1" customWidth="1"/>
    <col min="11" max="11" width="9.109375" customWidth="1"/>
    <col min="15" max="15" width="15.33203125" bestFit="1" customWidth="1"/>
    <col min="16" max="17" width="12.5546875" bestFit="1" customWidth="1"/>
    <col min="18" max="18" width="13.6640625" customWidth="1"/>
    <col min="19" max="19" width="13.33203125" bestFit="1" customWidth="1"/>
    <col min="20" max="20" width="11.33203125" bestFit="1" customWidth="1"/>
    <col min="21" max="21" width="10.33203125" customWidth="1"/>
    <col min="22" max="22" width="10.33203125" style="204" customWidth="1"/>
    <col min="25" max="25" width="10.5546875" style="202" bestFit="1" customWidth="1"/>
    <col min="26" max="26" width="8.88671875" style="204"/>
    <col min="27" max="27" width="10.5546875" style="202" bestFit="1" customWidth="1"/>
    <col min="33" max="33" width="10.5546875" style="202" bestFit="1" customWidth="1"/>
    <col min="35" max="36" width="10.5546875" style="202" bestFit="1" customWidth="1"/>
    <col min="40" max="41" width="12.77734375" style="21" bestFit="1" customWidth="1"/>
    <col min="42" max="42" width="10.33203125" style="21" bestFit="1" customWidth="1"/>
    <col min="43" max="44" width="11.33203125" style="21" bestFit="1" customWidth="1"/>
    <col min="45" max="45" width="12.77734375" style="21" bestFit="1" customWidth="1"/>
  </cols>
  <sheetData>
    <row r="1" spans="1:46" s="26" customFormat="1" ht="40.950000000000003" customHeight="1" x14ac:dyDescent="0.3">
      <c r="A1" s="27" t="s">
        <v>17</v>
      </c>
      <c r="B1" s="27" t="s">
        <v>18</v>
      </c>
      <c r="C1" s="27" t="s">
        <v>19</v>
      </c>
      <c r="D1" s="27" t="s">
        <v>20</v>
      </c>
      <c r="E1" s="27" t="s">
        <v>38</v>
      </c>
      <c r="F1" s="27" t="s">
        <v>21</v>
      </c>
      <c r="G1" s="27" t="s">
        <v>22</v>
      </c>
      <c r="H1" s="27" t="s">
        <v>24</v>
      </c>
      <c r="I1" s="27" t="s">
        <v>25</v>
      </c>
      <c r="J1" s="27" t="s">
        <v>26</v>
      </c>
      <c r="K1" s="27" t="s">
        <v>27</v>
      </c>
      <c r="L1" s="27" t="s">
        <v>28</v>
      </c>
      <c r="M1" s="27" t="s">
        <v>187</v>
      </c>
      <c r="O1" s="136" t="s">
        <v>167</v>
      </c>
      <c r="P1" s="136" t="s">
        <v>169</v>
      </c>
      <c r="Q1" s="136" t="s">
        <v>170</v>
      </c>
      <c r="R1" s="136" t="s">
        <v>171</v>
      </c>
      <c r="S1" s="136" t="s">
        <v>162</v>
      </c>
      <c r="T1" s="136" t="s">
        <v>188</v>
      </c>
      <c r="U1" s="136" t="s">
        <v>189</v>
      </c>
      <c r="V1" s="136" t="s">
        <v>406</v>
      </c>
      <c r="X1" s="208" t="s">
        <v>365</v>
      </c>
      <c r="Y1" s="208" t="s">
        <v>366</v>
      </c>
      <c r="Z1" s="209" t="s">
        <v>412</v>
      </c>
      <c r="AA1" s="209"/>
      <c r="AB1" s="209"/>
      <c r="AC1" s="208" t="s">
        <v>367</v>
      </c>
      <c r="AD1" s="208" t="s">
        <v>368</v>
      </c>
      <c r="AE1" s="208" t="s">
        <v>19</v>
      </c>
      <c r="AF1" s="209" t="s">
        <v>369</v>
      </c>
      <c r="AG1" s="209"/>
      <c r="AH1" s="209"/>
      <c r="AI1" s="209"/>
      <c r="AJ1" s="209"/>
      <c r="AK1" s="209" t="s">
        <v>370</v>
      </c>
      <c r="AL1" s="209"/>
      <c r="AM1" s="208" t="s">
        <v>371</v>
      </c>
      <c r="AN1" s="208" t="s">
        <v>372</v>
      </c>
      <c r="AO1" s="209" t="s">
        <v>223</v>
      </c>
      <c r="AP1" s="209"/>
      <c r="AQ1" s="209"/>
      <c r="AR1" s="209"/>
      <c r="AS1" s="208" t="s">
        <v>373</v>
      </c>
    </row>
    <row r="2" spans="1:46" s="85" customFormat="1" ht="28.8" x14ac:dyDescent="0.3">
      <c r="A2" s="84">
        <v>1</v>
      </c>
      <c r="B2" s="84">
        <f>A2+1</f>
        <v>2</v>
      </c>
      <c r="C2" s="84">
        <f t="shared" ref="C2:M2" si="0">B2+1</f>
        <v>3</v>
      </c>
      <c r="D2" s="84">
        <f t="shared" si="0"/>
        <v>4</v>
      </c>
      <c r="E2" s="84">
        <f t="shared" si="0"/>
        <v>5</v>
      </c>
      <c r="F2" s="84">
        <f t="shared" si="0"/>
        <v>6</v>
      </c>
      <c r="G2" s="84">
        <f t="shared" si="0"/>
        <v>7</v>
      </c>
      <c r="H2" s="84">
        <f t="shared" si="0"/>
        <v>8</v>
      </c>
      <c r="I2" s="84">
        <f t="shared" si="0"/>
        <v>9</v>
      </c>
      <c r="J2" s="84">
        <f t="shared" si="0"/>
        <v>10</v>
      </c>
      <c r="K2" s="84">
        <f t="shared" si="0"/>
        <v>11</v>
      </c>
      <c r="L2" s="84">
        <f t="shared" si="0"/>
        <v>12</v>
      </c>
      <c r="M2" s="84">
        <f t="shared" si="0"/>
        <v>13</v>
      </c>
      <c r="O2" s="137">
        <v>15</v>
      </c>
      <c r="P2" s="137">
        <f>O2+1</f>
        <v>16</v>
      </c>
      <c r="Q2" s="137">
        <f t="shared" ref="Q2:V2" si="1">P2+1</f>
        <v>17</v>
      </c>
      <c r="R2" s="137">
        <f t="shared" si="1"/>
        <v>18</v>
      </c>
      <c r="S2" s="137">
        <f t="shared" si="1"/>
        <v>19</v>
      </c>
      <c r="T2" s="137">
        <f t="shared" si="1"/>
        <v>20</v>
      </c>
      <c r="U2" s="137">
        <f t="shared" si="1"/>
        <v>21</v>
      </c>
      <c r="V2" s="137">
        <f t="shared" si="1"/>
        <v>22</v>
      </c>
      <c r="X2" s="210"/>
      <c r="Y2" s="210"/>
      <c r="Z2" s="210" t="s">
        <v>374</v>
      </c>
      <c r="AA2" s="210" t="s">
        <v>375</v>
      </c>
      <c r="AB2" s="210" t="s">
        <v>376</v>
      </c>
      <c r="AC2" s="210"/>
      <c r="AD2" s="210"/>
      <c r="AE2" s="210"/>
      <c r="AF2" s="210" t="s">
        <v>374</v>
      </c>
      <c r="AG2" s="210" t="s">
        <v>377</v>
      </c>
      <c r="AH2" s="210" t="s">
        <v>378</v>
      </c>
      <c r="AI2" s="210" t="s">
        <v>379</v>
      </c>
      <c r="AJ2" s="210" t="s">
        <v>380</v>
      </c>
      <c r="AK2" s="210" t="s">
        <v>381</v>
      </c>
      <c r="AL2" s="210" t="s">
        <v>382</v>
      </c>
      <c r="AM2" s="210"/>
      <c r="AN2" s="210"/>
      <c r="AO2" s="210" t="s">
        <v>383</v>
      </c>
      <c r="AP2" s="210" t="s">
        <v>384</v>
      </c>
      <c r="AQ2" s="210" t="s">
        <v>25</v>
      </c>
      <c r="AR2" s="210" t="s">
        <v>24</v>
      </c>
      <c r="AS2" s="210"/>
      <c r="AT2" s="211" t="s">
        <v>398</v>
      </c>
    </row>
    <row r="3" spans="1:46" x14ac:dyDescent="0.3">
      <c r="A3">
        <v>1</v>
      </c>
      <c r="B3" t="s">
        <v>5</v>
      </c>
      <c r="C3" t="s">
        <v>4</v>
      </c>
      <c r="D3" t="s">
        <v>267</v>
      </c>
      <c r="E3" s="28">
        <v>6422</v>
      </c>
      <c r="F3" s="21">
        <v>5000000</v>
      </c>
      <c r="G3" s="22">
        <v>3</v>
      </c>
      <c r="H3" s="21">
        <v>1000000</v>
      </c>
      <c r="I3" s="21">
        <v>800000</v>
      </c>
      <c r="J3" s="21">
        <v>2000000</v>
      </c>
      <c r="K3" s="30">
        <v>2</v>
      </c>
      <c r="L3" s="28" t="s">
        <v>94</v>
      </c>
      <c r="O3" s="21">
        <f>SUMIF(TTL_1!$A$13:$A$63,Danh_Sach!$A3,TTL_1!$Y$13:$Y$63)+SUMIF(TTL_2!$A$13:$A$63,Danh_Sach!$A3,TTL_2!$Y$13:$Y$63)+SUMIF(TTL_3!$A$13:$A$63,Danh_Sach!$A3,TTL_3!$Y$13:$Y$63)+SUMIF(TTL_4!$A$13:$A$63,Danh_Sach!$A3,TTL_4!$Y$13:$Y$63)+SUMIF(TTL_5!$A$13:$A$63,Danh_Sach!$A3,TTL_5!$Y$13:$Y$63)+SUMIF(TTL_6!$A$13:$A$63,Danh_Sach!$A3,TTL_6!$Y$13:$Y$63)+SUMIF(TTL_7!$A$13:$A$63,Danh_Sach!$A3,TTL_7!$Y$13:$Y$63)+SUMIF(TTL_8!$A$13:$A$63,Danh_Sach!$A3,TTL_8!$Y$13:$Y$63)+SUMIF(TTL_9!$A$13:$A$63,Danh_Sach!$A3,TTL_9!$Y$13:$Y$63)+SUMIF(TTL_10!$A$13:$A$63,Danh_Sach!$A3,TTL_10!$Y$13:$Y$63)+SUMIF(TTL_11!$A$13:$A$63,Danh_Sach!$A3,TTL_11!$Y$13:$Y$63)+SUMIF(TTL_12!$A$13:$A$63,Danh_Sach!$A3,TTL_12!$Y$13:$Y$63)</f>
        <v>229456923</v>
      </c>
      <c r="P3" s="21">
        <f>SUMIF(TTL_1!$A$13:$A$63,Danh_Sach!$A3,TTL_1!$AA$13:$AA$63)+SUMIF(TTL_2!$A$13:$A$63,Danh_Sach!$A3,TTL_2!$AA$13:$AA$63)+SUMIF(TTL_3!$A$13:$A$63,Danh_Sach!$A3,TTL_3!$AA$13:$AA$63)+SUMIF(TTL_4!$A$13:$A$63,Danh_Sach!$A3,TTL_4!$AA$13:$AA$63)+SUMIF(TTL_5!$A$13:$A$63,Danh_Sach!$A3,TTL_5!$AA$13:$AA$63)+SUMIF(TTL_6!$A$13:$A$63,Danh_Sach!$A3,TTL_6!$AA$13:$AA$63)+SUMIF(TTL_7!$A$13:$A$63,Danh_Sach!$A3,TTL_7!$AA$13:$AA$63)+SUMIF(TTL_8!$A$13:$A$63,Danh_Sach!$A3,TTL_8!$AA$13:$AA$63)+SUMIF(TTL_9!$A$13:$A$63,Danh_Sach!$A3,TTL_9!$AA$13:$AA$63)+SUMIF(TTL_10!$A$13:$A$63,Danh_Sach!$A3,TTL_10!$AA$13:$AA$63)+SUMIF(TTL_11!$A$13:$A$63,Danh_Sach!$A3,TTL_11!$AA$13:$AA$63)+SUMIF(TTL_12!$A$13:$A$63,Danh_Sach!$A3,TTL_12!$AA$13:$AA$63)</f>
        <v>194400000</v>
      </c>
      <c r="Q3" s="21">
        <f>SUMIF(TTL_1!$A$13:$A$63,Danh_Sach!$A3,TTL_1!$AB$13:$AB$63)+SUMIF(TTL_2!$A$13:$A$63,Danh_Sach!$A3,TTL_2!$AB$13:$AB$63)+SUMIF(TTL_3!$A$13:$A$63,Danh_Sach!$A3,TTL_3!$AB$13:$AB$63)+SUMIF(TTL_4!$A$13:$A$63,Danh_Sach!$A3,TTL_4!$AB$13:$AB$63)+SUMIF(TTL_5!$A$13:$A$63,Danh_Sach!$A3,TTL_5!$AB$13:$AB$63)+SUMIF(TTL_6!$A$13:$A$63,Danh_Sach!$A3,TTL_6!$AB$13:$AB$63)+SUMIF(TTL_7!$A$13:$A$63,Danh_Sach!$A3,TTL_7!$AB$13:$AB$63)+SUMIF(TTL_8!$A$13:$A$63,Danh_Sach!$A3,TTL_8!$AB$13:$AB$63)+SUMIF(TTL_9!$A$13:$A$63,Danh_Sach!$A3,TTL_9!$AB$13:$AB$63)+SUMIF(TTL_10!$A$13:$A$63,Danh_Sach!$A3,TTL_10!$AB$13:$AB$63)+SUMIF(TTL_11!$A$13:$A$63,Danh_Sach!$A3,TTL_11!$AB$13:$AB$63)+SUMIF(TTL_12!$A$13:$A$63,Danh_Sach!$A3,TTL_12!$AB$13:$AB$63)</f>
        <v>6300000</v>
      </c>
      <c r="R3" s="133">
        <f>IF(O3-P3-Q3&gt;0,O3-P3-Q3,0)</f>
        <v>28756923</v>
      </c>
      <c r="S3" s="21">
        <f>IF(R3&lt;=Infor!$B$41*12,ROUND(5%*R3,0),IF(R3&lt;=Infor!$B$42*12,ROUND(10%*R3-3000000,0),IF(R3&lt;=Infor!$B$43*12,ROUND(15%*R3-9000000,0),IF(R3&lt;=Infor!$B$44*12,ROUND(20%*R3-19800000,0),IF(R3&lt;=Infor!$B$45*12,ROUND(25%*R3-39000000,0),IF(R3&lt;=Infor!$B$46*12,ROUND(30%*R3-70200000,0),ROUND(35%*R3-118200000,0)))))))</f>
        <v>1437846</v>
      </c>
      <c r="T3" s="21">
        <f>SUMIF(TTL_1!$A$13:$A$63,Danh_Sach!$A3,TTL_1!$S$13:$S$63)+SUMIF(TTL_2!$A$13:$A$63,Danh_Sach!$A3,TTL_2!$S$13:$S$63)+SUMIF(TTL_3!$A$13:$A$63,Danh_Sach!$A3,TTL_3!$S$13:$S$63)+SUMIF(TTL_4!$A$13:$A$63,Danh_Sach!$A3,TTL_4!$S$13:$S$63)+SUMIF(TTL_5!$A$13:$A$63,Danh_Sach!$A3,TTL_5!$S$13:$S$63)+SUMIF(TTL_6!$A$13:$A$63,Danh_Sach!$A3,TTL_6!$S$13:$S$63)+SUMIF(TTL_7!$A$13:$A$63,Danh_Sach!$A3,TTL_7!$S$13:$S$63)+SUMIF(TTL_8!$A$13:$A$63,Danh_Sach!$A3,TTL_8!$S$13:$S$63)+SUMIF(TTL_9!$A$13:$A$63,Danh_Sach!$A3,TTL_9!$S$13:$S$63)+SUMIF(TTL_10!$A$13:$A$63,Danh_Sach!$A3,TTL_10!$S$13:$S$63)+SUMIF(TTL_11!$A$13:$A$63,Danh_Sach!$A3,TTL_11!$S$13:$S$63)+SUMIF(TTL_12!$A$13:$A$63,Danh_Sach!$A3,TTL_12!$S$13:$S$63)</f>
        <v>1437846</v>
      </c>
      <c r="U3" s="133">
        <f>+S3-T3</f>
        <v>0</v>
      </c>
      <c r="V3" s="204" t="s">
        <v>407</v>
      </c>
      <c r="X3" t="s">
        <v>385</v>
      </c>
      <c r="Y3" s="202">
        <v>27760</v>
      </c>
      <c r="Z3" s="204" t="s">
        <v>386</v>
      </c>
      <c r="AA3" s="202">
        <v>40179</v>
      </c>
      <c r="AB3" t="s">
        <v>387</v>
      </c>
      <c r="AC3" t="s">
        <v>388</v>
      </c>
      <c r="AD3" t="s">
        <v>389</v>
      </c>
      <c r="AE3" t="str">
        <f>C3</f>
        <v>Giám đốc</v>
      </c>
      <c r="AF3" t="s">
        <v>390</v>
      </c>
      <c r="AG3" s="202">
        <v>42370</v>
      </c>
      <c r="AH3" t="s">
        <v>391</v>
      </c>
      <c r="AI3" s="202">
        <v>42370</v>
      </c>
      <c r="AJ3" s="202">
        <v>42735</v>
      </c>
      <c r="AK3" t="s">
        <v>392</v>
      </c>
      <c r="AL3" t="s">
        <v>393</v>
      </c>
      <c r="AM3" t="s">
        <v>394</v>
      </c>
      <c r="AN3" s="21">
        <f>F3</f>
        <v>5000000</v>
      </c>
      <c r="AP3" s="21">
        <f>Infor!$E$16</f>
        <v>40000</v>
      </c>
      <c r="AQ3" s="21">
        <f>I3</f>
        <v>800000</v>
      </c>
      <c r="AR3" s="21">
        <f>H3</f>
        <v>1000000</v>
      </c>
      <c r="AS3" s="21">
        <f>J3</f>
        <v>2000000</v>
      </c>
    </row>
    <row r="4" spans="1:46" x14ac:dyDescent="0.3">
      <c r="A4">
        <f>A3+1</f>
        <v>2</v>
      </c>
      <c r="B4" t="s">
        <v>39</v>
      </c>
      <c r="C4" t="s">
        <v>40</v>
      </c>
      <c r="D4" t="s">
        <v>267</v>
      </c>
      <c r="E4" s="28">
        <v>6422</v>
      </c>
      <c r="F4" s="21">
        <v>4500000</v>
      </c>
      <c r="G4" s="22">
        <v>2.5</v>
      </c>
      <c r="H4" s="21">
        <v>800000</v>
      </c>
      <c r="I4" s="21">
        <v>700000</v>
      </c>
      <c r="J4" s="21">
        <v>1500000</v>
      </c>
      <c r="K4" s="30">
        <v>1</v>
      </c>
      <c r="L4" s="28" t="s">
        <v>94</v>
      </c>
      <c r="O4" s="21">
        <f>SUMIF(TTL_1!$A$13:$A$63,Danh_Sach!$A4,TTL_1!$Y$13:$Y$63)+SUMIF(TTL_2!$A$13:$A$63,Danh_Sach!$A4,TTL_2!$Y$13:$Y$63)+SUMIF(TTL_3!$A$13:$A$63,Danh_Sach!$A4,TTL_3!$Y$13:$Y$63)+SUMIF(TTL_4!$A$13:$A$63,Danh_Sach!$A4,TTL_4!$Y$13:$Y$63)+SUMIF(TTL_5!$A$13:$A$63,Danh_Sach!$A4,TTL_5!$Y$13:$Y$63)+SUMIF(TTL_6!$A$13:$A$63,Danh_Sach!$A4,TTL_6!$Y$13:$Y$63)+SUMIF(TTL_7!$A$13:$A$63,Danh_Sach!$A4,TTL_7!$Y$13:$Y$63)+SUMIF(TTL_8!$A$13:$A$63,Danh_Sach!$A4,TTL_8!$Y$13:$Y$63)+SUMIF(TTL_9!$A$13:$A$63,Danh_Sach!$A4,TTL_9!$Y$13:$Y$63)+SUMIF(TTL_10!$A$13:$A$63,Danh_Sach!$A4,TTL_10!$Y$13:$Y$63)+SUMIF(TTL_11!$A$13:$A$63,Danh_Sach!$A4,TTL_11!$Y$13:$Y$63)+SUMIF(TTL_12!$A$13:$A$63,Danh_Sach!$A4,TTL_12!$Y$13:$Y$63)</f>
        <v>174712691</v>
      </c>
      <c r="P4" s="21">
        <f>SUMIF(TTL_1!$A$13:$A$63,Danh_Sach!$A4,TTL_1!$AA$13:$AA$63)+SUMIF(TTL_2!$A$13:$A$63,Danh_Sach!$A4,TTL_2!$AA$13:$AA$63)+SUMIF(TTL_3!$A$13:$A$63,Danh_Sach!$A4,TTL_3!$AA$13:$AA$63)+SUMIF(TTL_4!$A$13:$A$63,Danh_Sach!$A4,TTL_4!$AA$13:$AA$63)+SUMIF(TTL_5!$A$13:$A$63,Danh_Sach!$A4,TTL_5!$AA$13:$AA$63)+SUMIF(TTL_6!$A$13:$A$63,Danh_Sach!$A4,TTL_6!$AA$13:$AA$63)+SUMIF(TTL_7!$A$13:$A$63,Danh_Sach!$A4,TTL_7!$AA$13:$AA$63)+SUMIF(TTL_8!$A$13:$A$63,Danh_Sach!$A4,TTL_8!$AA$13:$AA$63)+SUMIF(TTL_9!$A$13:$A$63,Danh_Sach!$A4,TTL_9!$AA$13:$AA$63)+SUMIF(TTL_10!$A$13:$A$63,Danh_Sach!$A4,TTL_10!$AA$13:$AA$63)+SUMIF(TTL_11!$A$13:$A$63,Danh_Sach!$A4,TTL_11!$AA$13:$AA$63)+SUMIF(TTL_12!$A$13:$A$63,Danh_Sach!$A4,TTL_12!$AA$13:$AA$63)</f>
        <v>151200000</v>
      </c>
      <c r="Q4" s="21">
        <f>SUMIF(TTL_1!$A$13:$A$63,Danh_Sach!$A4,TTL_1!$AB$13:$AB$63)+SUMIF(TTL_2!$A$13:$A$63,Danh_Sach!$A4,TTL_2!$AB$13:$AB$63)+SUMIF(TTL_3!$A$13:$A$63,Danh_Sach!$A4,TTL_3!$AB$13:$AB$63)+SUMIF(TTL_4!$A$13:$A$63,Danh_Sach!$A4,TTL_4!$AB$13:$AB$63)+SUMIF(TTL_5!$A$13:$A$63,Danh_Sach!$A4,TTL_5!$AB$13:$AB$63)+SUMIF(TTL_6!$A$13:$A$63,Danh_Sach!$A4,TTL_6!$AB$13:$AB$63)+SUMIF(TTL_7!$A$13:$A$63,Danh_Sach!$A4,TTL_7!$AB$13:$AB$63)+SUMIF(TTL_8!$A$13:$A$63,Danh_Sach!$A4,TTL_8!$AB$13:$AB$63)+SUMIF(TTL_9!$A$13:$A$63,Danh_Sach!$A4,TTL_9!$AB$13:$AB$63)+SUMIF(TTL_10!$A$13:$A$63,Danh_Sach!$A4,TTL_10!$AB$13:$AB$63)+SUMIF(TTL_11!$A$13:$A$63,Danh_Sach!$A4,TTL_11!$AB$13:$AB$63)+SUMIF(TTL_12!$A$13:$A$63,Danh_Sach!$A4,TTL_12!$AB$13:$AB$63)</f>
        <v>5670000</v>
      </c>
      <c r="R4" s="133">
        <f t="shared" ref="R4:R52" si="2">IF(O4-P4-Q4&gt;0,O4-P4-Q4,0)</f>
        <v>17842691</v>
      </c>
      <c r="S4" s="21">
        <f>IF(R4&lt;=Infor!$B$41*12,ROUND(5%*R4,0),IF(R4&lt;=Infor!$B$42*12,ROUND(10%*R4-3000000,0),IF(R4&lt;=Infor!$B$43*12,ROUND(15%*R4-9000000,0),IF(R4&lt;=Infor!$B$44*12,ROUND(20%*R4-19800000,0),IF(R4&lt;=Infor!$B$45*12,ROUND(25%*R4-39000000,0),IF(R4&lt;=Infor!$B$46*12,ROUND(30%*R4-70200000,0),ROUND(35%*R4-118200000,0)))))))</f>
        <v>892135</v>
      </c>
      <c r="T4" s="21">
        <f>SUMIF(TTL_1!$A$13:$A$63,Danh_Sach!$A4,TTL_1!$S$13:$S$63)+SUMIF(TTL_2!$A$13:$A$63,Danh_Sach!$A4,TTL_2!$S$13:$S$63)+SUMIF(TTL_3!$A$13:$A$63,Danh_Sach!$A4,TTL_3!$S$13:$S$63)+SUMIF(TTL_4!$A$13:$A$63,Danh_Sach!$A4,TTL_4!$S$13:$S$63)+SUMIF(TTL_5!$A$13:$A$63,Danh_Sach!$A4,TTL_5!$S$13:$S$63)+SUMIF(TTL_6!$A$13:$A$63,Danh_Sach!$A4,TTL_6!$S$13:$S$63)+SUMIF(TTL_7!$A$13:$A$63,Danh_Sach!$A4,TTL_7!$S$13:$S$63)+SUMIF(TTL_8!$A$13:$A$63,Danh_Sach!$A4,TTL_8!$S$13:$S$63)+SUMIF(TTL_9!$A$13:$A$63,Danh_Sach!$A4,TTL_9!$S$13:$S$63)+SUMIF(TTL_10!$A$13:$A$63,Danh_Sach!$A4,TTL_10!$S$13:$S$63)+SUMIF(TTL_11!$A$13:$A$63,Danh_Sach!$A4,TTL_11!$S$13:$S$63)+SUMIF(TTL_12!$A$13:$A$63,Danh_Sach!$A4,TTL_12!$S$13:$S$63)</f>
        <v>892136</v>
      </c>
      <c r="U4" s="133">
        <f t="shared" ref="U4:U52" si="3">+S4-T4</f>
        <v>-1</v>
      </c>
      <c r="X4" t="s">
        <v>385</v>
      </c>
      <c r="Y4" s="202">
        <v>27760</v>
      </c>
      <c r="Z4" s="204" t="s">
        <v>386</v>
      </c>
      <c r="AA4" s="202">
        <v>40179</v>
      </c>
      <c r="AB4" t="s">
        <v>387</v>
      </c>
      <c r="AC4" t="s">
        <v>388</v>
      </c>
      <c r="AD4" t="s">
        <v>389</v>
      </c>
      <c r="AE4" t="str">
        <f>C4</f>
        <v>P. Giám đốc</v>
      </c>
      <c r="AF4" t="s">
        <v>399</v>
      </c>
      <c r="AG4" s="202">
        <v>42371</v>
      </c>
      <c r="AH4" t="s">
        <v>396</v>
      </c>
      <c r="AI4" s="202">
        <v>42370</v>
      </c>
      <c r="AJ4" s="202">
        <v>43465</v>
      </c>
      <c r="AK4" t="s">
        <v>392</v>
      </c>
      <c r="AL4" t="s">
        <v>393</v>
      </c>
      <c r="AM4" t="s">
        <v>394</v>
      </c>
      <c r="AN4" s="21">
        <f>F4</f>
        <v>4500000</v>
      </c>
      <c r="AP4" s="21">
        <f>Infor!$E$16</f>
        <v>40000</v>
      </c>
      <c r="AQ4" s="21">
        <f>I4</f>
        <v>700000</v>
      </c>
      <c r="AR4" s="21">
        <f>H4</f>
        <v>800000</v>
      </c>
      <c r="AS4" s="21">
        <f>J4</f>
        <v>1500000</v>
      </c>
    </row>
    <row r="5" spans="1:46" x14ac:dyDescent="0.3">
      <c r="A5">
        <f t="shared" ref="A5:A52" si="4">A4+1</f>
        <v>3</v>
      </c>
      <c r="B5" t="s">
        <v>42</v>
      </c>
      <c r="C5" t="s">
        <v>43</v>
      </c>
      <c r="D5" t="s">
        <v>268</v>
      </c>
      <c r="E5" s="28">
        <v>1542</v>
      </c>
      <c r="F5" s="21">
        <v>4000000</v>
      </c>
      <c r="G5" s="22">
        <v>2</v>
      </c>
      <c r="H5" s="21">
        <v>700000</v>
      </c>
      <c r="I5" s="21">
        <v>500000</v>
      </c>
      <c r="J5" s="21">
        <v>1000000</v>
      </c>
      <c r="K5" s="30">
        <v>0</v>
      </c>
      <c r="L5" s="28" t="s">
        <v>94</v>
      </c>
      <c r="O5" s="21">
        <f>SUMIF(TTL_1!$A$13:$A$63,Danh_Sach!$A5,TTL_1!$Y$13:$Y$63)+SUMIF(TTL_2!$A$13:$A$63,Danh_Sach!$A5,TTL_2!$Y$13:$Y$63)+SUMIF(TTL_3!$A$13:$A$63,Danh_Sach!$A5,TTL_3!$Y$13:$Y$63)+SUMIF(TTL_4!$A$13:$A$63,Danh_Sach!$A5,TTL_4!$Y$13:$Y$63)+SUMIF(TTL_5!$A$13:$A$63,Danh_Sach!$A5,TTL_5!$Y$13:$Y$63)+SUMIF(TTL_6!$A$13:$A$63,Danh_Sach!$A5,TTL_6!$Y$13:$Y$63)+SUMIF(TTL_7!$A$13:$A$63,Danh_Sach!$A5,TTL_7!$Y$13:$Y$63)+SUMIF(TTL_8!$A$13:$A$63,Danh_Sach!$A5,TTL_8!$Y$13:$Y$63)+SUMIF(TTL_9!$A$13:$A$63,Danh_Sach!$A5,TTL_9!$Y$13:$Y$63)+SUMIF(TTL_10!$A$13:$A$63,Danh_Sach!$A5,TTL_10!$Y$13:$Y$63)+SUMIF(TTL_11!$A$13:$A$63,Danh_Sach!$A5,TTL_11!$Y$13:$Y$63)+SUMIF(TTL_12!$A$13:$A$63,Danh_Sach!$A5,TTL_12!$Y$13:$Y$63)</f>
        <v>125987691</v>
      </c>
      <c r="P5" s="21">
        <f>SUMIF(TTL_1!$A$13:$A$63,Danh_Sach!$A5,TTL_1!$AA$13:$AA$63)+SUMIF(TTL_2!$A$13:$A$63,Danh_Sach!$A5,TTL_2!$AA$13:$AA$63)+SUMIF(TTL_3!$A$13:$A$63,Danh_Sach!$A5,TTL_3!$AA$13:$AA$63)+SUMIF(TTL_4!$A$13:$A$63,Danh_Sach!$A5,TTL_4!$AA$13:$AA$63)+SUMIF(TTL_5!$A$13:$A$63,Danh_Sach!$A5,TTL_5!$AA$13:$AA$63)+SUMIF(TTL_6!$A$13:$A$63,Danh_Sach!$A5,TTL_6!$AA$13:$AA$63)+SUMIF(TTL_7!$A$13:$A$63,Danh_Sach!$A5,TTL_7!$AA$13:$AA$63)+SUMIF(TTL_8!$A$13:$A$63,Danh_Sach!$A5,TTL_8!$AA$13:$AA$63)+SUMIF(TTL_9!$A$13:$A$63,Danh_Sach!$A5,TTL_9!$AA$13:$AA$63)+SUMIF(TTL_10!$A$13:$A$63,Danh_Sach!$A5,TTL_10!$AA$13:$AA$63)+SUMIF(TTL_11!$A$13:$A$63,Danh_Sach!$A5,TTL_11!$AA$13:$AA$63)+SUMIF(TTL_12!$A$13:$A$63,Danh_Sach!$A5,TTL_12!$AA$13:$AA$63)</f>
        <v>108000000</v>
      </c>
      <c r="Q5" s="21">
        <f>SUMIF(TTL_1!$A$13:$A$63,Danh_Sach!$A5,TTL_1!$AB$13:$AB$63)+SUMIF(TTL_2!$A$13:$A$63,Danh_Sach!$A5,TTL_2!$AB$13:$AB$63)+SUMIF(TTL_3!$A$13:$A$63,Danh_Sach!$A5,TTL_3!$AB$13:$AB$63)+SUMIF(TTL_4!$A$13:$A$63,Danh_Sach!$A5,TTL_4!$AB$13:$AB$63)+SUMIF(TTL_5!$A$13:$A$63,Danh_Sach!$A5,TTL_5!$AB$13:$AB$63)+SUMIF(TTL_6!$A$13:$A$63,Danh_Sach!$A5,TTL_6!$AB$13:$AB$63)+SUMIF(TTL_7!$A$13:$A$63,Danh_Sach!$A5,TTL_7!$AB$13:$AB$63)+SUMIF(TTL_8!$A$13:$A$63,Danh_Sach!$A5,TTL_8!$AB$13:$AB$63)+SUMIF(TTL_9!$A$13:$A$63,Danh_Sach!$A5,TTL_9!$AB$13:$AB$63)+SUMIF(TTL_10!$A$13:$A$63,Danh_Sach!$A5,TTL_10!$AB$13:$AB$63)+SUMIF(TTL_11!$A$13:$A$63,Danh_Sach!$A5,TTL_11!$AB$13:$AB$63)+SUMIF(TTL_12!$A$13:$A$63,Danh_Sach!$A5,TTL_12!$AB$13:$AB$63)</f>
        <v>5040000</v>
      </c>
      <c r="R5" s="133">
        <f t="shared" si="2"/>
        <v>12947691</v>
      </c>
      <c r="S5" s="21">
        <f>IF(R5&lt;=Infor!$B$41*12,ROUND(5%*R5,0),IF(R5&lt;=Infor!$B$42*12,ROUND(10%*R5-3000000,0),IF(R5&lt;=Infor!$B$43*12,ROUND(15%*R5-9000000,0),IF(R5&lt;=Infor!$B$44*12,ROUND(20%*R5-19800000,0),IF(R5&lt;=Infor!$B$45*12,ROUND(25%*R5-39000000,0),IF(R5&lt;=Infor!$B$46*12,ROUND(30%*R5-70200000,0),ROUND(35%*R5-118200000,0)))))))</f>
        <v>647385</v>
      </c>
      <c r="T5" s="21">
        <f>SUMIF(TTL_1!$A$13:$A$63,Danh_Sach!$A5,TTL_1!$S$13:$S$63)+SUMIF(TTL_2!$A$13:$A$63,Danh_Sach!$A5,TTL_2!$S$13:$S$63)+SUMIF(TTL_3!$A$13:$A$63,Danh_Sach!$A5,TTL_3!$S$13:$S$63)+SUMIF(TTL_4!$A$13:$A$63,Danh_Sach!$A5,TTL_4!$S$13:$S$63)+SUMIF(TTL_5!$A$13:$A$63,Danh_Sach!$A5,TTL_5!$S$13:$S$63)+SUMIF(TTL_6!$A$13:$A$63,Danh_Sach!$A5,TTL_6!$S$13:$S$63)+SUMIF(TTL_7!$A$13:$A$63,Danh_Sach!$A5,TTL_7!$S$13:$S$63)+SUMIF(TTL_8!$A$13:$A$63,Danh_Sach!$A5,TTL_8!$S$13:$S$63)+SUMIF(TTL_9!$A$13:$A$63,Danh_Sach!$A5,TTL_9!$S$13:$S$63)+SUMIF(TTL_10!$A$13:$A$63,Danh_Sach!$A5,TTL_10!$S$13:$S$63)+SUMIF(TTL_11!$A$13:$A$63,Danh_Sach!$A5,TTL_11!$S$13:$S$63)+SUMIF(TTL_12!$A$13:$A$63,Danh_Sach!$A5,TTL_12!$S$13:$S$63)</f>
        <v>647386</v>
      </c>
      <c r="U5" s="133">
        <f t="shared" si="3"/>
        <v>-1</v>
      </c>
    </row>
    <row r="6" spans="1:46" x14ac:dyDescent="0.3">
      <c r="A6">
        <f t="shared" si="4"/>
        <v>4</v>
      </c>
      <c r="B6" t="s">
        <v>44</v>
      </c>
      <c r="C6" t="s">
        <v>45</v>
      </c>
      <c r="D6" t="s">
        <v>269</v>
      </c>
      <c r="E6" s="28">
        <v>6422</v>
      </c>
      <c r="F6" s="21">
        <v>4000000</v>
      </c>
      <c r="G6" s="22">
        <v>2</v>
      </c>
      <c r="H6" s="21">
        <v>700000</v>
      </c>
      <c r="I6" s="21">
        <v>500000</v>
      </c>
      <c r="J6" s="21">
        <v>1000000</v>
      </c>
      <c r="K6" s="30">
        <v>2</v>
      </c>
      <c r="L6" s="28" t="s">
        <v>94</v>
      </c>
      <c r="O6" s="21">
        <f>SUMIF(TTL_1!$A$13:$A$63,Danh_Sach!$A6,TTL_1!$Y$13:$Y$63)+SUMIF(TTL_2!$A$13:$A$63,Danh_Sach!$A6,TTL_2!$Y$13:$Y$63)+SUMIF(TTL_3!$A$13:$A$63,Danh_Sach!$A6,TTL_3!$Y$13:$Y$63)+SUMIF(TTL_4!$A$13:$A$63,Danh_Sach!$A6,TTL_4!$Y$13:$Y$63)+SUMIF(TTL_5!$A$13:$A$63,Danh_Sach!$A6,TTL_5!$Y$13:$Y$63)+SUMIF(TTL_6!$A$13:$A$63,Danh_Sach!$A6,TTL_6!$Y$13:$Y$63)+SUMIF(TTL_7!$A$13:$A$63,Danh_Sach!$A6,TTL_7!$Y$13:$Y$63)+SUMIF(TTL_8!$A$13:$A$63,Danh_Sach!$A6,TTL_8!$Y$13:$Y$63)+SUMIF(TTL_9!$A$13:$A$63,Danh_Sach!$A6,TTL_9!$Y$13:$Y$63)+SUMIF(TTL_10!$A$13:$A$63,Danh_Sach!$A6,TTL_10!$Y$13:$Y$63)+SUMIF(TTL_11!$A$13:$A$63,Danh_Sach!$A6,TTL_11!$Y$13:$Y$63)+SUMIF(TTL_12!$A$13:$A$63,Danh_Sach!$A6,TTL_12!$Y$13:$Y$63)</f>
        <v>125987691</v>
      </c>
      <c r="P6" s="21">
        <f>SUMIF(TTL_1!$A$13:$A$63,Danh_Sach!$A6,TTL_1!$AA$13:$AA$63)+SUMIF(TTL_2!$A$13:$A$63,Danh_Sach!$A6,TTL_2!$AA$13:$AA$63)+SUMIF(TTL_3!$A$13:$A$63,Danh_Sach!$A6,TTL_3!$AA$13:$AA$63)+SUMIF(TTL_4!$A$13:$A$63,Danh_Sach!$A6,TTL_4!$AA$13:$AA$63)+SUMIF(TTL_5!$A$13:$A$63,Danh_Sach!$A6,TTL_5!$AA$13:$AA$63)+SUMIF(TTL_6!$A$13:$A$63,Danh_Sach!$A6,TTL_6!$AA$13:$AA$63)+SUMIF(TTL_7!$A$13:$A$63,Danh_Sach!$A6,TTL_7!$AA$13:$AA$63)+SUMIF(TTL_8!$A$13:$A$63,Danh_Sach!$A6,TTL_8!$AA$13:$AA$63)+SUMIF(TTL_9!$A$13:$A$63,Danh_Sach!$A6,TTL_9!$AA$13:$AA$63)+SUMIF(TTL_10!$A$13:$A$63,Danh_Sach!$A6,TTL_10!$AA$13:$AA$63)+SUMIF(TTL_11!$A$13:$A$63,Danh_Sach!$A6,TTL_11!$AA$13:$AA$63)+SUMIF(TTL_12!$A$13:$A$63,Danh_Sach!$A6,TTL_12!$AA$13:$AA$63)</f>
        <v>194400000</v>
      </c>
      <c r="Q6" s="21">
        <f>SUMIF(TTL_1!$A$13:$A$63,Danh_Sach!$A6,TTL_1!$AB$13:$AB$63)+SUMIF(TTL_2!$A$13:$A$63,Danh_Sach!$A6,TTL_2!$AB$13:$AB$63)+SUMIF(TTL_3!$A$13:$A$63,Danh_Sach!$A6,TTL_3!$AB$13:$AB$63)+SUMIF(TTL_4!$A$13:$A$63,Danh_Sach!$A6,TTL_4!$AB$13:$AB$63)+SUMIF(TTL_5!$A$13:$A$63,Danh_Sach!$A6,TTL_5!$AB$13:$AB$63)+SUMIF(TTL_6!$A$13:$A$63,Danh_Sach!$A6,TTL_6!$AB$13:$AB$63)+SUMIF(TTL_7!$A$13:$A$63,Danh_Sach!$A6,TTL_7!$AB$13:$AB$63)+SUMIF(TTL_8!$A$13:$A$63,Danh_Sach!$A6,TTL_8!$AB$13:$AB$63)+SUMIF(TTL_9!$A$13:$A$63,Danh_Sach!$A6,TTL_9!$AB$13:$AB$63)+SUMIF(TTL_10!$A$13:$A$63,Danh_Sach!$A6,TTL_10!$AB$13:$AB$63)+SUMIF(TTL_11!$A$13:$A$63,Danh_Sach!$A6,TTL_11!$AB$13:$AB$63)+SUMIF(TTL_12!$A$13:$A$63,Danh_Sach!$A6,TTL_12!$AB$13:$AB$63)</f>
        <v>5040000</v>
      </c>
      <c r="R6" s="133">
        <f t="shared" si="2"/>
        <v>0</v>
      </c>
      <c r="S6" s="21">
        <f>IF(R6&lt;=Infor!$B$41*12,ROUND(5%*R6,0),IF(R6&lt;=Infor!$B$42*12,ROUND(10%*R6-3000000,0),IF(R6&lt;=Infor!$B$43*12,ROUND(15%*R6-9000000,0),IF(R6&lt;=Infor!$B$44*12,ROUND(20%*R6-19800000,0),IF(R6&lt;=Infor!$B$45*12,ROUND(25%*R6-39000000,0),IF(R6&lt;=Infor!$B$46*12,ROUND(30%*R6-70200000,0),ROUND(35%*R6-118200000,0)))))))</f>
        <v>0</v>
      </c>
      <c r="T6" s="21">
        <f>SUMIF(TTL_1!$A$13:$A$63,Danh_Sach!$A6,TTL_1!$S$13:$S$63)+SUMIF(TTL_2!$A$13:$A$63,Danh_Sach!$A6,TTL_2!$S$13:$S$63)+SUMIF(TTL_3!$A$13:$A$63,Danh_Sach!$A6,TTL_3!$S$13:$S$63)+SUMIF(TTL_4!$A$13:$A$63,Danh_Sach!$A6,TTL_4!$S$13:$S$63)+SUMIF(TTL_5!$A$13:$A$63,Danh_Sach!$A6,TTL_5!$S$13:$S$63)+SUMIF(TTL_6!$A$13:$A$63,Danh_Sach!$A6,TTL_6!$S$13:$S$63)+SUMIF(TTL_7!$A$13:$A$63,Danh_Sach!$A6,TTL_7!$S$13:$S$63)+SUMIF(TTL_8!$A$13:$A$63,Danh_Sach!$A6,TTL_8!$S$13:$S$63)+SUMIF(TTL_9!$A$13:$A$63,Danh_Sach!$A6,TTL_9!$S$13:$S$63)+SUMIF(TTL_10!$A$13:$A$63,Danh_Sach!$A6,TTL_10!$S$13:$S$63)+SUMIF(TTL_11!$A$13:$A$63,Danh_Sach!$A6,TTL_11!$S$13:$S$63)+SUMIF(TTL_12!$A$13:$A$63,Danh_Sach!$A6,TTL_12!$S$13:$S$63)</f>
        <v>0</v>
      </c>
      <c r="U6" s="133">
        <f t="shared" si="3"/>
        <v>0</v>
      </c>
    </row>
    <row r="7" spans="1:46" x14ac:dyDescent="0.3">
      <c r="A7">
        <f t="shared" si="4"/>
        <v>5</v>
      </c>
      <c r="B7" t="s">
        <v>46</v>
      </c>
      <c r="C7" t="s">
        <v>47</v>
      </c>
      <c r="D7" t="s">
        <v>268</v>
      </c>
      <c r="E7" s="28">
        <v>1542</v>
      </c>
      <c r="F7" s="21">
        <v>4000000</v>
      </c>
      <c r="G7" s="22">
        <v>1.5</v>
      </c>
      <c r="H7" s="21">
        <v>500000</v>
      </c>
      <c r="I7" s="21">
        <v>300000</v>
      </c>
      <c r="J7" s="21">
        <v>800000</v>
      </c>
      <c r="K7" s="30">
        <v>1</v>
      </c>
      <c r="L7" s="28" t="s">
        <v>94</v>
      </c>
      <c r="O7" s="21">
        <f>SUMIF(TTL_1!$A$13:$A$63,Danh_Sach!$A7,TTL_1!$Y$13:$Y$63)+SUMIF(TTL_2!$A$13:$A$63,Danh_Sach!$A7,TTL_2!$Y$13:$Y$63)+SUMIF(TTL_3!$A$13:$A$63,Danh_Sach!$A7,TTL_3!$Y$13:$Y$63)+SUMIF(TTL_4!$A$13:$A$63,Danh_Sach!$A7,TTL_4!$Y$13:$Y$63)+SUMIF(TTL_5!$A$13:$A$63,Danh_Sach!$A7,TTL_5!$Y$13:$Y$63)+SUMIF(TTL_6!$A$13:$A$63,Danh_Sach!$A7,TTL_6!$Y$13:$Y$63)+SUMIF(TTL_7!$A$13:$A$63,Danh_Sach!$A7,TTL_7!$Y$13:$Y$63)+SUMIF(TTL_8!$A$13:$A$63,Danh_Sach!$A7,TTL_8!$Y$13:$Y$63)+SUMIF(TTL_9!$A$13:$A$63,Danh_Sach!$A7,TTL_9!$Y$13:$Y$63)+SUMIF(TTL_10!$A$13:$A$63,Danh_Sach!$A7,TTL_10!$Y$13:$Y$63)+SUMIF(TTL_11!$A$13:$A$63,Danh_Sach!$A7,TTL_11!$Y$13:$Y$63)+SUMIF(TTL_12!$A$13:$A$63,Danh_Sach!$A7,TTL_12!$Y$13:$Y$63)</f>
        <v>94710769</v>
      </c>
      <c r="P7" s="21">
        <f>SUMIF(TTL_1!$A$13:$A$63,Danh_Sach!$A7,TTL_1!$AA$13:$AA$63)+SUMIF(TTL_2!$A$13:$A$63,Danh_Sach!$A7,TTL_2!$AA$13:$AA$63)+SUMIF(TTL_3!$A$13:$A$63,Danh_Sach!$A7,TTL_3!$AA$13:$AA$63)+SUMIF(TTL_4!$A$13:$A$63,Danh_Sach!$A7,TTL_4!$AA$13:$AA$63)+SUMIF(TTL_5!$A$13:$A$63,Danh_Sach!$A7,TTL_5!$AA$13:$AA$63)+SUMIF(TTL_6!$A$13:$A$63,Danh_Sach!$A7,TTL_6!$AA$13:$AA$63)+SUMIF(TTL_7!$A$13:$A$63,Danh_Sach!$A7,TTL_7!$AA$13:$AA$63)+SUMIF(TTL_8!$A$13:$A$63,Danh_Sach!$A7,TTL_8!$AA$13:$AA$63)+SUMIF(TTL_9!$A$13:$A$63,Danh_Sach!$A7,TTL_9!$AA$13:$AA$63)+SUMIF(TTL_10!$A$13:$A$63,Danh_Sach!$A7,TTL_10!$AA$13:$AA$63)+SUMIF(TTL_11!$A$13:$A$63,Danh_Sach!$A7,TTL_11!$AA$13:$AA$63)+SUMIF(TTL_12!$A$13:$A$63,Danh_Sach!$A7,TTL_12!$AA$13:$AA$63)</f>
        <v>151200000</v>
      </c>
      <c r="Q7" s="21">
        <f>SUMIF(TTL_1!$A$13:$A$63,Danh_Sach!$A7,TTL_1!$AB$13:$AB$63)+SUMIF(TTL_2!$A$13:$A$63,Danh_Sach!$A7,TTL_2!$AB$13:$AB$63)+SUMIF(TTL_3!$A$13:$A$63,Danh_Sach!$A7,TTL_3!$AB$13:$AB$63)+SUMIF(TTL_4!$A$13:$A$63,Danh_Sach!$A7,TTL_4!$AB$13:$AB$63)+SUMIF(TTL_5!$A$13:$A$63,Danh_Sach!$A7,TTL_5!$AB$13:$AB$63)+SUMIF(TTL_6!$A$13:$A$63,Danh_Sach!$A7,TTL_6!$AB$13:$AB$63)+SUMIF(TTL_7!$A$13:$A$63,Danh_Sach!$A7,TTL_7!$AB$13:$AB$63)+SUMIF(TTL_8!$A$13:$A$63,Danh_Sach!$A7,TTL_8!$AB$13:$AB$63)+SUMIF(TTL_9!$A$13:$A$63,Danh_Sach!$A7,TTL_9!$AB$13:$AB$63)+SUMIF(TTL_10!$A$13:$A$63,Danh_Sach!$A7,TTL_10!$AB$13:$AB$63)+SUMIF(TTL_11!$A$13:$A$63,Danh_Sach!$A7,TTL_11!$AB$13:$AB$63)+SUMIF(TTL_12!$A$13:$A$63,Danh_Sach!$A7,TTL_12!$AB$13:$AB$63)</f>
        <v>5040000</v>
      </c>
      <c r="R7" s="133">
        <f t="shared" si="2"/>
        <v>0</v>
      </c>
      <c r="S7" s="21">
        <f>IF(R7&lt;=Infor!$B$41*12,ROUND(5%*R7,0),IF(R7&lt;=Infor!$B$42*12,ROUND(10%*R7-3000000,0),IF(R7&lt;=Infor!$B$43*12,ROUND(15%*R7-9000000,0),IF(R7&lt;=Infor!$B$44*12,ROUND(20%*R7-19800000,0),IF(R7&lt;=Infor!$B$45*12,ROUND(25%*R7-39000000,0),IF(R7&lt;=Infor!$B$46*12,ROUND(30%*R7-70200000,0),ROUND(35%*R7-118200000,0)))))))</f>
        <v>0</v>
      </c>
      <c r="T7" s="21">
        <f>SUMIF(TTL_1!$A$13:$A$63,Danh_Sach!$A7,TTL_1!$S$13:$S$63)+SUMIF(TTL_2!$A$13:$A$63,Danh_Sach!$A7,TTL_2!$S$13:$S$63)+SUMIF(TTL_3!$A$13:$A$63,Danh_Sach!$A7,TTL_3!$S$13:$S$63)+SUMIF(TTL_4!$A$13:$A$63,Danh_Sach!$A7,TTL_4!$S$13:$S$63)+SUMIF(TTL_5!$A$13:$A$63,Danh_Sach!$A7,TTL_5!$S$13:$S$63)+SUMIF(TTL_6!$A$13:$A$63,Danh_Sach!$A7,TTL_6!$S$13:$S$63)+SUMIF(TTL_7!$A$13:$A$63,Danh_Sach!$A7,TTL_7!$S$13:$S$63)+SUMIF(TTL_8!$A$13:$A$63,Danh_Sach!$A7,TTL_8!$S$13:$S$63)+SUMIF(TTL_9!$A$13:$A$63,Danh_Sach!$A7,TTL_9!$S$13:$S$63)+SUMIF(TTL_10!$A$13:$A$63,Danh_Sach!$A7,TTL_10!$S$13:$S$63)+SUMIF(TTL_11!$A$13:$A$63,Danh_Sach!$A7,TTL_11!$S$13:$S$63)+SUMIF(TTL_12!$A$13:$A$63,Danh_Sach!$A7,TTL_12!$S$13:$S$63)</f>
        <v>0</v>
      </c>
      <c r="U7" s="133">
        <f t="shared" si="3"/>
        <v>0</v>
      </c>
    </row>
    <row r="8" spans="1:46" x14ac:dyDescent="0.3">
      <c r="A8">
        <f t="shared" si="4"/>
        <v>6</v>
      </c>
      <c r="B8" t="s">
        <v>48</v>
      </c>
      <c r="C8" t="s">
        <v>47</v>
      </c>
      <c r="D8" t="s">
        <v>269</v>
      </c>
      <c r="E8" s="28">
        <v>6422</v>
      </c>
      <c r="F8" s="21">
        <v>4000000</v>
      </c>
      <c r="G8" s="22">
        <v>1.5</v>
      </c>
      <c r="H8" s="21">
        <v>500000</v>
      </c>
      <c r="I8" s="21">
        <v>300000</v>
      </c>
      <c r="J8" s="21">
        <v>800000</v>
      </c>
      <c r="K8" s="30">
        <v>1</v>
      </c>
      <c r="L8" s="28" t="s">
        <v>30</v>
      </c>
      <c r="O8" s="21">
        <f>SUMIF(TTL_1!$A$13:$A$63,Danh_Sach!$A8,TTL_1!$Y$13:$Y$63)+SUMIF(TTL_2!$A$13:$A$63,Danh_Sach!$A8,TTL_2!$Y$13:$Y$63)+SUMIF(TTL_3!$A$13:$A$63,Danh_Sach!$A8,TTL_3!$Y$13:$Y$63)+SUMIF(TTL_4!$A$13:$A$63,Danh_Sach!$A8,TTL_4!$Y$13:$Y$63)+SUMIF(TTL_5!$A$13:$A$63,Danh_Sach!$A8,TTL_5!$Y$13:$Y$63)+SUMIF(TTL_6!$A$13:$A$63,Danh_Sach!$A8,TTL_6!$Y$13:$Y$63)+SUMIF(TTL_7!$A$13:$A$63,Danh_Sach!$A8,TTL_7!$Y$13:$Y$63)+SUMIF(TTL_8!$A$13:$A$63,Danh_Sach!$A8,TTL_8!$Y$13:$Y$63)+SUMIF(TTL_9!$A$13:$A$63,Danh_Sach!$A8,TTL_9!$Y$13:$Y$63)+SUMIF(TTL_10!$A$13:$A$63,Danh_Sach!$A8,TTL_10!$Y$13:$Y$63)+SUMIF(TTL_11!$A$13:$A$63,Danh_Sach!$A8,TTL_11!$Y$13:$Y$63)+SUMIF(TTL_12!$A$13:$A$63,Danh_Sach!$A8,TTL_12!$Y$13:$Y$63)</f>
        <v>94710769</v>
      </c>
      <c r="P8" s="21">
        <f>SUMIF(TTL_1!$A$13:$A$63,Danh_Sach!$A8,TTL_1!$AA$13:$AA$63)+SUMIF(TTL_2!$A$13:$A$63,Danh_Sach!$A8,TTL_2!$AA$13:$AA$63)+SUMIF(TTL_3!$A$13:$A$63,Danh_Sach!$A8,TTL_3!$AA$13:$AA$63)+SUMIF(TTL_4!$A$13:$A$63,Danh_Sach!$A8,TTL_4!$AA$13:$AA$63)+SUMIF(TTL_5!$A$13:$A$63,Danh_Sach!$A8,TTL_5!$AA$13:$AA$63)+SUMIF(TTL_6!$A$13:$A$63,Danh_Sach!$A8,TTL_6!$AA$13:$AA$63)+SUMIF(TTL_7!$A$13:$A$63,Danh_Sach!$A8,TTL_7!$AA$13:$AA$63)+SUMIF(TTL_8!$A$13:$A$63,Danh_Sach!$A8,TTL_8!$AA$13:$AA$63)+SUMIF(TTL_9!$A$13:$A$63,Danh_Sach!$A8,TTL_9!$AA$13:$AA$63)+SUMIF(TTL_10!$A$13:$A$63,Danh_Sach!$A8,TTL_10!$AA$13:$AA$63)+SUMIF(TTL_11!$A$13:$A$63,Danh_Sach!$A8,TTL_11!$AA$13:$AA$63)+SUMIF(TTL_12!$A$13:$A$63,Danh_Sach!$A8,TTL_12!$AA$13:$AA$63)</f>
        <v>151200000</v>
      </c>
      <c r="Q8" s="21">
        <f>SUMIF(TTL_1!$A$13:$A$63,Danh_Sach!$A8,TTL_1!$AB$13:$AB$63)+SUMIF(TTL_2!$A$13:$A$63,Danh_Sach!$A8,TTL_2!$AB$13:$AB$63)+SUMIF(TTL_3!$A$13:$A$63,Danh_Sach!$A8,TTL_3!$AB$13:$AB$63)+SUMIF(TTL_4!$A$13:$A$63,Danh_Sach!$A8,TTL_4!$AB$13:$AB$63)+SUMIF(TTL_5!$A$13:$A$63,Danh_Sach!$A8,TTL_5!$AB$13:$AB$63)+SUMIF(TTL_6!$A$13:$A$63,Danh_Sach!$A8,TTL_6!$AB$13:$AB$63)+SUMIF(TTL_7!$A$13:$A$63,Danh_Sach!$A8,TTL_7!$AB$13:$AB$63)+SUMIF(TTL_8!$A$13:$A$63,Danh_Sach!$A8,TTL_8!$AB$13:$AB$63)+SUMIF(TTL_9!$A$13:$A$63,Danh_Sach!$A8,TTL_9!$AB$13:$AB$63)+SUMIF(TTL_10!$A$13:$A$63,Danh_Sach!$A8,TTL_10!$AB$13:$AB$63)+SUMIF(TTL_11!$A$13:$A$63,Danh_Sach!$A8,TTL_11!$AB$13:$AB$63)+SUMIF(TTL_12!$A$13:$A$63,Danh_Sach!$A8,TTL_12!$AB$13:$AB$63)</f>
        <v>0</v>
      </c>
      <c r="R8" s="133">
        <f t="shared" si="2"/>
        <v>0</v>
      </c>
      <c r="S8" s="21">
        <f>IF(R8&lt;=Infor!$B$41*12,ROUND(5%*R8,0),IF(R8&lt;=Infor!$B$42*12,ROUND(10%*R8-3000000,0),IF(R8&lt;=Infor!$B$43*12,ROUND(15%*R8-9000000,0),IF(R8&lt;=Infor!$B$44*12,ROUND(20%*R8-19800000,0),IF(R8&lt;=Infor!$B$45*12,ROUND(25%*R8-39000000,0),IF(R8&lt;=Infor!$B$46*12,ROUND(30%*R8-70200000,0),ROUND(35%*R8-118200000,0)))))))</f>
        <v>0</v>
      </c>
      <c r="T8" s="21">
        <f>SUMIF(TTL_1!$A$13:$A$63,Danh_Sach!$A8,TTL_1!$S$13:$S$63)+SUMIF(TTL_2!$A$13:$A$63,Danh_Sach!$A8,TTL_2!$S$13:$S$63)+SUMIF(TTL_3!$A$13:$A$63,Danh_Sach!$A8,TTL_3!$S$13:$S$63)+SUMIF(TTL_4!$A$13:$A$63,Danh_Sach!$A8,TTL_4!$S$13:$S$63)+SUMIF(TTL_5!$A$13:$A$63,Danh_Sach!$A8,TTL_5!$S$13:$S$63)+SUMIF(TTL_6!$A$13:$A$63,Danh_Sach!$A8,TTL_6!$S$13:$S$63)+SUMIF(TTL_7!$A$13:$A$63,Danh_Sach!$A8,TTL_7!$S$13:$S$63)+SUMIF(TTL_8!$A$13:$A$63,Danh_Sach!$A8,TTL_8!$S$13:$S$63)+SUMIF(TTL_9!$A$13:$A$63,Danh_Sach!$A8,TTL_9!$S$13:$S$63)+SUMIF(TTL_10!$A$13:$A$63,Danh_Sach!$A8,TTL_10!$S$13:$S$63)+SUMIF(TTL_11!$A$13:$A$63,Danh_Sach!$A8,TTL_11!$S$13:$S$63)+SUMIF(TTL_12!$A$13:$A$63,Danh_Sach!$A8,TTL_12!$S$13:$S$63)</f>
        <v>0</v>
      </c>
      <c r="U8" s="133">
        <f t="shared" si="3"/>
        <v>0</v>
      </c>
    </row>
    <row r="9" spans="1:46" x14ac:dyDescent="0.3">
      <c r="A9">
        <f t="shared" si="4"/>
        <v>7</v>
      </c>
      <c r="B9" t="s">
        <v>49</v>
      </c>
      <c r="C9" t="s">
        <v>47</v>
      </c>
      <c r="D9" t="s">
        <v>269</v>
      </c>
      <c r="E9" s="28">
        <v>6422</v>
      </c>
      <c r="F9" s="21">
        <v>4000000</v>
      </c>
      <c r="G9" s="22">
        <v>1</v>
      </c>
      <c r="H9" s="21">
        <v>500000</v>
      </c>
      <c r="I9" s="21">
        <v>300000</v>
      </c>
      <c r="J9" s="21">
        <v>800000</v>
      </c>
      <c r="K9" s="30">
        <v>2</v>
      </c>
      <c r="L9" s="28" t="s">
        <v>30</v>
      </c>
      <c r="O9" s="21">
        <f>SUMIF(TTL_1!$A$13:$A$63,Danh_Sach!$A9,TTL_1!$Y$13:$Y$63)+SUMIF(TTL_2!$A$13:$A$63,Danh_Sach!$A9,TTL_2!$Y$13:$Y$63)+SUMIF(TTL_3!$A$13:$A$63,Danh_Sach!$A9,TTL_3!$Y$13:$Y$63)+SUMIF(TTL_4!$A$13:$A$63,Danh_Sach!$A9,TTL_4!$Y$13:$Y$63)+SUMIF(TTL_5!$A$13:$A$63,Danh_Sach!$A9,TTL_5!$Y$13:$Y$63)+SUMIF(TTL_6!$A$13:$A$63,Danh_Sach!$A9,TTL_6!$Y$13:$Y$63)+SUMIF(TTL_7!$A$13:$A$63,Danh_Sach!$A9,TTL_7!$Y$13:$Y$63)+SUMIF(TTL_8!$A$13:$A$63,Danh_Sach!$A9,TTL_8!$Y$13:$Y$63)+SUMIF(TTL_9!$A$13:$A$63,Danh_Sach!$A9,TTL_9!$Y$13:$Y$63)+SUMIF(TTL_10!$A$13:$A$63,Danh_Sach!$A9,TTL_10!$Y$13:$Y$63)+SUMIF(TTL_11!$A$13:$A$63,Danh_Sach!$A9,TTL_11!$Y$13:$Y$63)+SUMIF(TTL_12!$A$13:$A$63,Danh_Sach!$A9,TTL_12!$Y$13:$Y$63)</f>
        <v>70633846</v>
      </c>
      <c r="P9" s="21">
        <f>SUMIF(TTL_1!$A$13:$A$63,Danh_Sach!$A9,TTL_1!$AA$13:$AA$63)+SUMIF(TTL_2!$A$13:$A$63,Danh_Sach!$A9,TTL_2!$AA$13:$AA$63)+SUMIF(TTL_3!$A$13:$A$63,Danh_Sach!$A9,TTL_3!$AA$13:$AA$63)+SUMIF(TTL_4!$A$13:$A$63,Danh_Sach!$A9,TTL_4!$AA$13:$AA$63)+SUMIF(TTL_5!$A$13:$A$63,Danh_Sach!$A9,TTL_5!$AA$13:$AA$63)+SUMIF(TTL_6!$A$13:$A$63,Danh_Sach!$A9,TTL_6!$AA$13:$AA$63)+SUMIF(TTL_7!$A$13:$A$63,Danh_Sach!$A9,TTL_7!$AA$13:$AA$63)+SUMIF(TTL_8!$A$13:$A$63,Danh_Sach!$A9,TTL_8!$AA$13:$AA$63)+SUMIF(TTL_9!$A$13:$A$63,Danh_Sach!$A9,TTL_9!$AA$13:$AA$63)+SUMIF(TTL_10!$A$13:$A$63,Danh_Sach!$A9,TTL_10!$AA$13:$AA$63)+SUMIF(TTL_11!$A$13:$A$63,Danh_Sach!$A9,TTL_11!$AA$13:$AA$63)+SUMIF(TTL_12!$A$13:$A$63,Danh_Sach!$A9,TTL_12!$AA$13:$AA$63)</f>
        <v>194400000</v>
      </c>
      <c r="Q9" s="21">
        <f>SUMIF(TTL_1!$A$13:$A$63,Danh_Sach!$A9,TTL_1!$AB$13:$AB$63)+SUMIF(TTL_2!$A$13:$A$63,Danh_Sach!$A9,TTL_2!$AB$13:$AB$63)+SUMIF(TTL_3!$A$13:$A$63,Danh_Sach!$A9,TTL_3!$AB$13:$AB$63)+SUMIF(TTL_4!$A$13:$A$63,Danh_Sach!$A9,TTL_4!$AB$13:$AB$63)+SUMIF(TTL_5!$A$13:$A$63,Danh_Sach!$A9,TTL_5!$AB$13:$AB$63)+SUMIF(TTL_6!$A$13:$A$63,Danh_Sach!$A9,TTL_6!$AB$13:$AB$63)+SUMIF(TTL_7!$A$13:$A$63,Danh_Sach!$A9,TTL_7!$AB$13:$AB$63)+SUMIF(TTL_8!$A$13:$A$63,Danh_Sach!$A9,TTL_8!$AB$13:$AB$63)+SUMIF(TTL_9!$A$13:$A$63,Danh_Sach!$A9,TTL_9!$AB$13:$AB$63)+SUMIF(TTL_10!$A$13:$A$63,Danh_Sach!$A9,TTL_10!$AB$13:$AB$63)+SUMIF(TTL_11!$A$13:$A$63,Danh_Sach!$A9,TTL_11!$AB$13:$AB$63)+SUMIF(TTL_12!$A$13:$A$63,Danh_Sach!$A9,TTL_12!$AB$13:$AB$63)</f>
        <v>0</v>
      </c>
      <c r="R9" s="133">
        <f t="shared" si="2"/>
        <v>0</v>
      </c>
      <c r="S9" s="21">
        <f>IF(R9&lt;=Infor!$B$41*12,ROUND(5%*R9,0),IF(R9&lt;=Infor!$B$42*12,ROUND(10%*R9-3000000,0),IF(R9&lt;=Infor!$B$43*12,ROUND(15%*R9-9000000,0),IF(R9&lt;=Infor!$B$44*12,ROUND(20%*R9-19800000,0),IF(R9&lt;=Infor!$B$45*12,ROUND(25%*R9-39000000,0),IF(R9&lt;=Infor!$B$46*12,ROUND(30%*R9-70200000,0),ROUND(35%*R9-118200000,0)))))))</f>
        <v>0</v>
      </c>
      <c r="T9" s="21">
        <f>SUMIF(TTL_1!$A$13:$A$63,Danh_Sach!$A9,TTL_1!$S$13:$S$63)+SUMIF(TTL_2!$A$13:$A$63,Danh_Sach!$A9,TTL_2!$S$13:$S$63)+SUMIF(TTL_3!$A$13:$A$63,Danh_Sach!$A9,TTL_3!$S$13:$S$63)+SUMIF(TTL_4!$A$13:$A$63,Danh_Sach!$A9,TTL_4!$S$13:$S$63)+SUMIF(TTL_5!$A$13:$A$63,Danh_Sach!$A9,TTL_5!$S$13:$S$63)+SUMIF(TTL_6!$A$13:$A$63,Danh_Sach!$A9,TTL_6!$S$13:$S$63)+SUMIF(TTL_7!$A$13:$A$63,Danh_Sach!$A9,TTL_7!$S$13:$S$63)+SUMIF(TTL_8!$A$13:$A$63,Danh_Sach!$A9,TTL_8!$S$13:$S$63)+SUMIF(TTL_9!$A$13:$A$63,Danh_Sach!$A9,TTL_9!$S$13:$S$63)+SUMIF(TTL_10!$A$13:$A$63,Danh_Sach!$A9,TTL_10!$S$13:$S$63)+SUMIF(TTL_11!$A$13:$A$63,Danh_Sach!$A9,TTL_11!$S$13:$S$63)+SUMIF(TTL_12!$A$13:$A$63,Danh_Sach!$A9,TTL_12!$S$13:$S$63)</f>
        <v>0</v>
      </c>
      <c r="U9" s="133">
        <f t="shared" si="3"/>
        <v>0</v>
      </c>
    </row>
    <row r="10" spans="1:46" x14ac:dyDescent="0.3">
      <c r="A10">
        <f t="shared" si="4"/>
        <v>8</v>
      </c>
      <c r="B10" t="s">
        <v>50</v>
      </c>
      <c r="C10" t="s">
        <v>47</v>
      </c>
      <c r="D10" t="s">
        <v>269</v>
      </c>
      <c r="E10" s="28">
        <v>6422</v>
      </c>
      <c r="F10" s="21">
        <v>4000000</v>
      </c>
      <c r="G10" s="22">
        <v>1</v>
      </c>
      <c r="H10" s="21">
        <v>500000</v>
      </c>
      <c r="I10" s="21">
        <v>300000</v>
      </c>
      <c r="J10" s="21">
        <v>800000</v>
      </c>
      <c r="K10" s="30">
        <v>0</v>
      </c>
      <c r="L10" s="28" t="s">
        <v>30</v>
      </c>
      <c r="O10" s="21">
        <f>SUMIF(TTL_1!$A$13:$A$63,Danh_Sach!$A10,TTL_1!$Y$13:$Y$63)+SUMIF(TTL_2!$A$13:$A$63,Danh_Sach!$A10,TTL_2!$Y$13:$Y$63)+SUMIF(TTL_3!$A$13:$A$63,Danh_Sach!$A10,TTL_3!$Y$13:$Y$63)+SUMIF(TTL_4!$A$13:$A$63,Danh_Sach!$A10,TTL_4!$Y$13:$Y$63)+SUMIF(TTL_5!$A$13:$A$63,Danh_Sach!$A10,TTL_5!$Y$13:$Y$63)+SUMIF(TTL_6!$A$13:$A$63,Danh_Sach!$A10,TTL_6!$Y$13:$Y$63)+SUMIF(TTL_7!$A$13:$A$63,Danh_Sach!$A10,TTL_7!$Y$13:$Y$63)+SUMIF(TTL_8!$A$13:$A$63,Danh_Sach!$A10,TTL_8!$Y$13:$Y$63)+SUMIF(TTL_9!$A$13:$A$63,Danh_Sach!$A10,TTL_9!$Y$13:$Y$63)+SUMIF(TTL_10!$A$13:$A$63,Danh_Sach!$A10,TTL_10!$Y$13:$Y$63)+SUMIF(TTL_11!$A$13:$A$63,Danh_Sach!$A10,TTL_11!$Y$13:$Y$63)+SUMIF(TTL_12!$A$13:$A$63,Danh_Sach!$A10,TTL_12!$Y$13:$Y$63)</f>
        <v>70633846</v>
      </c>
      <c r="P10" s="21">
        <f>SUMIF(TTL_1!$A$13:$A$63,Danh_Sach!$A10,TTL_1!$AA$13:$AA$63)+SUMIF(TTL_2!$A$13:$A$63,Danh_Sach!$A10,TTL_2!$AA$13:$AA$63)+SUMIF(TTL_3!$A$13:$A$63,Danh_Sach!$A10,TTL_3!$AA$13:$AA$63)+SUMIF(TTL_4!$A$13:$A$63,Danh_Sach!$A10,TTL_4!$AA$13:$AA$63)+SUMIF(TTL_5!$A$13:$A$63,Danh_Sach!$A10,TTL_5!$AA$13:$AA$63)+SUMIF(TTL_6!$A$13:$A$63,Danh_Sach!$A10,TTL_6!$AA$13:$AA$63)+SUMIF(TTL_7!$A$13:$A$63,Danh_Sach!$A10,TTL_7!$AA$13:$AA$63)+SUMIF(TTL_8!$A$13:$A$63,Danh_Sach!$A10,TTL_8!$AA$13:$AA$63)+SUMIF(TTL_9!$A$13:$A$63,Danh_Sach!$A10,TTL_9!$AA$13:$AA$63)+SUMIF(TTL_10!$A$13:$A$63,Danh_Sach!$A10,TTL_10!$AA$13:$AA$63)+SUMIF(TTL_11!$A$13:$A$63,Danh_Sach!$A10,TTL_11!$AA$13:$AA$63)+SUMIF(TTL_12!$A$13:$A$63,Danh_Sach!$A10,TTL_12!$AA$13:$AA$63)</f>
        <v>108000000</v>
      </c>
      <c r="Q10" s="21">
        <f>SUMIF(TTL_1!$A$13:$A$63,Danh_Sach!$A10,TTL_1!$AB$13:$AB$63)+SUMIF(TTL_2!$A$13:$A$63,Danh_Sach!$A10,TTL_2!$AB$13:$AB$63)+SUMIF(TTL_3!$A$13:$A$63,Danh_Sach!$A10,TTL_3!$AB$13:$AB$63)+SUMIF(TTL_4!$A$13:$A$63,Danh_Sach!$A10,TTL_4!$AB$13:$AB$63)+SUMIF(TTL_5!$A$13:$A$63,Danh_Sach!$A10,TTL_5!$AB$13:$AB$63)+SUMIF(TTL_6!$A$13:$A$63,Danh_Sach!$A10,TTL_6!$AB$13:$AB$63)+SUMIF(TTL_7!$A$13:$A$63,Danh_Sach!$A10,TTL_7!$AB$13:$AB$63)+SUMIF(TTL_8!$A$13:$A$63,Danh_Sach!$A10,TTL_8!$AB$13:$AB$63)+SUMIF(TTL_9!$A$13:$A$63,Danh_Sach!$A10,TTL_9!$AB$13:$AB$63)+SUMIF(TTL_10!$A$13:$A$63,Danh_Sach!$A10,TTL_10!$AB$13:$AB$63)+SUMIF(TTL_11!$A$13:$A$63,Danh_Sach!$A10,TTL_11!$AB$13:$AB$63)+SUMIF(TTL_12!$A$13:$A$63,Danh_Sach!$A10,TTL_12!$AB$13:$AB$63)</f>
        <v>0</v>
      </c>
      <c r="R10" s="133">
        <f t="shared" si="2"/>
        <v>0</v>
      </c>
      <c r="S10" s="21">
        <f>IF(R10&lt;=Infor!$B$41*12,ROUND(5%*R10,0),IF(R10&lt;=Infor!$B$42*12,ROUND(10%*R10-3000000,0),IF(R10&lt;=Infor!$B$43*12,ROUND(15%*R10-9000000,0),IF(R10&lt;=Infor!$B$44*12,ROUND(20%*R10-19800000,0),IF(R10&lt;=Infor!$B$45*12,ROUND(25%*R10-39000000,0),IF(R10&lt;=Infor!$B$46*12,ROUND(30%*R10-70200000,0),ROUND(35%*R10-118200000,0)))))))</f>
        <v>0</v>
      </c>
      <c r="T10" s="21">
        <f>SUMIF(TTL_1!$A$13:$A$63,Danh_Sach!$A10,TTL_1!$S$13:$S$63)+SUMIF(TTL_2!$A$13:$A$63,Danh_Sach!$A10,TTL_2!$S$13:$S$63)+SUMIF(TTL_3!$A$13:$A$63,Danh_Sach!$A10,TTL_3!$S$13:$S$63)+SUMIF(TTL_4!$A$13:$A$63,Danh_Sach!$A10,TTL_4!$S$13:$S$63)+SUMIF(TTL_5!$A$13:$A$63,Danh_Sach!$A10,TTL_5!$S$13:$S$63)+SUMIF(TTL_6!$A$13:$A$63,Danh_Sach!$A10,TTL_6!$S$13:$S$63)+SUMIF(TTL_7!$A$13:$A$63,Danh_Sach!$A10,TTL_7!$S$13:$S$63)+SUMIF(TTL_8!$A$13:$A$63,Danh_Sach!$A10,TTL_8!$S$13:$S$63)+SUMIF(TTL_9!$A$13:$A$63,Danh_Sach!$A10,TTL_9!$S$13:$S$63)+SUMIF(TTL_10!$A$13:$A$63,Danh_Sach!$A10,TTL_10!$S$13:$S$63)+SUMIF(TTL_11!$A$13:$A$63,Danh_Sach!$A10,TTL_11!$S$13:$S$63)+SUMIF(TTL_12!$A$13:$A$63,Danh_Sach!$A10,TTL_12!$S$13:$S$63)</f>
        <v>0</v>
      </c>
      <c r="U10" s="133">
        <f t="shared" si="3"/>
        <v>0</v>
      </c>
    </row>
    <row r="11" spans="1:46" x14ac:dyDescent="0.3">
      <c r="A11">
        <f t="shared" si="4"/>
        <v>9</v>
      </c>
      <c r="B11" t="s">
        <v>51</v>
      </c>
      <c r="C11" t="s">
        <v>47</v>
      </c>
      <c r="D11" t="s">
        <v>268</v>
      </c>
      <c r="E11" s="28">
        <v>1542</v>
      </c>
      <c r="F11" s="21">
        <v>4000000</v>
      </c>
      <c r="G11" s="22">
        <v>1</v>
      </c>
      <c r="H11" s="21">
        <v>500000</v>
      </c>
      <c r="I11" s="21">
        <v>300000</v>
      </c>
      <c r="J11" s="21">
        <v>800000</v>
      </c>
      <c r="K11" s="30">
        <v>2</v>
      </c>
      <c r="L11" s="28" t="s">
        <v>30</v>
      </c>
      <c r="O11" s="21">
        <f>SUMIF(TTL_1!$A$13:$A$63,Danh_Sach!$A11,TTL_1!$Y$13:$Y$63)+SUMIF(TTL_2!$A$13:$A$63,Danh_Sach!$A11,TTL_2!$Y$13:$Y$63)+SUMIF(TTL_3!$A$13:$A$63,Danh_Sach!$A11,TTL_3!$Y$13:$Y$63)+SUMIF(TTL_4!$A$13:$A$63,Danh_Sach!$A11,TTL_4!$Y$13:$Y$63)+SUMIF(TTL_5!$A$13:$A$63,Danh_Sach!$A11,TTL_5!$Y$13:$Y$63)+SUMIF(TTL_6!$A$13:$A$63,Danh_Sach!$A11,TTL_6!$Y$13:$Y$63)+SUMIF(TTL_7!$A$13:$A$63,Danh_Sach!$A11,TTL_7!$Y$13:$Y$63)+SUMIF(TTL_8!$A$13:$A$63,Danh_Sach!$A11,TTL_8!$Y$13:$Y$63)+SUMIF(TTL_9!$A$13:$A$63,Danh_Sach!$A11,TTL_9!$Y$13:$Y$63)+SUMIF(TTL_10!$A$13:$A$63,Danh_Sach!$A11,TTL_10!$Y$13:$Y$63)+SUMIF(TTL_11!$A$13:$A$63,Danh_Sach!$A11,TTL_11!$Y$13:$Y$63)+SUMIF(TTL_12!$A$13:$A$63,Danh_Sach!$A11,TTL_12!$Y$13:$Y$63)</f>
        <v>70633846</v>
      </c>
      <c r="P11" s="21">
        <f>SUMIF(TTL_1!$A$13:$A$63,Danh_Sach!$A11,TTL_1!$AA$13:$AA$63)+SUMIF(TTL_2!$A$13:$A$63,Danh_Sach!$A11,TTL_2!$AA$13:$AA$63)+SUMIF(TTL_3!$A$13:$A$63,Danh_Sach!$A11,TTL_3!$AA$13:$AA$63)+SUMIF(TTL_4!$A$13:$A$63,Danh_Sach!$A11,TTL_4!$AA$13:$AA$63)+SUMIF(TTL_5!$A$13:$A$63,Danh_Sach!$A11,TTL_5!$AA$13:$AA$63)+SUMIF(TTL_6!$A$13:$A$63,Danh_Sach!$A11,TTL_6!$AA$13:$AA$63)+SUMIF(TTL_7!$A$13:$A$63,Danh_Sach!$A11,TTL_7!$AA$13:$AA$63)+SUMIF(TTL_8!$A$13:$A$63,Danh_Sach!$A11,TTL_8!$AA$13:$AA$63)+SUMIF(TTL_9!$A$13:$A$63,Danh_Sach!$A11,TTL_9!$AA$13:$AA$63)+SUMIF(TTL_10!$A$13:$A$63,Danh_Sach!$A11,TTL_10!$AA$13:$AA$63)+SUMIF(TTL_11!$A$13:$A$63,Danh_Sach!$A11,TTL_11!$AA$13:$AA$63)+SUMIF(TTL_12!$A$13:$A$63,Danh_Sach!$A11,TTL_12!$AA$13:$AA$63)</f>
        <v>194400000</v>
      </c>
      <c r="Q11" s="21">
        <f>SUMIF(TTL_1!$A$13:$A$63,Danh_Sach!$A11,TTL_1!$AB$13:$AB$63)+SUMIF(TTL_2!$A$13:$A$63,Danh_Sach!$A11,TTL_2!$AB$13:$AB$63)+SUMIF(TTL_3!$A$13:$A$63,Danh_Sach!$A11,TTL_3!$AB$13:$AB$63)+SUMIF(TTL_4!$A$13:$A$63,Danh_Sach!$A11,TTL_4!$AB$13:$AB$63)+SUMIF(TTL_5!$A$13:$A$63,Danh_Sach!$A11,TTL_5!$AB$13:$AB$63)+SUMIF(TTL_6!$A$13:$A$63,Danh_Sach!$A11,TTL_6!$AB$13:$AB$63)+SUMIF(TTL_7!$A$13:$A$63,Danh_Sach!$A11,TTL_7!$AB$13:$AB$63)+SUMIF(TTL_8!$A$13:$A$63,Danh_Sach!$A11,TTL_8!$AB$13:$AB$63)+SUMIF(TTL_9!$A$13:$A$63,Danh_Sach!$A11,TTL_9!$AB$13:$AB$63)+SUMIF(TTL_10!$A$13:$A$63,Danh_Sach!$A11,TTL_10!$AB$13:$AB$63)+SUMIF(TTL_11!$A$13:$A$63,Danh_Sach!$A11,TTL_11!$AB$13:$AB$63)+SUMIF(TTL_12!$A$13:$A$63,Danh_Sach!$A11,TTL_12!$AB$13:$AB$63)</f>
        <v>0</v>
      </c>
      <c r="R11" s="133">
        <f t="shared" si="2"/>
        <v>0</v>
      </c>
      <c r="S11" s="21">
        <f>IF(R11&lt;=Infor!$B$41*12,ROUND(5%*R11,0),IF(R11&lt;=Infor!$B$42*12,ROUND(10%*R11-3000000,0),IF(R11&lt;=Infor!$B$43*12,ROUND(15%*R11-9000000,0),IF(R11&lt;=Infor!$B$44*12,ROUND(20%*R11-19800000,0),IF(R11&lt;=Infor!$B$45*12,ROUND(25%*R11-39000000,0),IF(R11&lt;=Infor!$B$46*12,ROUND(30%*R11-70200000,0),ROUND(35%*R11-118200000,0)))))))</f>
        <v>0</v>
      </c>
      <c r="T11" s="21">
        <f>SUMIF(TTL_1!$A$13:$A$63,Danh_Sach!$A11,TTL_1!$S$13:$S$63)+SUMIF(TTL_2!$A$13:$A$63,Danh_Sach!$A11,TTL_2!$S$13:$S$63)+SUMIF(TTL_3!$A$13:$A$63,Danh_Sach!$A11,TTL_3!$S$13:$S$63)+SUMIF(TTL_4!$A$13:$A$63,Danh_Sach!$A11,TTL_4!$S$13:$S$63)+SUMIF(TTL_5!$A$13:$A$63,Danh_Sach!$A11,TTL_5!$S$13:$S$63)+SUMIF(TTL_6!$A$13:$A$63,Danh_Sach!$A11,TTL_6!$S$13:$S$63)+SUMIF(TTL_7!$A$13:$A$63,Danh_Sach!$A11,TTL_7!$S$13:$S$63)+SUMIF(TTL_8!$A$13:$A$63,Danh_Sach!$A11,TTL_8!$S$13:$S$63)+SUMIF(TTL_9!$A$13:$A$63,Danh_Sach!$A11,TTL_9!$S$13:$S$63)+SUMIF(TTL_10!$A$13:$A$63,Danh_Sach!$A11,TTL_10!$S$13:$S$63)+SUMIF(TTL_11!$A$13:$A$63,Danh_Sach!$A11,TTL_11!$S$13:$S$63)+SUMIF(TTL_12!$A$13:$A$63,Danh_Sach!$A11,TTL_12!$S$13:$S$63)</f>
        <v>0</v>
      </c>
      <c r="U11" s="133">
        <f t="shared" si="3"/>
        <v>0</v>
      </c>
    </row>
    <row r="12" spans="1:46" x14ac:dyDescent="0.3">
      <c r="A12">
        <f t="shared" si="4"/>
        <v>10</v>
      </c>
      <c r="B12" t="s">
        <v>52</v>
      </c>
      <c r="C12" t="s">
        <v>47</v>
      </c>
      <c r="D12" t="s">
        <v>268</v>
      </c>
      <c r="E12" s="28">
        <v>1542</v>
      </c>
      <c r="F12" s="21">
        <v>4000000</v>
      </c>
      <c r="G12" s="22">
        <v>1</v>
      </c>
      <c r="H12" s="21">
        <v>500000</v>
      </c>
      <c r="I12" s="21">
        <v>300000</v>
      </c>
      <c r="J12" s="21">
        <v>800000</v>
      </c>
      <c r="K12" s="30">
        <v>1</v>
      </c>
      <c r="L12" s="28" t="s">
        <v>30</v>
      </c>
      <c r="O12" s="21">
        <f>SUMIF(TTL_1!$A$13:$A$63,Danh_Sach!$A12,TTL_1!$Y$13:$Y$63)+SUMIF(TTL_2!$A$13:$A$63,Danh_Sach!$A12,TTL_2!$Y$13:$Y$63)+SUMIF(TTL_3!$A$13:$A$63,Danh_Sach!$A12,TTL_3!$Y$13:$Y$63)+SUMIF(TTL_4!$A$13:$A$63,Danh_Sach!$A12,TTL_4!$Y$13:$Y$63)+SUMIF(TTL_5!$A$13:$A$63,Danh_Sach!$A12,TTL_5!$Y$13:$Y$63)+SUMIF(TTL_6!$A$13:$A$63,Danh_Sach!$A12,TTL_6!$Y$13:$Y$63)+SUMIF(TTL_7!$A$13:$A$63,Danh_Sach!$A12,TTL_7!$Y$13:$Y$63)+SUMIF(TTL_8!$A$13:$A$63,Danh_Sach!$A12,TTL_8!$Y$13:$Y$63)+SUMIF(TTL_9!$A$13:$A$63,Danh_Sach!$A12,TTL_9!$Y$13:$Y$63)+SUMIF(TTL_10!$A$13:$A$63,Danh_Sach!$A12,TTL_10!$Y$13:$Y$63)+SUMIF(TTL_11!$A$13:$A$63,Danh_Sach!$A12,TTL_11!$Y$13:$Y$63)+SUMIF(TTL_12!$A$13:$A$63,Danh_Sach!$A12,TTL_12!$Y$13:$Y$63)</f>
        <v>70633846</v>
      </c>
      <c r="P12" s="21">
        <f>SUMIF(TTL_1!$A$13:$A$63,Danh_Sach!$A12,TTL_1!$AA$13:$AA$63)+SUMIF(TTL_2!$A$13:$A$63,Danh_Sach!$A12,TTL_2!$AA$13:$AA$63)+SUMIF(TTL_3!$A$13:$A$63,Danh_Sach!$A12,TTL_3!$AA$13:$AA$63)+SUMIF(TTL_4!$A$13:$A$63,Danh_Sach!$A12,TTL_4!$AA$13:$AA$63)+SUMIF(TTL_5!$A$13:$A$63,Danh_Sach!$A12,TTL_5!$AA$13:$AA$63)+SUMIF(TTL_6!$A$13:$A$63,Danh_Sach!$A12,TTL_6!$AA$13:$AA$63)+SUMIF(TTL_7!$A$13:$A$63,Danh_Sach!$A12,TTL_7!$AA$13:$AA$63)+SUMIF(TTL_8!$A$13:$A$63,Danh_Sach!$A12,TTL_8!$AA$13:$AA$63)+SUMIF(TTL_9!$A$13:$A$63,Danh_Sach!$A12,TTL_9!$AA$13:$AA$63)+SUMIF(TTL_10!$A$13:$A$63,Danh_Sach!$A12,TTL_10!$AA$13:$AA$63)+SUMIF(TTL_11!$A$13:$A$63,Danh_Sach!$A12,TTL_11!$AA$13:$AA$63)+SUMIF(TTL_12!$A$13:$A$63,Danh_Sach!$A12,TTL_12!$AA$13:$AA$63)</f>
        <v>151200000</v>
      </c>
      <c r="Q12" s="21">
        <f>SUMIF(TTL_1!$A$13:$A$63,Danh_Sach!$A12,TTL_1!$AB$13:$AB$63)+SUMIF(TTL_2!$A$13:$A$63,Danh_Sach!$A12,TTL_2!$AB$13:$AB$63)+SUMIF(TTL_3!$A$13:$A$63,Danh_Sach!$A12,TTL_3!$AB$13:$AB$63)+SUMIF(TTL_4!$A$13:$A$63,Danh_Sach!$A12,TTL_4!$AB$13:$AB$63)+SUMIF(TTL_5!$A$13:$A$63,Danh_Sach!$A12,TTL_5!$AB$13:$AB$63)+SUMIF(TTL_6!$A$13:$A$63,Danh_Sach!$A12,TTL_6!$AB$13:$AB$63)+SUMIF(TTL_7!$A$13:$A$63,Danh_Sach!$A12,TTL_7!$AB$13:$AB$63)+SUMIF(TTL_8!$A$13:$A$63,Danh_Sach!$A12,TTL_8!$AB$13:$AB$63)+SUMIF(TTL_9!$A$13:$A$63,Danh_Sach!$A12,TTL_9!$AB$13:$AB$63)+SUMIF(TTL_10!$A$13:$A$63,Danh_Sach!$A12,TTL_10!$AB$13:$AB$63)+SUMIF(TTL_11!$A$13:$A$63,Danh_Sach!$A12,TTL_11!$AB$13:$AB$63)+SUMIF(TTL_12!$A$13:$A$63,Danh_Sach!$A12,TTL_12!$AB$13:$AB$63)</f>
        <v>0</v>
      </c>
      <c r="R12" s="133">
        <f t="shared" si="2"/>
        <v>0</v>
      </c>
      <c r="S12" s="21">
        <f>IF(R12&lt;=Infor!$B$41*12,ROUND(5%*R12,0),IF(R12&lt;=Infor!$B$42*12,ROUND(10%*R12-3000000,0),IF(R12&lt;=Infor!$B$43*12,ROUND(15%*R12-9000000,0),IF(R12&lt;=Infor!$B$44*12,ROUND(20%*R12-19800000,0),IF(R12&lt;=Infor!$B$45*12,ROUND(25%*R12-39000000,0),IF(R12&lt;=Infor!$B$46*12,ROUND(30%*R12-70200000,0),ROUND(35%*R12-118200000,0)))))))</f>
        <v>0</v>
      </c>
      <c r="T12" s="21">
        <f>SUMIF(TTL_1!$A$13:$A$63,Danh_Sach!$A12,TTL_1!$S$13:$S$63)+SUMIF(TTL_2!$A$13:$A$63,Danh_Sach!$A12,TTL_2!$S$13:$S$63)+SUMIF(TTL_3!$A$13:$A$63,Danh_Sach!$A12,TTL_3!$S$13:$S$63)+SUMIF(TTL_4!$A$13:$A$63,Danh_Sach!$A12,TTL_4!$S$13:$S$63)+SUMIF(TTL_5!$A$13:$A$63,Danh_Sach!$A12,TTL_5!$S$13:$S$63)+SUMIF(TTL_6!$A$13:$A$63,Danh_Sach!$A12,TTL_6!$S$13:$S$63)+SUMIF(TTL_7!$A$13:$A$63,Danh_Sach!$A12,TTL_7!$S$13:$S$63)+SUMIF(TTL_8!$A$13:$A$63,Danh_Sach!$A12,TTL_8!$S$13:$S$63)+SUMIF(TTL_9!$A$13:$A$63,Danh_Sach!$A12,TTL_9!$S$13:$S$63)+SUMIF(TTL_10!$A$13:$A$63,Danh_Sach!$A12,TTL_10!$S$13:$S$63)+SUMIF(TTL_11!$A$13:$A$63,Danh_Sach!$A12,TTL_11!$S$13:$S$63)+SUMIF(TTL_12!$A$13:$A$63,Danh_Sach!$A12,TTL_12!$S$13:$S$63)</f>
        <v>0</v>
      </c>
      <c r="U12" s="133">
        <f t="shared" si="3"/>
        <v>0</v>
      </c>
    </row>
    <row r="13" spans="1:46" x14ac:dyDescent="0.3">
      <c r="A13">
        <f t="shared" si="4"/>
        <v>11</v>
      </c>
      <c r="B13" t="s">
        <v>53</v>
      </c>
      <c r="C13" t="s">
        <v>47</v>
      </c>
      <c r="D13" t="s">
        <v>268</v>
      </c>
      <c r="E13" s="28">
        <v>1542</v>
      </c>
      <c r="F13" s="21">
        <v>4000000</v>
      </c>
      <c r="G13" s="22">
        <v>1</v>
      </c>
      <c r="H13" s="21">
        <v>500000</v>
      </c>
      <c r="I13" s="21">
        <v>300000</v>
      </c>
      <c r="J13" s="21">
        <v>800000</v>
      </c>
      <c r="K13" s="30">
        <v>0</v>
      </c>
      <c r="L13" s="28" t="s">
        <v>30</v>
      </c>
      <c r="O13" s="21">
        <f>SUMIF(TTL_1!$A$13:$A$63,Danh_Sach!$A13,TTL_1!$Y$13:$Y$63)+SUMIF(TTL_2!$A$13:$A$63,Danh_Sach!$A13,TTL_2!$Y$13:$Y$63)+SUMIF(TTL_3!$A$13:$A$63,Danh_Sach!$A13,TTL_3!$Y$13:$Y$63)+SUMIF(TTL_4!$A$13:$A$63,Danh_Sach!$A13,TTL_4!$Y$13:$Y$63)+SUMIF(TTL_5!$A$13:$A$63,Danh_Sach!$A13,TTL_5!$Y$13:$Y$63)+SUMIF(TTL_6!$A$13:$A$63,Danh_Sach!$A13,TTL_6!$Y$13:$Y$63)+SUMIF(TTL_7!$A$13:$A$63,Danh_Sach!$A13,TTL_7!$Y$13:$Y$63)+SUMIF(TTL_8!$A$13:$A$63,Danh_Sach!$A13,TTL_8!$Y$13:$Y$63)+SUMIF(TTL_9!$A$13:$A$63,Danh_Sach!$A13,TTL_9!$Y$13:$Y$63)+SUMIF(TTL_10!$A$13:$A$63,Danh_Sach!$A13,TTL_10!$Y$13:$Y$63)+SUMIF(TTL_11!$A$13:$A$63,Danh_Sach!$A13,TTL_11!$Y$13:$Y$63)+SUMIF(TTL_12!$A$13:$A$63,Danh_Sach!$A13,TTL_12!$Y$13:$Y$63)</f>
        <v>70633846</v>
      </c>
      <c r="P13" s="21">
        <f>SUMIF(TTL_1!$A$13:$A$63,Danh_Sach!$A13,TTL_1!$AA$13:$AA$63)+SUMIF(TTL_2!$A$13:$A$63,Danh_Sach!$A13,TTL_2!$AA$13:$AA$63)+SUMIF(TTL_3!$A$13:$A$63,Danh_Sach!$A13,TTL_3!$AA$13:$AA$63)+SUMIF(TTL_4!$A$13:$A$63,Danh_Sach!$A13,TTL_4!$AA$13:$AA$63)+SUMIF(TTL_5!$A$13:$A$63,Danh_Sach!$A13,TTL_5!$AA$13:$AA$63)+SUMIF(TTL_6!$A$13:$A$63,Danh_Sach!$A13,TTL_6!$AA$13:$AA$63)+SUMIF(TTL_7!$A$13:$A$63,Danh_Sach!$A13,TTL_7!$AA$13:$AA$63)+SUMIF(TTL_8!$A$13:$A$63,Danh_Sach!$A13,TTL_8!$AA$13:$AA$63)+SUMIF(TTL_9!$A$13:$A$63,Danh_Sach!$A13,TTL_9!$AA$13:$AA$63)+SUMIF(TTL_10!$A$13:$A$63,Danh_Sach!$A13,TTL_10!$AA$13:$AA$63)+SUMIF(TTL_11!$A$13:$A$63,Danh_Sach!$A13,TTL_11!$AA$13:$AA$63)+SUMIF(TTL_12!$A$13:$A$63,Danh_Sach!$A13,TTL_12!$AA$13:$AA$63)</f>
        <v>108000000</v>
      </c>
      <c r="Q13" s="21">
        <f>SUMIF(TTL_1!$A$13:$A$63,Danh_Sach!$A13,TTL_1!$AB$13:$AB$63)+SUMIF(TTL_2!$A$13:$A$63,Danh_Sach!$A13,TTL_2!$AB$13:$AB$63)+SUMIF(TTL_3!$A$13:$A$63,Danh_Sach!$A13,TTL_3!$AB$13:$AB$63)+SUMIF(TTL_4!$A$13:$A$63,Danh_Sach!$A13,TTL_4!$AB$13:$AB$63)+SUMIF(TTL_5!$A$13:$A$63,Danh_Sach!$A13,TTL_5!$AB$13:$AB$63)+SUMIF(TTL_6!$A$13:$A$63,Danh_Sach!$A13,TTL_6!$AB$13:$AB$63)+SUMIF(TTL_7!$A$13:$A$63,Danh_Sach!$A13,TTL_7!$AB$13:$AB$63)+SUMIF(TTL_8!$A$13:$A$63,Danh_Sach!$A13,TTL_8!$AB$13:$AB$63)+SUMIF(TTL_9!$A$13:$A$63,Danh_Sach!$A13,TTL_9!$AB$13:$AB$63)+SUMIF(TTL_10!$A$13:$A$63,Danh_Sach!$A13,TTL_10!$AB$13:$AB$63)+SUMIF(TTL_11!$A$13:$A$63,Danh_Sach!$A13,TTL_11!$AB$13:$AB$63)+SUMIF(TTL_12!$A$13:$A$63,Danh_Sach!$A13,TTL_12!$AB$13:$AB$63)</f>
        <v>0</v>
      </c>
      <c r="R13" s="133">
        <f t="shared" si="2"/>
        <v>0</v>
      </c>
      <c r="S13" s="21">
        <f>IF(R13&lt;=Infor!$B$41*12,ROUND(5%*R13,0),IF(R13&lt;=Infor!$B$42*12,ROUND(10%*R13-3000000,0),IF(R13&lt;=Infor!$B$43*12,ROUND(15%*R13-9000000,0),IF(R13&lt;=Infor!$B$44*12,ROUND(20%*R13-19800000,0),IF(R13&lt;=Infor!$B$45*12,ROUND(25%*R13-39000000,0),IF(R13&lt;=Infor!$B$46*12,ROUND(30%*R13-70200000,0),ROUND(35%*R13-118200000,0)))))))</f>
        <v>0</v>
      </c>
      <c r="T13" s="21">
        <f>SUMIF(TTL_1!$A$13:$A$63,Danh_Sach!$A13,TTL_1!$S$13:$S$63)+SUMIF(TTL_2!$A$13:$A$63,Danh_Sach!$A13,TTL_2!$S$13:$S$63)+SUMIF(TTL_3!$A$13:$A$63,Danh_Sach!$A13,TTL_3!$S$13:$S$63)+SUMIF(TTL_4!$A$13:$A$63,Danh_Sach!$A13,TTL_4!$S$13:$S$63)+SUMIF(TTL_5!$A$13:$A$63,Danh_Sach!$A13,TTL_5!$S$13:$S$63)+SUMIF(TTL_6!$A$13:$A$63,Danh_Sach!$A13,TTL_6!$S$13:$S$63)+SUMIF(TTL_7!$A$13:$A$63,Danh_Sach!$A13,TTL_7!$S$13:$S$63)+SUMIF(TTL_8!$A$13:$A$63,Danh_Sach!$A13,TTL_8!$S$13:$S$63)+SUMIF(TTL_9!$A$13:$A$63,Danh_Sach!$A13,TTL_9!$S$13:$S$63)+SUMIF(TTL_10!$A$13:$A$63,Danh_Sach!$A13,TTL_10!$S$13:$S$63)+SUMIF(TTL_11!$A$13:$A$63,Danh_Sach!$A13,TTL_11!$S$13:$S$63)+SUMIF(TTL_12!$A$13:$A$63,Danh_Sach!$A13,TTL_12!$S$13:$S$63)</f>
        <v>0</v>
      </c>
      <c r="U13" s="133">
        <f t="shared" si="3"/>
        <v>0</v>
      </c>
    </row>
    <row r="14" spans="1:46" x14ac:dyDescent="0.3">
      <c r="A14">
        <f t="shared" si="4"/>
        <v>12</v>
      </c>
      <c r="B14" t="s">
        <v>54</v>
      </c>
      <c r="C14" t="s">
        <v>47</v>
      </c>
      <c r="D14" t="s">
        <v>268</v>
      </c>
      <c r="E14" s="28">
        <v>1542</v>
      </c>
      <c r="F14" s="21">
        <v>4000000</v>
      </c>
      <c r="G14" s="22">
        <v>1</v>
      </c>
      <c r="H14" s="21">
        <v>500000</v>
      </c>
      <c r="I14" s="21">
        <v>300000</v>
      </c>
      <c r="J14" s="21">
        <v>800000</v>
      </c>
      <c r="K14" s="30">
        <v>2</v>
      </c>
      <c r="L14" s="28" t="s">
        <v>94</v>
      </c>
      <c r="O14" s="21">
        <f>SUMIF(TTL_1!$A$13:$A$63,Danh_Sach!$A14,TTL_1!$Y$13:$Y$63)+SUMIF(TTL_2!$A$13:$A$63,Danh_Sach!$A14,TTL_2!$Y$13:$Y$63)+SUMIF(TTL_3!$A$13:$A$63,Danh_Sach!$A14,TTL_3!$Y$13:$Y$63)+SUMIF(TTL_4!$A$13:$A$63,Danh_Sach!$A14,TTL_4!$Y$13:$Y$63)+SUMIF(TTL_5!$A$13:$A$63,Danh_Sach!$A14,TTL_5!$Y$13:$Y$63)+SUMIF(TTL_6!$A$13:$A$63,Danh_Sach!$A14,TTL_6!$Y$13:$Y$63)+SUMIF(TTL_7!$A$13:$A$63,Danh_Sach!$A14,TTL_7!$Y$13:$Y$63)+SUMIF(TTL_8!$A$13:$A$63,Danh_Sach!$A14,TTL_8!$Y$13:$Y$63)+SUMIF(TTL_9!$A$13:$A$63,Danh_Sach!$A14,TTL_9!$Y$13:$Y$63)+SUMIF(TTL_10!$A$13:$A$63,Danh_Sach!$A14,TTL_10!$Y$13:$Y$63)+SUMIF(TTL_11!$A$13:$A$63,Danh_Sach!$A14,TTL_11!$Y$13:$Y$63)+SUMIF(TTL_12!$A$13:$A$63,Danh_Sach!$A14,TTL_12!$Y$13:$Y$63)</f>
        <v>70633846</v>
      </c>
      <c r="P14" s="21">
        <f>SUMIF(TTL_1!$A$13:$A$63,Danh_Sach!$A14,TTL_1!$AA$13:$AA$63)+SUMIF(TTL_2!$A$13:$A$63,Danh_Sach!$A14,TTL_2!$AA$13:$AA$63)+SUMIF(TTL_3!$A$13:$A$63,Danh_Sach!$A14,TTL_3!$AA$13:$AA$63)+SUMIF(TTL_4!$A$13:$A$63,Danh_Sach!$A14,TTL_4!$AA$13:$AA$63)+SUMIF(TTL_5!$A$13:$A$63,Danh_Sach!$A14,TTL_5!$AA$13:$AA$63)+SUMIF(TTL_6!$A$13:$A$63,Danh_Sach!$A14,TTL_6!$AA$13:$AA$63)+SUMIF(TTL_7!$A$13:$A$63,Danh_Sach!$A14,TTL_7!$AA$13:$AA$63)+SUMIF(TTL_8!$A$13:$A$63,Danh_Sach!$A14,TTL_8!$AA$13:$AA$63)+SUMIF(TTL_9!$A$13:$A$63,Danh_Sach!$A14,TTL_9!$AA$13:$AA$63)+SUMIF(TTL_10!$A$13:$A$63,Danh_Sach!$A14,TTL_10!$AA$13:$AA$63)+SUMIF(TTL_11!$A$13:$A$63,Danh_Sach!$A14,TTL_11!$AA$13:$AA$63)+SUMIF(TTL_12!$A$13:$A$63,Danh_Sach!$A14,TTL_12!$AA$13:$AA$63)</f>
        <v>194400000</v>
      </c>
      <c r="Q14" s="21">
        <f>SUMIF(TTL_1!$A$13:$A$63,Danh_Sach!$A14,TTL_1!$AB$13:$AB$63)+SUMIF(TTL_2!$A$13:$A$63,Danh_Sach!$A14,TTL_2!$AB$13:$AB$63)+SUMIF(TTL_3!$A$13:$A$63,Danh_Sach!$A14,TTL_3!$AB$13:$AB$63)+SUMIF(TTL_4!$A$13:$A$63,Danh_Sach!$A14,TTL_4!$AB$13:$AB$63)+SUMIF(TTL_5!$A$13:$A$63,Danh_Sach!$A14,TTL_5!$AB$13:$AB$63)+SUMIF(TTL_6!$A$13:$A$63,Danh_Sach!$A14,TTL_6!$AB$13:$AB$63)+SUMIF(TTL_7!$A$13:$A$63,Danh_Sach!$A14,TTL_7!$AB$13:$AB$63)+SUMIF(TTL_8!$A$13:$A$63,Danh_Sach!$A14,TTL_8!$AB$13:$AB$63)+SUMIF(TTL_9!$A$13:$A$63,Danh_Sach!$A14,TTL_9!$AB$13:$AB$63)+SUMIF(TTL_10!$A$13:$A$63,Danh_Sach!$A14,TTL_10!$AB$13:$AB$63)+SUMIF(TTL_11!$A$13:$A$63,Danh_Sach!$A14,TTL_11!$AB$13:$AB$63)+SUMIF(TTL_12!$A$13:$A$63,Danh_Sach!$A14,TTL_12!$AB$13:$AB$63)</f>
        <v>5040000</v>
      </c>
      <c r="R14" s="133">
        <f t="shared" si="2"/>
        <v>0</v>
      </c>
      <c r="S14" s="21">
        <f>IF(R14&lt;=Infor!$B$41*12,ROUND(5%*R14,0),IF(R14&lt;=Infor!$B$42*12,ROUND(10%*R14-3000000,0),IF(R14&lt;=Infor!$B$43*12,ROUND(15%*R14-9000000,0),IF(R14&lt;=Infor!$B$44*12,ROUND(20%*R14-19800000,0),IF(R14&lt;=Infor!$B$45*12,ROUND(25%*R14-39000000,0),IF(R14&lt;=Infor!$B$46*12,ROUND(30%*R14-70200000,0),ROUND(35%*R14-118200000,0)))))))</f>
        <v>0</v>
      </c>
      <c r="T14" s="21">
        <f>SUMIF(TTL_1!$A$13:$A$63,Danh_Sach!$A14,TTL_1!$S$13:$S$63)+SUMIF(TTL_2!$A$13:$A$63,Danh_Sach!$A14,TTL_2!$S$13:$S$63)+SUMIF(TTL_3!$A$13:$A$63,Danh_Sach!$A14,TTL_3!$S$13:$S$63)+SUMIF(TTL_4!$A$13:$A$63,Danh_Sach!$A14,TTL_4!$S$13:$S$63)+SUMIF(TTL_5!$A$13:$A$63,Danh_Sach!$A14,TTL_5!$S$13:$S$63)+SUMIF(TTL_6!$A$13:$A$63,Danh_Sach!$A14,TTL_6!$S$13:$S$63)+SUMIF(TTL_7!$A$13:$A$63,Danh_Sach!$A14,TTL_7!$S$13:$S$63)+SUMIF(TTL_8!$A$13:$A$63,Danh_Sach!$A14,TTL_8!$S$13:$S$63)+SUMIF(TTL_9!$A$13:$A$63,Danh_Sach!$A14,TTL_9!$S$13:$S$63)+SUMIF(TTL_10!$A$13:$A$63,Danh_Sach!$A14,TTL_10!$S$13:$S$63)+SUMIF(TTL_11!$A$13:$A$63,Danh_Sach!$A14,TTL_11!$S$13:$S$63)+SUMIF(TTL_12!$A$13:$A$63,Danh_Sach!$A14,TTL_12!$S$13:$S$63)</f>
        <v>0</v>
      </c>
      <c r="U14" s="133">
        <f t="shared" si="3"/>
        <v>0</v>
      </c>
    </row>
    <row r="15" spans="1:46" x14ac:dyDescent="0.3">
      <c r="A15">
        <f t="shared" si="4"/>
        <v>13</v>
      </c>
      <c r="B15" t="s">
        <v>55</v>
      </c>
      <c r="C15" t="s">
        <v>47</v>
      </c>
      <c r="D15" t="s">
        <v>268</v>
      </c>
      <c r="E15" s="28">
        <v>1542</v>
      </c>
      <c r="F15" s="21">
        <v>4000000</v>
      </c>
      <c r="G15" s="22">
        <v>1</v>
      </c>
      <c r="H15" s="21">
        <v>500000</v>
      </c>
      <c r="I15" s="21">
        <v>300000</v>
      </c>
      <c r="J15" s="21">
        <v>800000</v>
      </c>
      <c r="K15" s="30">
        <v>1</v>
      </c>
      <c r="L15" s="28" t="s">
        <v>30</v>
      </c>
      <c r="O15" s="21">
        <f>SUMIF(TTL_1!$A$13:$A$63,Danh_Sach!$A15,TTL_1!$Y$13:$Y$63)+SUMIF(TTL_2!$A$13:$A$63,Danh_Sach!$A15,TTL_2!$Y$13:$Y$63)+SUMIF(TTL_3!$A$13:$A$63,Danh_Sach!$A15,TTL_3!$Y$13:$Y$63)+SUMIF(TTL_4!$A$13:$A$63,Danh_Sach!$A15,TTL_4!$Y$13:$Y$63)+SUMIF(TTL_5!$A$13:$A$63,Danh_Sach!$A15,TTL_5!$Y$13:$Y$63)+SUMIF(TTL_6!$A$13:$A$63,Danh_Sach!$A15,TTL_6!$Y$13:$Y$63)+SUMIF(TTL_7!$A$13:$A$63,Danh_Sach!$A15,TTL_7!$Y$13:$Y$63)+SUMIF(TTL_8!$A$13:$A$63,Danh_Sach!$A15,TTL_8!$Y$13:$Y$63)+SUMIF(TTL_9!$A$13:$A$63,Danh_Sach!$A15,TTL_9!$Y$13:$Y$63)+SUMIF(TTL_10!$A$13:$A$63,Danh_Sach!$A15,TTL_10!$Y$13:$Y$63)+SUMIF(TTL_11!$A$13:$A$63,Danh_Sach!$A15,TTL_11!$Y$13:$Y$63)+SUMIF(TTL_12!$A$13:$A$63,Danh_Sach!$A15,TTL_12!$Y$13:$Y$63)</f>
        <v>70633846</v>
      </c>
      <c r="P15" s="21">
        <f>SUMIF(TTL_1!$A$13:$A$63,Danh_Sach!$A15,TTL_1!$AA$13:$AA$63)+SUMIF(TTL_2!$A$13:$A$63,Danh_Sach!$A15,TTL_2!$AA$13:$AA$63)+SUMIF(TTL_3!$A$13:$A$63,Danh_Sach!$A15,TTL_3!$AA$13:$AA$63)+SUMIF(TTL_4!$A$13:$A$63,Danh_Sach!$A15,TTL_4!$AA$13:$AA$63)+SUMIF(TTL_5!$A$13:$A$63,Danh_Sach!$A15,TTL_5!$AA$13:$AA$63)+SUMIF(TTL_6!$A$13:$A$63,Danh_Sach!$A15,TTL_6!$AA$13:$AA$63)+SUMIF(TTL_7!$A$13:$A$63,Danh_Sach!$A15,TTL_7!$AA$13:$AA$63)+SUMIF(TTL_8!$A$13:$A$63,Danh_Sach!$A15,TTL_8!$AA$13:$AA$63)+SUMIF(TTL_9!$A$13:$A$63,Danh_Sach!$A15,TTL_9!$AA$13:$AA$63)+SUMIF(TTL_10!$A$13:$A$63,Danh_Sach!$A15,TTL_10!$AA$13:$AA$63)+SUMIF(TTL_11!$A$13:$A$63,Danh_Sach!$A15,TTL_11!$AA$13:$AA$63)+SUMIF(TTL_12!$A$13:$A$63,Danh_Sach!$A15,TTL_12!$AA$13:$AA$63)</f>
        <v>151200000</v>
      </c>
      <c r="Q15" s="21">
        <f>SUMIF(TTL_1!$A$13:$A$63,Danh_Sach!$A15,TTL_1!$AB$13:$AB$63)+SUMIF(TTL_2!$A$13:$A$63,Danh_Sach!$A15,TTL_2!$AB$13:$AB$63)+SUMIF(TTL_3!$A$13:$A$63,Danh_Sach!$A15,TTL_3!$AB$13:$AB$63)+SUMIF(TTL_4!$A$13:$A$63,Danh_Sach!$A15,TTL_4!$AB$13:$AB$63)+SUMIF(TTL_5!$A$13:$A$63,Danh_Sach!$A15,TTL_5!$AB$13:$AB$63)+SUMIF(TTL_6!$A$13:$A$63,Danh_Sach!$A15,TTL_6!$AB$13:$AB$63)+SUMIF(TTL_7!$A$13:$A$63,Danh_Sach!$A15,TTL_7!$AB$13:$AB$63)+SUMIF(TTL_8!$A$13:$A$63,Danh_Sach!$A15,TTL_8!$AB$13:$AB$63)+SUMIF(TTL_9!$A$13:$A$63,Danh_Sach!$A15,TTL_9!$AB$13:$AB$63)+SUMIF(TTL_10!$A$13:$A$63,Danh_Sach!$A15,TTL_10!$AB$13:$AB$63)+SUMIF(TTL_11!$A$13:$A$63,Danh_Sach!$A15,TTL_11!$AB$13:$AB$63)+SUMIF(TTL_12!$A$13:$A$63,Danh_Sach!$A15,TTL_12!$AB$13:$AB$63)</f>
        <v>0</v>
      </c>
      <c r="R15" s="133">
        <f t="shared" si="2"/>
        <v>0</v>
      </c>
      <c r="S15" s="21">
        <f>IF(R15&lt;=Infor!$B$41*12,ROUND(5%*R15,0),IF(R15&lt;=Infor!$B$42*12,ROUND(10%*R15-3000000,0),IF(R15&lt;=Infor!$B$43*12,ROUND(15%*R15-9000000,0),IF(R15&lt;=Infor!$B$44*12,ROUND(20%*R15-19800000,0),IF(R15&lt;=Infor!$B$45*12,ROUND(25%*R15-39000000,0),IF(R15&lt;=Infor!$B$46*12,ROUND(30%*R15-70200000,0),ROUND(35%*R15-118200000,0)))))))</f>
        <v>0</v>
      </c>
      <c r="T15" s="21">
        <f>SUMIF(TTL_1!$A$13:$A$63,Danh_Sach!$A15,TTL_1!$S$13:$S$63)+SUMIF(TTL_2!$A$13:$A$63,Danh_Sach!$A15,TTL_2!$S$13:$S$63)+SUMIF(TTL_3!$A$13:$A$63,Danh_Sach!$A15,TTL_3!$S$13:$S$63)+SUMIF(TTL_4!$A$13:$A$63,Danh_Sach!$A15,TTL_4!$S$13:$S$63)+SUMIF(TTL_5!$A$13:$A$63,Danh_Sach!$A15,TTL_5!$S$13:$S$63)+SUMIF(TTL_6!$A$13:$A$63,Danh_Sach!$A15,TTL_6!$S$13:$S$63)+SUMIF(TTL_7!$A$13:$A$63,Danh_Sach!$A15,TTL_7!$S$13:$S$63)+SUMIF(TTL_8!$A$13:$A$63,Danh_Sach!$A15,TTL_8!$S$13:$S$63)+SUMIF(TTL_9!$A$13:$A$63,Danh_Sach!$A15,TTL_9!$S$13:$S$63)+SUMIF(TTL_10!$A$13:$A$63,Danh_Sach!$A15,TTL_10!$S$13:$S$63)+SUMIF(TTL_11!$A$13:$A$63,Danh_Sach!$A15,TTL_11!$S$13:$S$63)+SUMIF(TTL_12!$A$13:$A$63,Danh_Sach!$A15,TTL_12!$S$13:$S$63)</f>
        <v>0</v>
      </c>
      <c r="U15" s="133">
        <f t="shared" si="3"/>
        <v>0</v>
      </c>
    </row>
    <row r="16" spans="1:46" x14ac:dyDescent="0.3">
      <c r="A16">
        <f t="shared" si="4"/>
        <v>14</v>
      </c>
      <c r="B16" t="s">
        <v>56</v>
      </c>
      <c r="C16" t="s">
        <v>47</v>
      </c>
      <c r="D16" t="s">
        <v>268</v>
      </c>
      <c r="E16" s="28">
        <v>1542</v>
      </c>
      <c r="F16" s="21">
        <v>4000000</v>
      </c>
      <c r="G16" s="22">
        <v>1</v>
      </c>
      <c r="H16" s="21">
        <v>500000</v>
      </c>
      <c r="I16" s="21">
        <v>300000</v>
      </c>
      <c r="J16" s="21">
        <v>800000</v>
      </c>
      <c r="K16" s="30">
        <v>1</v>
      </c>
      <c r="L16" s="28" t="s">
        <v>30</v>
      </c>
      <c r="O16" s="21">
        <f>SUMIF(TTL_1!$A$13:$A$63,Danh_Sach!$A16,TTL_1!$Y$13:$Y$63)+SUMIF(TTL_2!$A$13:$A$63,Danh_Sach!$A16,TTL_2!$Y$13:$Y$63)+SUMIF(TTL_3!$A$13:$A$63,Danh_Sach!$A16,TTL_3!$Y$13:$Y$63)+SUMIF(TTL_4!$A$13:$A$63,Danh_Sach!$A16,TTL_4!$Y$13:$Y$63)+SUMIF(TTL_5!$A$13:$A$63,Danh_Sach!$A16,TTL_5!$Y$13:$Y$63)+SUMIF(TTL_6!$A$13:$A$63,Danh_Sach!$A16,TTL_6!$Y$13:$Y$63)+SUMIF(TTL_7!$A$13:$A$63,Danh_Sach!$A16,TTL_7!$Y$13:$Y$63)+SUMIF(TTL_8!$A$13:$A$63,Danh_Sach!$A16,TTL_8!$Y$13:$Y$63)+SUMIF(TTL_9!$A$13:$A$63,Danh_Sach!$A16,TTL_9!$Y$13:$Y$63)+SUMIF(TTL_10!$A$13:$A$63,Danh_Sach!$A16,TTL_10!$Y$13:$Y$63)+SUMIF(TTL_11!$A$13:$A$63,Danh_Sach!$A16,TTL_11!$Y$13:$Y$63)+SUMIF(TTL_12!$A$13:$A$63,Danh_Sach!$A16,TTL_12!$Y$13:$Y$63)</f>
        <v>70633846</v>
      </c>
      <c r="P16" s="21">
        <f>SUMIF(TTL_1!$A$13:$A$63,Danh_Sach!$A16,TTL_1!$AA$13:$AA$63)+SUMIF(TTL_2!$A$13:$A$63,Danh_Sach!$A16,TTL_2!$AA$13:$AA$63)+SUMIF(TTL_3!$A$13:$A$63,Danh_Sach!$A16,TTL_3!$AA$13:$AA$63)+SUMIF(TTL_4!$A$13:$A$63,Danh_Sach!$A16,TTL_4!$AA$13:$AA$63)+SUMIF(TTL_5!$A$13:$A$63,Danh_Sach!$A16,TTL_5!$AA$13:$AA$63)+SUMIF(TTL_6!$A$13:$A$63,Danh_Sach!$A16,TTL_6!$AA$13:$AA$63)+SUMIF(TTL_7!$A$13:$A$63,Danh_Sach!$A16,TTL_7!$AA$13:$AA$63)+SUMIF(TTL_8!$A$13:$A$63,Danh_Sach!$A16,TTL_8!$AA$13:$AA$63)+SUMIF(TTL_9!$A$13:$A$63,Danh_Sach!$A16,TTL_9!$AA$13:$AA$63)+SUMIF(TTL_10!$A$13:$A$63,Danh_Sach!$A16,TTL_10!$AA$13:$AA$63)+SUMIF(TTL_11!$A$13:$A$63,Danh_Sach!$A16,TTL_11!$AA$13:$AA$63)+SUMIF(TTL_12!$A$13:$A$63,Danh_Sach!$A16,TTL_12!$AA$13:$AA$63)</f>
        <v>151200000</v>
      </c>
      <c r="Q16" s="21">
        <f>SUMIF(TTL_1!$A$13:$A$63,Danh_Sach!$A16,TTL_1!$AB$13:$AB$63)+SUMIF(TTL_2!$A$13:$A$63,Danh_Sach!$A16,TTL_2!$AB$13:$AB$63)+SUMIF(TTL_3!$A$13:$A$63,Danh_Sach!$A16,TTL_3!$AB$13:$AB$63)+SUMIF(TTL_4!$A$13:$A$63,Danh_Sach!$A16,TTL_4!$AB$13:$AB$63)+SUMIF(TTL_5!$A$13:$A$63,Danh_Sach!$A16,TTL_5!$AB$13:$AB$63)+SUMIF(TTL_6!$A$13:$A$63,Danh_Sach!$A16,TTL_6!$AB$13:$AB$63)+SUMIF(TTL_7!$A$13:$A$63,Danh_Sach!$A16,TTL_7!$AB$13:$AB$63)+SUMIF(TTL_8!$A$13:$A$63,Danh_Sach!$A16,TTL_8!$AB$13:$AB$63)+SUMIF(TTL_9!$A$13:$A$63,Danh_Sach!$A16,TTL_9!$AB$13:$AB$63)+SUMIF(TTL_10!$A$13:$A$63,Danh_Sach!$A16,TTL_10!$AB$13:$AB$63)+SUMIF(TTL_11!$A$13:$A$63,Danh_Sach!$A16,TTL_11!$AB$13:$AB$63)+SUMIF(TTL_12!$A$13:$A$63,Danh_Sach!$A16,TTL_12!$AB$13:$AB$63)</f>
        <v>0</v>
      </c>
      <c r="R16" s="133">
        <f t="shared" si="2"/>
        <v>0</v>
      </c>
      <c r="S16" s="21">
        <f>IF(R16&lt;=Infor!$B$41*12,ROUND(5%*R16,0),IF(R16&lt;=Infor!$B$42*12,ROUND(10%*R16-3000000,0),IF(R16&lt;=Infor!$B$43*12,ROUND(15%*R16-9000000,0),IF(R16&lt;=Infor!$B$44*12,ROUND(20%*R16-19800000,0),IF(R16&lt;=Infor!$B$45*12,ROUND(25%*R16-39000000,0),IF(R16&lt;=Infor!$B$46*12,ROUND(30%*R16-70200000,0),ROUND(35%*R16-118200000,0)))))))</f>
        <v>0</v>
      </c>
      <c r="T16" s="21">
        <f>SUMIF(TTL_1!$A$13:$A$63,Danh_Sach!$A16,TTL_1!$S$13:$S$63)+SUMIF(TTL_2!$A$13:$A$63,Danh_Sach!$A16,TTL_2!$S$13:$S$63)+SUMIF(TTL_3!$A$13:$A$63,Danh_Sach!$A16,TTL_3!$S$13:$S$63)+SUMIF(TTL_4!$A$13:$A$63,Danh_Sach!$A16,TTL_4!$S$13:$S$63)+SUMIF(TTL_5!$A$13:$A$63,Danh_Sach!$A16,TTL_5!$S$13:$S$63)+SUMIF(TTL_6!$A$13:$A$63,Danh_Sach!$A16,TTL_6!$S$13:$S$63)+SUMIF(TTL_7!$A$13:$A$63,Danh_Sach!$A16,TTL_7!$S$13:$S$63)+SUMIF(TTL_8!$A$13:$A$63,Danh_Sach!$A16,TTL_8!$S$13:$S$63)+SUMIF(TTL_9!$A$13:$A$63,Danh_Sach!$A16,TTL_9!$S$13:$S$63)+SUMIF(TTL_10!$A$13:$A$63,Danh_Sach!$A16,TTL_10!$S$13:$S$63)+SUMIF(TTL_11!$A$13:$A$63,Danh_Sach!$A16,TTL_11!$S$13:$S$63)+SUMIF(TTL_12!$A$13:$A$63,Danh_Sach!$A16,TTL_12!$S$13:$S$63)</f>
        <v>0</v>
      </c>
      <c r="U16" s="133">
        <f t="shared" si="3"/>
        <v>0</v>
      </c>
    </row>
    <row r="17" spans="1:21" x14ac:dyDescent="0.3">
      <c r="A17">
        <f t="shared" si="4"/>
        <v>15</v>
      </c>
      <c r="B17" t="s">
        <v>57</v>
      </c>
      <c r="C17" t="s">
        <v>47</v>
      </c>
      <c r="D17" t="s">
        <v>268</v>
      </c>
      <c r="E17" s="28">
        <v>1542</v>
      </c>
      <c r="F17" s="21">
        <v>4000000</v>
      </c>
      <c r="G17" s="22">
        <v>1</v>
      </c>
      <c r="H17" s="21">
        <v>500000</v>
      </c>
      <c r="I17" s="21">
        <v>300000</v>
      </c>
      <c r="J17" s="21">
        <v>800000</v>
      </c>
      <c r="K17" s="30">
        <v>2</v>
      </c>
      <c r="L17" s="28" t="s">
        <v>94</v>
      </c>
      <c r="O17" s="21">
        <f>SUMIF(TTL_1!$A$13:$A$63,Danh_Sach!$A17,TTL_1!$Y$13:$Y$63)+SUMIF(TTL_2!$A$13:$A$63,Danh_Sach!$A17,TTL_2!$Y$13:$Y$63)+SUMIF(TTL_3!$A$13:$A$63,Danh_Sach!$A17,TTL_3!$Y$13:$Y$63)+SUMIF(TTL_4!$A$13:$A$63,Danh_Sach!$A17,TTL_4!$Y$13:$Y$63)+SUMIF(TTL_5!$A$13:$A$63,Danh_Sach!$A17,TTL_5!$Y$13:$Y$63)+SUMIF(TTL_6!$A$13:$A$63,Danh_Sach!$A17,TTL_6!$Y$13:$Y$63)+SUMIF(TTL_7!$A$13:$A$63,Danh_Sach!$A17,TTL_7!$Y$13:$Y$63)+SUMIF(TTL_8!$A$13:$A$63,Danh_Sach!$A17,TTL_8!$Y$13:$Y$63)+SUMIF(TTL_9!$A$13:$A$63,Danh_Sach!$A17,TTL_9!$Y$13:$Y$63)+SUMIF(TTL_10!$A$13:$A$63,Danh_Sach!$A17,TTL_10!$Y$13:$Y$63)+SUMIF(TTL_11!$A$13:$A$63,Danh_Sach!$A17,TTL_11!$Y$13:$Y$63)+SUMIF(TTL_12!$A$13:$A$63,Danh_Sach!$A17,TTL_12!$Y$13:$Y$63)</f>
        <v>70633846</v>
      </c>
      <c r="P17" s="21">
        <f>SUMIF(TTL_1!$A$13:$A$63,Danh_Sach!$A17,TTL_1!$AA$13:$AA$63)+SUMIF(TTL_2!$A$13:$A$63,Danh_Sach!$A17,TTL_2!$AA$13:$AA$63)+SUMIF(TTL_3!$A$13:$A$63,Danh_Sach!$A17,TTL_3!$AA$13:$AA$63)+SUMIF(TTL_4!$A$13:$A$63,Danh_Sach!$A17,TTL_4!$AA$13:$AA$63)+SUMIF(TTL_5!$A$13:$A$63,Danh_Sach!$A17,TTL_5!$AA$13:$AA$63)+SUMIF(TTL_6!$A$13:$A$63,Danh_Sach!$A17,TTL_6!$AA$13:$AA$63)+SUMIF(TTL_7!$A$13:$A$63,Danh_Sach!$A17,TTL_7!$AA$13:$AA$63)+SUMIF(TTL_8!$A$13:$A$63,Danh_Sach!$A17,TTL_8!$AA$13:$AA$63)+SUMIF(TTL_9!$A$13:$A$63,Danh_Sach!$A17,TTL_9!$AA$13:$AA$63)+SUMIF(TTL_10!$A$13:$A$63,Danh_Sach!$A17,TTL_10!$AA$13:$AA$63)+SUMIF(TTL_11!$A$13:$A$63,Danh_Sach!$A17,TTL_11!$AA$13:$AA$63)+SUMIF(TTL_12!$A$13:$A$63,Danh_Sach!$A17,TTL_12!$AA$13:$AA$63)</f>
        <v>194400000</v>
      </c>
      <c r="Q17" s="21">
        <f>SUMIF(TTL_1!$A$13:$A$63,Danh_Sach!$A17,TTL_1!$AB$13:$AB$63)+SUMIF(TTL_2!$A$13:$A$63,Danh_Sach!$A17,TTL_2!$AB$13:$AB$63)+SUMIF(TTL_3!$A$13:$A$63,Danh_Sach!$A17,TTL_3!$AB$13:$AB$63)+SUMIF(TTL_4!$A$13:$A$63,Danh_Sach!$A17,TTL_4!$AB$13:$AB$63)+SUMIF(TTL_5!$A$13:$A$63,Danh_Sach!$A17,TTL_5!$AB$13:$AB$63)+SUMIF(TTL_6!$A$13:$A$63,Danh_Sach!$A17,TTL_6!$AB$13:$AB$63)+SUMIF(TTL_7!$A$13:$A$63,Danh_Sach!$A17,TTL_7!$AB$13:$AB$63)+SUMIF(TTL_8!$A$13:$A$63,Danh_Sach!$A17,TTL_8!$AB$13:$AB$63)+SUMIF(TTL_9!$A$13:$A$63,Danh_Sach!$A17,TTL_9!$AB$13:$AB$63)+SUMIF(TTL_10!$A$13:$A$63,Danh_Sach!$A17,TTL_10!$AB$13:$AB$63)+SUMIF(TTL_11!$A$13:$A$63,Danh_Sach!$A17,TTL_11!$AB$13:$AB$63)+SUMIF(TTL_12!$A$13:$A$63,Danh_Sach!$A17,TTL_12!$AB$13:$AB$63)</f>
        <v>5040000</v>
      </c>
      <c r="R17" s="133">
        <f t="shared" si="2"/>
        <v>0</v>
      </c>
      <c r="S17" s="21">
        <f>IF(R17&lt;=Infor!$B$41*12,ROUND(5%*R17,0),IF(R17&lt;=Infor!$B$42*12,ROUND(10%*R17-3000000,0),IF(R17&lt;=Infor!$B$43*12,ROUND(15%*R17-9000000,0),IF(R17&lt;=Infor!$B$44*12,ROUND(20%*R17-19800000,0),IF(R17&lt;=Infor!$B$45*12,ROUND(25%*R17-39000000,0),IF(R17&lt;=Infor!$B$46*12,ROUND(30%*R17-70200000,0),ROUND(35%*R17-118200000,0)))))))</f>
        <v>0</v>
      </c>
      <c r="T17" s="21">
        <f>SUMIF(TTL_1!$A$13:$A$63,Danh_Sach!$A17,TTL_1!$S$13:$S$63)+SUMIF(TTL_2!$A$13:$A$63,Danh_Sach!$A17,TTL_2!$S$13:$S$63)+SUMIF(TTL_3!$A$13:$A$63,Danh_Sach!$A17,TTL_3!$S$13:$S$63)+SUMIF(TTL_4!$A$13:$A$63,Danh_Sach!$A17,TTL_4!$S$13:$S$63)+SUMIF(TTL_5!$A$13:$A$63,Danh_Sach!$A17,TTL_5!$S$13:$S$63)+SUMIF(TTL_6!$A$13:$A$63,Danh_Sach!$A17,TTL_6!$S$13:$S$63)+SUMIF(TTL_7!$A$13:$A$63,Danh_Sach!$A17,TTL_7!$S$13:$S$63)+SUMIF(TTL_8!$A$13:$A$63,Danh_Sach!$A17,TTL_8!$S$13:$S$63)+SUMIF(TTL_9!$A$13:$A$63,Danh_Sach!$A17,TTL_9!$S$13:$S$63)+SUMIF(TTL_10!$A$13:$A$63,Danh_Sach!$A17,TTL_10!$S$13:$S$63)+SUMIF(TTL_11!$A$13:$A$63,Danh_Sach!$A17,TTL_11!$S$13:$S$63)+SUMIF(TTL_12!$A$13:$A$63,Danh_Sach!$A17,TTL_12!$S$13:$S$63)</f>
        <v>0</v>
      </c>
      <c r="U17" s="133">
        <f t="shared" si="3"/>
        <v>0</v>
      </c>
    </row>
    <row r="18" spans="1:21" x14ac:dyDescent="0.3">
      <c r="A18">
        <f t="shared" si="4"/>
        <v>16</v>
      </c>
      <c r="B18" t="s">
        <v>58</v>
      </c>
      <c r="C18" t="s">
        <v>47</v>
      </c>
      <c r="D18" t="s">
        <v>268</v>
      </c>
      <c r="E18" s="28">
        <v>1542</v>
      </c>
      <c r="F18" s="21">
        <v>4000000</v>
      </c>
      <c r="G18" s="22">
        <v>1</v>
      </c>
      <c r="H18" s="21">
        <v>500000</v>
      </c>
      <c r="I18" s="21">
        <v>300000</v>
      </c>
      <c r="J18" s="21">
        <v>800000</v>
      </c>
      <c r="K18" s="30">
        <v>0</v>
      </c>
      <c r="L18" s="28" t="s">
        <v>94</v>
      </c>
      <c r="O18" s="21">
        <f>SUMIF(TTL_1!$A$13:$A$63,Danh_Sach!$A18,TTL_1!$Y$13:$Y$63)+SUMIF(TTL_2!$A$13:$A$63,Danh_Sach!$A18,TTL_2!$Y$13:$Y$63)+SUMIF(TTL_3!$A$13:$A$63,Danh_Sach!$A18,TTL_3!$Y$13:$Y$63)+SUMIF(TTL_4!$A$13:$A$63,Danh_Sach!$A18,TTL_4!$Y$13:$Y$63)+SUMIF(TTL_5!$A$13:$A$63,Danh_Sach!$A18,TTL_5!$Y$13:$Y$63)+SUMIF(TTL_6!$A$13:$A$63,Danh_Sach!$A18,TTL_6!$Y$13:$Y$63)+SUMIF(TTL_7!$A$13:$A$63,Danh_Sach!$A18,TTL_7!$Y$13:$Y$63)+SUMIF(TTL_8!$A$13:$A$63,Danh_Sach!$A18,TTL_8!$Y$13:$Y$63)+SUMIF(TTL_9!$A$13:$A$63,Danh_Sach!$A18,TTL_9!$Y$13:$Y$63)+SUMIF(TTL_10!$A$13:$A$63,Danh_Sach!$A18,TTL_10!$Y$13:$Y$63)+SUMIF(TTL_11!$A$13:$A$63,Danh_Sach!$A18,TTL_11!$Y$13:$Y$63)+SUMIF(TTL_12!$A$13:$A$63,Danh_Sach!$A18,TTL_12!$Y$13:$Y$63)</f>
        <v>70633846</v>
      </c>
      <c r="P18" s="21">
        <f>SUMIF(TTL_1!$A$13:$A$63,Danh_Sach!$A18,TTL_1!$AA$13:$AA$63)+SUMIF(TTL_2!$A$13:$A$63,Danh_Sach!$A18,TTL_2!$AA$13:$AA$63)+SUMIF(TTL_3!$A$13:$A$63,Danh_Sach!$A18,TTL_3!$AA$13:$AA$63)+SUMIF(TTL_4!$A$13:$A$63,Danh_Sach!$A18,TTL_4!$AA$13:$AA$63)+SUMIF(TTL_5!$A$13:$A$63,Danh_Sach!$A18,TTL_5!$AA$13:$AA$63)+SUMIF(TTL_6!$A$13:$A$63,Danh_Sach!$A18,TTL_6!$AA$13:$AA$63)+SUMIF(TTL_7!$A$13:$A$63,Danh_Sach!$A18,TTL_7!$AA$13:$AA$63)+SUMIF(TTL_8!$A$13:$A$63,Danh_Sach!$A18,TTL_8!$AA$13:$AA$63)+SUMIF(TTL_9!$A$13:$A$63,Danh_Sach!$A18,TTL_9!$AA$13:$AA$63)+SUMIF(TTL_10!$A$13:$A$63,Danh_Sach!$A18,TTL_10!$AA$13:$AA$63)+SUMIF(TTL_11!$A$13:$A$63,Danh_Sach!$A18,TTL_11!$AA$13:$AA$63)+SUMIF(TTL_12!$A$13:$A$63,Danh_Sach!$A18,TTL_12!$AA$13:$AA$63)</f>
        <v>108000000</v>
      </c>
      <c r="Q18" s="21">
        <f>SUMIF(TTL_1!$A$13:$A$63,Danh_Sach!$A18,TTL_1!$AB$13:$AB$63)+SUMIF(TTL_2!$A$13:$A$63,Danh_Sach!$A18,TTL_2!$AB$13:$AB$63)+SUMIF(TTL_3!$A$13:$A$63,Danh_Sach!$A18,TTL_3!$AB$13:$AB$63)+SUMIF(TTL_4!$A$13:$A$63,Danh_Sach!$A18,TTL_4!$AB$13:$AB$63)+SUMIF(TTL_5!$A$13:$A$63,Danh_Sach!$A18,TTL_5!$AB$13:$AB$63)+SUMIF(TTL_6!$A$13:$A$63,Danh_Sach!$A18,TTL_6!$AB$13:$AB$63)+SUMIF(TTL_7!$A$13:$A$63,Danh_Sach!$A18,TTL_7!$AB$13:$AB$63)+SUMIF(TTL_8!$A$13:$A$63,Danh_Sach!$A18,TTL_8!$AB$13:$AB$63)+SUMIF(TTL_9!$A$13:$A$63,Danh_Sach!$A18,TTL_9!$AB$13:$AB$63)+SUMIF(TTL_10!$A$13:$A$63,Danh_Sach!$A18,TTL_10!$AB$13:$AB$63)+SUMIF(TTL_11!$A$13:$A$63,Danh_Sach!$A18,TTL_11!$AB$13:$AB$63)+SUMIF(TTL_12!$A$13:$A$63,Danh_Sach!$A18,TTL_12!$AB$13:$AB$63)</f>
        <v>5040000</v>
      </c>
      <c r="R18" s="133">
        <f t="shared" si="2"/>
        <v>0</v>
      </c>
      <c r="S18" s="21">
        <f>IF(R18&lt;=Infor!$B$41*12,ROUND(5%*R18,0),IF(R18&lt;=Infor!$B$42*12,ROUND(10%*R18-3000000,0),IF(R18&lt;=Infor!$B$43*12,ROUND(15%*R18-9000000,0),IF(R18&lt;=Infor!$B$44*12,ROUND(20%*R18-19800000,0),IF(R18&lt;=Infor!$B$45*12,ROUND(25%*R18-39000000,0),IF(R18&lt;=Infor!$B$46*12,ROUND(30%*R18-70200000,0),ROUND(35%*R18-118200000,0)))))))</f>
        <v>0</v>
      </c>
      <c r="T18" s="21">
        <f>SUMIF(TTL_1!$A$13:$A$63,Danh_Sach!$A18,TTL_1!$S$13:$S$63)+SUMIF(TTL_2!$A$13:$A$63,Danh_Sach!$A18,TTL_2!$S$13:$S$63)+SUMIF(TTL_3!$A$13:$A$63,Danh_Sach!$A18,TTL_3!$S$13:$S$63)+SUMIF(TTL_4!$A$13:$A$63,Danh_Sach!$A18,TTL_4!$S$13:$S$63)+SUMIF(TTL_5!$A$13:$A$63,Danh_Sach!$A18,TTL_5!$S$13:$S$63)+SUMIF(TTL_6!$A$13:$A$63,Danh_Sach!$A18,TTL_6!$S$13:$S$63)+SUMIF(TTL_7!$A$13:$A$63,Danh_Sach!$A18,TTL_7!$S$13:$S$63)+SUMIF(TTL_8!$A$13:$A$63,Danh_Sach!$A18,TTL_8!$S$13:$S$63)+SUMIF(TTL_9!$A$13:$A$63,Danh_Sach!$A18,TTL_9!$S$13:$S$63)+SUMIF(TTL_10!$A$13:$A$63,Danh_Sach!$A18,TTL_10!$S$13:$S$63)+SUMIF(TTL_11!$A$13:$A$63,Danh_Sach!$A18,TTL_11!$S$13:$S$63)+SUMIF(TTL_12!$A$13:$A$63,Danh_Sach!$A18,TTL_12!$S$13:$S$63)</f>
        <v>0</v>
      </c>
      <c r="U18" s="133">
        <f t="shared" si="3"/>
        <v>0</v>
      </c>
    </row>
    <row r="19" spans="1:21" x14ac:dyDescent="0.3">
      <c r="A19">
        <f t="shared" si="4"/>
        <v>17</v>
      </c>
      <c r="B19" t="s">
        <v>59</v>
      </c>
      <c r="C19" t="s">
        <v>47</v>
      </c>
      <c r="D19" t="s">
        <v>268</v>
      </c>
      <c r="E19" s="28">
        <v>1542</v>
      </c>
      <c r="F19" s="21">
        <v>4000000</v>
      </c>
      <c r="G19" s="22">
        <v>1</v>
      </c>
      <c r="H19" s="21">
        <v>500000</v>
      </c>
      <c r="I19" s="21">
        <v>300000</v>
      </c>
      <c r="J19" s="21">
        <v>800000</v>
      </c>
      <c r="K19" s="30">
        <v>2</v>
      </c>
      <c r="L19" s="28" t="s">
        <v>94</v>
      </c>
      <c r="O19" s="21">
        <f>SUMIF(TTL_1!$A$13:$A$63,Danh_Sach!$A19,TTL_1!$Y$13:$Y$63)+SUMIF(TTL_2!$A$13:$A$63,Danh_Sach!$A19,TTL_2!$Y$13:$Y$63)+SUMIF(TTL_3!$A$13:$A$63,Danh_Sach!$A19,TTL_3!$Y$13:$Y$63)+SUMIF(TTL_4!$A$13:$A$63,Danh_Sach!$A19,TTL_4!$Y$13:$Y$63)+SUMIF(TTL_5!$A$13:$A$63,Danh_Sach!$A19,TTL_5!$Y$13:$Y$63)+SUMIF(TTL_6!$A$13:$A$63,Danh_Sach!$A19,TTL_6!$Y$13:$Y$63)+SUMIF(TTL_7!$A$13:$A$63,Danh_Sach!$A19,TTL_7!$Y$13:$Y$63)+SUMIF(TTL_8!$A$13:$A$63,Danh_Sach!$A19,TTL_8!$Y$13:$Y$63)+SUMIF(TTL_9!$A$13:$A$63,Danh_Sach!$A19,TTL_9!$Y$13:$Y$63)+SUMIF(TTL_10!$A$13:$A$63,Danh_Sach!$A19,TTL_10!$Y$13:$Y$63)+SUMIF(TTL_11!$A$13:$A$63,Danh_Sach!$A19,TTL_11!$Y$13:$Y$63)+SUMIF(TTL_12!$A$13:$A$63,Danh_Sach!$A19,TTL_12!$Y$13:$Y$63)</f>
        <v>70633846</v>
      </c>
      <c r="P19" s="21">
        <f>SUMIF(TTL_1!$A$13:$A$63,Danh_Sach!$A19,TTL_1!$AA$13:$AA$63)+SUMIF(TTL_2!$A$13:$A$63,Danh_Sach!$A19,TTL_2!$AA$13:$AA$63)+SUMIF(TTL_3!$A$13:$A$63,Danh_Sach!$A19,TTL_3!$AA$13:$AA$63)+SUMIF(TTL_4!$A$13:$A$63,Danh_Sach!$A19,TTL_4!$AA$13:$AA$63)+SUMIF(TTL_5!$A$13:$A$63,Danh_Sach!$A19,TTL_5!$AA$13:$AA$63)+SUMIF(TTL_6!$A$13:$A$63,Danh_Sach!$A19,TTL_6!$AA$13:$AA$63)+SUMIF(TTL_7!$A$13:$A$63,Danh_Sach!$A19,TTL_7!$AA$13:$AA$63)+SUMIF(TTL_8!$A$13:$A$63,Danh_Sach!$A19,TTL_8!$AA$13:$AA$63)+SUMIF(TTL_9!$A$13:$A$63,Danh_Sach!$A19,TTL_9!$AA$13:$AA$63)+SUMIF(TTL_10!$A$13:$A$63,Danh_Sach!$A19,TTL_10!$AA$13:$AA$63)+SUMIF(TTL_11!$A$13:$A$63,Danh_Sach!$A19,TTL_11!$AA$13:$AA$63)+SUMIF(TTL_12!$A$13:$A$63,Danh_Sach!$A19,TTL_12!$AA$13:$AA$63)</f>
        <v>194400000</v>
      </c>
      <c r="Q19" s="21">
        <f>SUMIF(TTL_1!$A$13:$A$63,Danh_Sach!$A19,TTL_1!$AB$13:$AB$63)+SUMIF(TTL_2!$A$13:$A$63,Danh_Sach!$A19,TTL_2!$AB$13:$AB$63)+SUMIF(TTL_3!$A$13:$A$63,Danh_Sach!$A19,TTL_3!$AB$13:$AB$63)+SUMIF(TTL_4!$A$13:$A$63,Danh_Sach!$A19,TTL_4!$AB$13:$AB$63)+SUMIF(TTL_5!$A$13:$A$63,Danh_Sach!$A19,TTL_5!$AB$13:$AB$63)+SUMIF(TTL_6!$A$13:$A$63,Danh_Sach!$A19,TTL_6!$AB$13:$AB$63)+SUMIF(TTL_7!$A$13:$A$63,Danh_Sach!$A19,TTL_7!$AB$13:$AB$63)+SUMIF(TTL_8!$A$13:$A$63,Danh_Sach!$A19,TTL_8!$AB$13:$AB$63)+SUMIF(TTL_9!$A$13:$A$63,Danh_Sach!$A19,TTL_9!$AB$13:$AB$63)+SUMIF(TTL_10!$A$13:$A$63,Danh_Sach!$A19,TTL_10!$AB$13:$AB$63)+SUMIF(TTL_11!$A$13:$A$63,Danh_Sach!$A19,TTL_11!$AB$13:$AB$63)+SUMIF(TTL_12!$A$13:$A$63,Danh_Sach!$A19,TTL_12!$AB$13:$AB$63)</f>
        <v>5040000</v>
      </c>
      <c r="R19" s="133">
        <f t="shared" si="2"/>
        <v>0</v>
      </c>
      <c r="S19" s="21">
        <f>IF(R19&lt;=Infor!$B$41*12,ROUND(5%*R19,0),IF(R19&lt;=Infor!$B$42*12,ROUND(10%*R19-3000000,0),IF(R19&lt;=Infor!$B$43*12,ROUND(15%*R19-9000000,0),IF(R19&lt;=Infor!$B$44*12,ROUND(20%*R19-19800000,0),IF(R19&lt;=Infor!$B$45*12,ROUND(25%*R19-39000000,0),IF(R19&lt;=Infor!$B$46*12,ROUND(30%*R19-70200000,0),ROUND(35%*R19-118200000,0)))))))</f>
        <v>0</v>
      </c>
      <c r="T19" s="21">
        <f>SUMIF(TTL_1!$A$13:$A$63,Danh_Sach!$A19,TTL_1!$S$13:$S$63)+SUMIF(TTL_2!$A$13:$A$63,Danh_Sach!$A19,TTL_2!$S$13:$S$63)+SUMIF(TTL_3!$A$13:$A$63,Danh_Sach!$A19,TTL_3!$S$13:$S$63)+SUMIF(TTL_4!$A$13:$A$63,Danh_Sach!$A19,TTL_4!$S$13:$S$63)+SUMIF(TTL_5!$A$13:$A$63,Danh_Sach!$A19,TTL_5!$S$13:$S$63)+SUMIF(TTL_6!$A$13:$A$63,Danh_Sach!$A19,TTL_6!$S$13:$S$63)+SUMIF(TTL_7!$A$13:$A$63,Danh_Sach!$A19,TTL_7!$S$13:$S$63)+SUMIF(TTL_8!$A$13:$A$63,Danh_Sach!$A19,TTL_8!$S$13:$S$63)+SUMIF(TTL_9!$A$13:$A$63,Danh_Sach!$A19,TTL_9!$S$13:$S$63)+SUMIF(TTL_10!$A$13:$A$63,Danh_Sach!$A19,TTL_10!$S$13:$S$63)+SUMIF(TTL_11!$A$13:$A$63,Danh_Sach!$A19,TTL_11!$S$13:$S$63)+SUMIF(TTL_12!$A$13:$A$63,Danh_Sach!$A19,TTL_12!$S$13:$S$63)</f>
        <v>0</v>
      </c>
      <c r="U19" s="133">
        <f t="shared" si="3"/>
        <v>0</v>
      </c>
    </row>
    <row r="20" spans="1:21" x14ac:dyDescent="0.3">
      <c r="A20">
        <f t="shared" si="4"/>
        <v>18</v>
      </c>
      <c r="B20" t="s">
        <v>60</v>
      </c>
      <c r="C20" t="s">
        <v>47</v>
      </c>
      <c r="D20" t="s">
        <v>268</v>
      </c>
      <c r="E20" s="28">
        <v>1542</v>
      </c>
      <c r="F20" s="21">
        <v>4000000</v>
      </c>
      <c r="G20" s="22">
        <v>1</v>
      </c>
      <c r="H20" s="21">
        <v>500000</v>
      </c>
      <c r="I20" s="21">
        <v>300000</v>
      </c>
      <c r="J20" s="21">
        <v>800000</v>
      </c>
      <c r="K20" s="30">
        <v>1</v>
      </c>
      <c r="L20" s="28" t="s">
        <v>94</v>
      </c>
      <c r="O20" s="21">
        <f>SUMIF(TTL_1!$A$13:$A$63,Danh_Sach!$A20,TTL_1!$Y$13:$Y$63)+SUMIF(TTL_2!$A$13:$A$63,Danh_Sach!$A20,TTL_2!$Y$13:$Y$63)+SUMIF(TTL_3!$A$13:$A$63,Danh_Sach!$A20,TTL_3!$Y$13:$Y$63)+SUMIF(TTL_4!$A$13:$A$63,Danh_Sach!$A20,TTL_4!$Y$13:$Y$63)+SUMIF(TTL_5!$A$13:$A$63,Danh_Sach!$A20,TTL_5!$Y$13:$Y$63)+SUMIF(TTL_6!$A$13:$A$63,Danh_Sach!$A20,TTL_6!$Y$13:$Y$63)+SUMIF(TTL_7!$A$13:$A$63,Danh_Sach!$A20,TTL_7!$Y$13:$Y$63)+SUMIF(TTL_8!$A$13:$A$63,Danh_Sach!$A20,TTL_8!$Y$13:$Y$63)+SUMIF(TTL_9!$A$13:$A$63,Danh_Sach!$A20,TTL_9!$Y$13:$Y$63)+SUMIF(TTL_10!$A$13:$A$63,Danh_Sach!$A20,TTL_10!$Y$13:$Y$63)+SUMIF(TTL_11!$A$13:$A$63,Danh_Sach!$A20,TTL_11!$Y$13:$Y$63)+SUMIF(TTL_12!$A$13:$A$63,Danh_Sach!$A20,TTL_12!$Y$13:$Y$63)</f>
        <v>70633846</v>
      </c>
      <c r="P20" s="21">
        <f>SUMIF(TTL_1!$A$13:$A$63,Danh_Sach!$A20,TTL_1!$AA$13:$AA$63)+SUMIF(TTL_2!$A$13:$A$63,Danh_Sach!$A20,TTL_2!$AA$13:$AA$63)+SUMIF(TTL_3!$A$13:$A$63,Danh_Sach!$A20,TTL_3!$AA$13:$AA$63)+SUMIF(TTL_4!$A$13:$A$63,Danh_Sach!$A20,TTL_4!$AA$13:$AA$63)+SUMIF(TTL_5!$A$13:$A$63,Danh_Sach!$A20,TTL_5!$AA$13:$AA$63)+SUMIF(TTL_6!$A$13:$A$63,Danh_Sach!$A20,TTL_6!$AA$13:$AA$63)+SUMIF(TTL_7!$A$13:$A$63,Danh_Sach!$A20,TTL_7!$AA$13:$AA$63)+SUMIF(TTL_8!$A$13:$A$63,Danh_Sach!$A20,TTL_8!$AA$13:$AA$63)+SUMIF(TTL_9!$A$13:$A$63,Danh_Sach!$A20,TTL_9!$AA$13:$AA$63)+SUMIF(TTL_10!$A$13:$A$63,Danh_Sach!$A20,TTL_10!$AA$13:$AA$63)+SUMIF(TTL_11!$A$13:$A$63,Danh_Sach!$A20,TTL_11!$AA$13:$AA$63)+SUMIF(TTL_12!$A$13:$A$63,Danh_Sach!$A20,TTL_12!$AA$13:$AA$63)</f>
        <v>151200000</v>
      </c>
      <c r="Q20" s="21">
        <f>SUMIF(TTL_1!$A$13:$A$63,Danh_Sach!$A20,TTL_1!$AB$13:$AB$63)+SUMIF(TTL_2!$A$13:$A$63,Danh_Sach!$A20,TTL_2!$AB$13:$AB$63)+SUMIF(TTL_3!$A$13:$A$63,Danh_Sach!$A20,TTL_3!$AB$13:$AB$63)+SUMIF(TTL_4!$A$13:$A$63,Danh_Sach!$A20,TTL_4!$AB$13:$AB$63)+SUMIF(TTL_5!$A$13:$A$63,Danh_Sach!$A20,TTL_5!$AB$13:$AB$63)+SUMIF(TTL_6!$A$13:$A$63,Danh_Sach!$A20,TTL_6!$AB$13:$AB$63)+SUMIF(TTL_7!$A$13:$A$63,Danh_Sach!$A20,TTL_7!$AB$13:$AB$63)+SUMIF(TTL_8!$A$13:$A$63,Danh_Sach!$A20,TTL_8!$AB$13:$AB$63)+SUMIF(TTL_9!$A$13:$A$63,Danh_Sach!$A20,TTL_9!$AB$13:$AB$63)+SUMIF(TTL_10!$A$13:$A$63,Danh_Sach!$A20,TTL_10!$AB$13:$AB$63)+SUMIF(TTL_11!$A$13:$A$63,Danh_Sach!$A20,TTL_11!$AB$13:$AB$63)+SUMIF(TTL_12!$A$13:$A$63,Danh_Sach!$A20,TTL_12!$AB$13:$AB$63)</f>
        <v>5040000</v>
      </c>
      <c r="R20" s="133">
        <f t="shared" si="2"/>
        <v>0</v>
      </c>
      <c r="S20" s="21">
        <f>IF(R20&lt;=Infor!$B$41*12,ROUND(5%*R20,0),IF(R20&lt;=Infor!$B$42*12,ROUND(10%*R20-3000000,0),IF(R20&lt;=Infor!$B$43*12,ROUND(15%*R20-9000000,0),IF(R20&lt;=Infor!$B$44*12,ROUND(20%*R20-19800000,0),IF(R20&lt;=Infor!$B$45*12,ROUND(25%*R20-39000000,0),IF(R20&lt;=Infor!$B$46*12,ROUND(30%*R20-70200000,0),ROUND(35%*R20-118200000,0)))))))</f>
        <v>0</v>
      </c>
      <c r="T20" s="21">
        <f>SUMIF(TTL_1!$A$13:$A$63,Danh_Sach!$A20,TTL_1!$S$13:$S$63)+SUMIF(TTL_2!$A$13:$A$63,Danh_Sach!$A20,TTL_2!$S$13:$S$63)+SUMIF(TTL_3!$A$13:$A$63,Danh_Sach!$A20,TTL_3!$S$13:$S$63)+SUMIF(TTL_4!$A$13:$A$63,Danh_Sach!$A20,TTL_4!$S$13:$S$63)+SUMIF(TTL_5!$A$13:$A$63,Danh_Sach!$A20,TTL_5!$S$13:$S$63)+SUMIF(TTL_6!$A$13:$A$63,Danh_Sach!$A20,TTL_6!$S$13:$S$63)+SUMIF(TTL_7!$A$13:$A$63,Danh_Sach!$A20,TTL_7!$S$13:$S$63)+SUMIF(TTL_8!$A$13:$A$63,Danh_Sach!$A20,TTL_8!$S$13:$S$63)+SUMIF(TTL_9!$A$13:$A$63,Danh_Sach!$A20,TTL_9!$S$13:$S$63)+SUMIF(TTL_10!$A$13:$A$63,Danh_Sach!$A20,TTL_10!$S$13:$S$63)+SUMIF(TTL_11!$A$13:$A$63,Danh_Sach!$A20,TTL_11!$S$13:$S$63)+SUMIF(TTL_12!$A$13:$A$63,Danh_Sach!$A20,TTL_12!$S$13:$S$63)</f>
        <v>0</v>
      </c>
      <c r="U20" s="133">
        <f t="shared" si="3"/>
        <v>0</v>
      </c>
    </row>
    <row r="21" spans="1:21" x14ac:dyDescent="0.3">
      <c r="A21">
        <f t="shared" si="4"/>
        <v>19</v>
      </c>
      <c r="B21" t="s">
        <v>61</v>
      </c>
      <c r="C21" t="s">
        <v>47</v>
      </c>
      <c r="D21" t="s">
        <v>268</v>
      </c>
      <c r="E21" s="28">
        <v>1542</v>
      </c>
      <c r="F21" s="21">
        <v>4000000</v>
      </c>
      <c r="G21" s="22">
        <v>1</v>
      </c>
      <c r="H21" s="21">
        <v>500000</v>
      </c>
      <c r="I21" s="21">
        <v>300000</v>
      </c>
      <c r="J21" s="21">
        <v>800000</v>
      </c>
      <c r="K21" s="30">
        <v>0</v>
      </c>
      <c r="L21" s="28" t="s">
        <v>94</v>
      </c>
      <c r="O21" s="21">
        <f>SUMIF(TTL_1!$A$13:$A$63,Danh_Sach!$A21,TTL_1!$Y$13:$Y$63)+SUMIF(TTL_2!$A$13:$A$63,Danh_Sach!$A21,TTL_2!$Y$13:$Y$63)+SUMIF(TTL_3!$A$13:$A$63,Danh_Sach!$A21,TTL_3!$Y$13:$Y$63)+SUMIF(TTL_4!$A$13:$A$63,Danh_Sach!$A21,TTL_4!$Y$13:$Y$63)+SUMIF(TTL_5!$A$13:$A$63,Danh_Sach!$A21,TTL_5!$Y$13:$Y$63)+SUMIF(TTL_6!$A$13:$A$63,Danh_Sach!$A21,TTL_6!$Y$13:$Y$63)+SUMIF(TTL_7!$A$13:$A$63,Danh_Sach!$A21,TTL_7!$Y$13:$Y$63)+SUMIF(TTL_8!$A$13:$A$63,Danh_Sach!$A21,TTL_8!$Y$13:$Y$63)+SUMIF(TTL_9!$A$13:$A$63,Danh_Sach!$A21,TTL_9!$Y$13:$Y$63)+SUMIF(TTL_10!$A$13:$A$63,Danh_Sach!$A21,TTL_10!$Y$13:$Y$63)+SUMIF(TTL_11!$A$13:$A$63,Danh_Sach!$A21,TTL_11!$Y$13:$Y$63)+SUMIF(TTL_12!$A$13:$A$63,Danh_Sach!$A21,TTL_12!$Y$13:$Y$63)</f>
        <v>70633846</v>
      </c>
      <c r="P21" s="21">
        <f>SUMIF(TTL_1!$A$13:$A$63,Danh_Sach!$A21,TTL_1!$AA$13:$AA$63)+SUMIF(TTL_2!$A$13:$A$63,Danh_Sach!$A21,TTL_2!$AA$13:$AA$63)+SUMIF(TTL_3!$A$13:$A$63,Danh_Sach!$A21,TTL_3!$AA$13:$AA$63)+SUMIF(TTL_4!$A$13:$A$63,Danh_Sach!$A21,TTL_4!$AA$13:$AA$63)+SUMIF(TTL_5!$A$13:$A$63,Danh_Sach!$A21,TTL_5!$AA$13:$AA$63)+SUMIF(TTL_6!$A$13:$A$63,Danh_Sach!$A21,TTL_6!$AA$13:$AA$63)+SUMIF(TTL_7!$A$13:$A$63,Danh_Sach!$A21,TTL_7!$AA$13:$AA$63)+SUMIF(TTL_8!$A$13:$A$63,Danh_Sach!$A21,TTL_8!$AA$13:$AA$63)+SUMIF(TTL_9!$A$13:$A$63,Danh_Sach!$A21,TTL_9!$AA$13:$AA$63)+SUMIF(TTL_10!$A$13:$A$63,Danh_Sach!$A21,TTL_10!$AA$13:$AA$63)+SUMIF(TTL_11!$A$13:$A$63,Danh_Sach!$A21,TTL_11!$AA$13:$AA$63)+SUMIF(TTL_12!$A$13:$A$63,Danh_Sach!$A21,TTL_12!$AA$13:$AA$63)</f>
        <v>108000000</v>
      </c>
      <c r="Q21" s="21">
        <f>SUMIF(TTL_1!$A$13:$A$63,Danh_Sach!$A21,TTL_1!$AB$13:$AB$63)+SUMIF(TTL_2!$A$13:$A$63,Danh_Sach!$A21,TTL_2!$AB$13:$AB$63)+SUMIF(TTL_3!$A$13:$A$63,Danh_Sach!$A21,TTL_3!$AB$13:$AB$63)+SUMIF(TTL_4!$A$13:$A$63,Danh_Sach!$A21,TTL_4!$AB$13:$AB$63)+SUMIF(TTL_5!$A$13:$A$63,Danh_Sach!$A21,TTL_5!$AB$13:$AB$63)+SUMIF(TTL_6!$A$13:$A$63,Danh_Sach!$A21,TTL_6!$AB$13:$AB$63)+SUMIF(TTL_7!$A$13:$A$63,Danh_Sach!$A21,TTL_7!$AB$13:$AB$63)+SUMIF(TTL_8!$A$13:$A$63,Danh_Sach!$A21,TTL_8!$AB$13:$AB$63)+SUMIF(TTL_9!$A$13:$A$63,Danh_Sach!$A21,TTL_9!$AB$13:$AB$63)+SUMIF(TTL_10!$A$13:$A$63,Danh_Sach!$A21,TTL_10!$AB$13:$AB$63)+SUMIF(TTL_11!$A$13:$A$63,Danh_Sach!$A21,TTL_11!$AB$13:$AB$63)+SUMIF(TTL_12!$A$13:$A$63,Danh_Sach!$A21,TTL_12!$AB$13:$AB$63)</f>
        <v>5040000</v>
      </c>
      <c r="R21" s="133">
        <f t="shared" si="2"/>
        <v>0</v>
      </c>
      <c r="S21" s="21">
        <f>IF(R21&lt;=Infor!$B$41*12,ROUND(5%*R21,0),IF(R21&lt;=Infor!$B$42*12,ROUND(10%*R21-3000000,0),IF(R21&lt;=Infor!$B$43*12,ROUND(15%*R21-9000000,0),IF(R21&lt;=Infor!$B$44*12,ROUND(20%*R21-19800000,0),IF(R21&lt;=Infor!$B$45*12,ROUND(25%*R21-39000000,0),IF(R21&lt;=Infor!$B$46*12,ROUND(30%*R21-70200000,0),ROUND(35%*R21-118200000,0)))))))</f>
        <v>0</v>
      </c>
      <c r="T21" s="21">
        <f>SUMIF(TTL_1!$A$13:$A$63,Danh_Sach!$A21,TTL_1!$S$13:$S$63)+SUMIF(TTL_2!$A$13:$A$63,Danh_Sach!$A21,TTL_2!$S$13:$S$63)+SUMIF(TTL_3!$A$13:$A$63,Danh_Sach!$A21,TTL_3!$S$13:$S$63)+SUMIF(TTL_4!$A$13:$A$63,Danh_Sach!$A21,TTL_4!$S$13:$S$63)+SUMIF(TTL_5!$A$13:$A$63,Danh_Sach!$A21,TTL_5!$S$13:$S$63)+SUMIF(TTL_6!$A$13:$A$63,Danh_Sach!$A21,TTL_6!$S$13:$S$63)+SUMIF(TTL_7!$A$13:$A$63,Danh_Sach!$A21,TTL_7!$S$13:$S$63)+SUMIF(TTL_8!$A$13:$A$63,Danh_Sach!$A21,TTL_8!$S$13:$S$63)+SUMIF(TTL_9!$A$13:$A$63,Danh_Sach!$A21,TTL_9!$S$13:$S$63)+SUMIF(TTL_10!$A$13:$A$63,Danh_Sach!$A21,TTL_10!$S$13:$S$63)+SUMIF(TTL_11!$A$13:$A$63,Danh_Sach!$A21,TTL_11!$S$13:$S$63)+SUMIF(TTL_12!$A$13:$A$63,Danh_Sach!$A21,TTL_12!$S$13:$S$63)</f>
        <v>0</v>
      </c>
      <c r="U21" s="133">
        <f t="shared" si="3"/>
        <v>0</v>
      </c>
    </row>
    <row r="22" spans="1:21" x14ac:dyDescent="0.3">
      <c r="A22">
        <f t="shared" si="4"/>
        <v>20</v>
      </c>
      <c r="B22" t="s">
        <v>62</v>
      </c>
      <c r="C22" t="s">
        <v>47</v>
      </c>
      <c r="D22" t="s">
        <v>268</v>
      </c>
      <c r="E22" s="28">
        <v>1542</v>
      </c>
      <c r="F22" s="21">
        <v>4000000</v>
      </c>
      <c r="G22" s="22">
        <v>1</v>
      </c>
      <c r="H22" s="21">
        <v>500000</v>
      </c>
      <c r="I22" s="21">
        <v>300000</v>
      </c>
      <c r="J22" s="21">
        <v>800000</v>
      </c>
      <c r="K22" s="30">
        <v>2</v>
      </c>
      <c r="L22" s="28" t="s">
        <v>94</v>
      </c>
      <c r="O22" s="21">
        <f>SUMIF(TTL_1!$A$13:$A$63,Danh_Sach!$A22,TTL_1!$Y$13:$Y$63)+SUMIF(TTL_2!$A$13:$A$63,Danh_Sach!$A22,TTL_2!$Y$13:$Y$63)+SUMIF(TTL_3!$A$13:$A$63,Danh_Sach!$A22,TTL_3!$Y$13:$Y$63)+SUMIF(TTL_4!$A$13:$A$63,Danh_Sach!$A22,TTL_4!$Y$13:$Y$63)+SUMIF(TTL_5!$A$13:$A$63,Danh_Sach!$A22,TTL_5!$Y$13:$Y$63)+SUMIF(TTL_6!$A$13:$A$63,Danh_Sach!$A22,TTL_6!$Y$13:$Y$63)+SUMIF(TTL_7!$A$13:$A$63,Danh_Sach!$A22,TTL_7!$Y$13:$Y$63)+SUMIF(TTL_8!$A$13:$A$63,Danh_Sach!$A22,TTL_8!$Y$13:$Y$63)+SUMIF(TTL_9!$A$13:$A$63,Danh_Sach!$A22,TTL_9!$Y$13:$Y$63)+SUMIF(TTL_10!$A$13:$A$63,Danh_Sach!$A22,TTL_10!$Y$13:$Y$63)+SUMIF(TTL_11!$A$13:$A$63,Danh_Sach!$A22,TTL_11!$Y$13:$Y$63)+SUMIF(TTL_12!$A$13:$A$63,Danh_Sach!$A22,TTL_12!$Y$13:$Y$63)</f>
        <v>70633846</v>
      </c>
      <c r="P22" s="21">
        <f>SUMIF(TTL_1!$A$13:$A$63,Danh_Sach!$A22,TTL_1!$AA$13:$AA$63)+SUMIF(TTL_2!$A$13:$A$63,Danh_Sach!$A22,TTL_2!$AA$13:$AA$63)+SUMIF(TTL_3!$A$13:$A$63,Danh_Sach!$A22,TTL_3!$AA$13:$AA$63)+SUMIF(TTL_4!$A$13:$A$63,Danh_Sach!$A22,TTL_4!$AA$13:$AA$63)+SUMIF(TTL_5!$A$13:$A$63,Danh_Sach!$A22,TTL_5!$AA$13:$AA$63)+SUMIF(TTL_6!$A$13:$A$63,Danh_Sach!$A22,TTL_6!$AA$13:$AA$63)+SUMIF(TTL_7!$A$13:$A$63,Danh_Sach!$A22,TTL_7!$AA$13:$AA$63)+SUMIF(TTL_8!$A$13:$A$63,Danh_Sach!$A22,TTL_8!$AA$13:$AA$63)+SUMIF(TTL_9!$A$13:$A$63,Danh_Sach!$A22,TTL_9!$AA$13:$AA$63)+SUMIF(TTL_10!$A$13:$A$63,Danh_Sach!$A22,TTL_10!$AA$13:$AA$63)+SUMIF(TTL_11!$A$13:$A$63,Danh_Sach!$A22,TTL_11!$AA$13:$AA$63)+SUMIF(TTL_12!$A$13:$A$63,Danh_Sach!$A22,TTL_12!$AA$13:$AA$63)</f>
        <v>194400000</v>
      </c>
      <c r="Q22" s="21">
        <f>SUMIF(TTL_1!$A$13:$A$63,Danh_Sach!$A22,TTL_1!$AB$13:$AB$63)+SUMIF(TTL_2!$A$13:$A$63,Danh_Sach!$A22,TTL_2!$AB$13:$AB$63)+SUMIF(TTL_3!$A$13:$A$63,Danh_Sach!$A22,TTL_3!$AB$13:$AB$63)+SUMIF(TTL_4!$A$13:$A$63,Danh_Sach!$A22,TTL_4!$AB$13:$AB$63)+SUMIF(TTL_5!$A$13:$A$63,Danh_Sach!$A22,TTL_5!$AB$13:$AB$63)+SUMIF(TTL_6!$A$13:$A$63,Danh_Sach!$A22,TTL_6!$AB$13:$AB$63)+SUMIF(TTL_7!$A$13:$A$63,Danh_Sach!$A22,TTL_7!$AB$13:$AB$63)+SUMIF(TTL_8!$A$13:$A$63,Danh_Sach!$A22,TTL_8!$AB$13:$AB$63)+SUMIF(TTL_9!$A$13:$A$63,Danh_Sach!$A22,TTL_9!$AB$13:$AB$63)+SUMIF(TTL_10!$A$13:$A$63,Danh_Sach!$A22,TTL_10!$AB$13:$AB$63)+SUMIF(TTL_11!$A$13:$A$63,Danh_Sach!$A22,TTL_11!$AB$13:$AB$63)+SUMIF(TTL_12!$A$13:$A$63,Danh_Sach!$A22,TTL_12!$AB$13:$AB$63)</f>
        <v>5040000</v>
      </c>
      <c r="R22" s="133">
        <f t="shared" si="2"/>
        <v>0</v>
      </c>
      <c r="S22" s="21">
        <f>IF(R22&lt;=Infor!$B$41*12,ROUND(5%*R22,0),IF(R22&lt;=Infor!$B$42*12,ROUND(10%*R22-3000000,0),IF(R22&lt;=Infor!$B$43*12,ROUND(15%*R22-9000000,0),IF(R22&lt;=Infor!$B$44*12,ROUND(20%*R22-19800000,0),IF(R22&lt;=Infor!$B$45*12,ROUND(25%*R22-39000000,0),IF(R22&lt;=Infor!$B$46*12,ROUND(30%*R22-70200000,0),ROUND(35%*R22-118200000,0)))))))</f>
        <v>0</v>
      </c>
      <c r="T22" s="21">
        <f>SUMIF(TTL_1!$A$13:$A$63,Danh_Sach!$A22,TTL_1!$S$13:$S$63)+SUMIF(TTL_2!$A$13:$A$63,Danh_Sach!$A22,TTL_2!$S$13:$S$63)+SUMIF(TTL_3!$A$13:$A$63,Danh_Sach!$A22,TTL_3!$S$13:$S$63)+SUMIF(TTL_4!$A$13:$A$63,Danh_Sach!$A22,TTL_4!$S$13:$S$63)+SUMIF(TTL_5!$A$13:$A$63,Danh_Sach!$A22,TTL_5!$S$13:$S$63)+SUMIF(TTL_6!$A$13:$A$63,Danh_Sach!$A22,TTL_6!$S$13:$S$63)+SUMIF(TTL_7!$A$13:$A$63,Danh_Sach!$A22,TTL_7!$S$13:$S$63)+SUMIF(TTL_8!$A$13:$A$63,Danh_Sach!$A22,TTL_8!$S$13:$S$63)+SUMIF(TTL_9!$A$13:$A$63,Danh_Sach!$A22,TTL_9!$S$13:$S$63)+SUMIF(TTL_10!$A$13:$A$63,Danh_Sach!$A22,TTL_10!$S$13:$S$63)+SUMIF(TTL_11!$A$13:$A$63,Danh_Sach!$A22,TTL_11!$S$13:$S$63)+SUMIF(TTL_12!$A$13:$A$63,Danh_Sach!$A22,TTL_12!$S$13:$S$63)</f>
        <v>0</v>
      </c>
      <c r="U22" s="133">
        <f t="shared" si="3"/>
        <v>0</v>
      </c>
    </row>
    <row r="23" spans="1:21" x14ac:dyDescent="0.3">
      <c r="A23">
        <f t="shared" si="4"/>
        <v>21</v>
      </c>
      <c r="B23" t="s">
        <v>63</v>
      </c>
      <c r="C23" t="s">
        <v>47</v>
      </c>
      <c r="D23" t="s">
        <v>268</v>
      </c>
      <c r="E23" s="28">
        <v>1542</v>
      </c>
      <c r="F23" s="21">
        <v>4000000</v>
      </c>
      <c r="G23" s="22">
        <v>1</v>
      </c>
      <c r="H23" s="21">
        <v>500000</v>
      </c>
      <c r="I23" s="21">
        <v>300000</v>
      </c>
      <c r="J23" s="21">
        <v>800000</v>
      </c>
      <c r="K23" s="30">
        <v>1</v>
      </c>
      <c r="L23" s="28" t="s">
        <v>94</v>
      </c>
      <c r="O23" s="21">
        <f>SUMIF(TTL_1!$A$13:$A$63,Danh_Sach!$A23,TTL_1!$Y$13:$Y$63)+SUMIF(TTL_2!$A$13:$A$63,Danh_Sach!$A23,TTL_2!$Y$13:$Y$63)+SUMIF(TTL_3!$A$13:$A$63,Danh_Sach!$A23,TTL_3!$Y$13:$Y$63)+SUMIF(TTL_4!$A$13:$A$63,Danh_Sach!$A23,TTL_4!$Y$13:$Y$63)+SUMIF(TTL_5!$A$13:$A$63,Danh_Sach!$A23,TTL_5!$Y$13:$Y$63)+SUMIF(TTL_6!$A$13:$A$63,Danh_Sach!$A23,TTL_6!$Y$13:$Y$63)+SUMIF(TTL_7!$A$13:$A$63,Danh_Sach!$A23,TTL_7!$Y$13:$Y$63)+SUMIF(TTL_8!$A$13:$A$63,Danh_Sach!$A23,TTL_8!$Y$13:$Y$63)+SUMIF(TTL_9!$A$13:$A$63,Danh_Sach!$A23,TTL_9!$Y$13:$Y$63)+SUMIF(TTL_10!$A$13:$A$63,Danh_Sach!$A23,TTL_10!$Y$13:$Y$63)+SUMIF(TTL_11!$A$13:$A$63,Danh_Sach!$A23,TTL_11!$Y$13:$Y$63)+SUMIF(TTL_12!$A$13:$A$63,Danh_Sach!$A23,TTL_12!$Y$13:$Y$63)</f>
        <v>70633846</v>
      </c>
      <c r="P23" s="21">
        <f>SUMIF(TTL_1!$A$13:$A$63,Danh_Sach!$A23,TTL_1!$AA$13:$AA$63)+SUMIF(TTL_2!$A$13:$A$63,Danh_Sach!$A23,TTL_2!$AA$13:$AA$63)+SUMIF(TTL_3!$A$13:$A$63,Danh_Sach!$A23,TTL_3!$AA$13:$AA$63)+SUMIF(TTL_4!$A$13:$A$63,Danh_Sach!$A23,TTL_4!$AA$13:$AA$63)+SUMIF(TTL_5!$A$13:$A$63,Danh_Sach!$A23,TTL_5!$AA$13:$AA$63)+SUMIF(TTL_6!$A$13:$A$63,Danh_Sach!$A23,TTL_6!$AA$13:$AA$63)+SUMIF(TTL_7!$A$13:$A$63,Danh_Sach!$A23,TTL_7!$AA$13:$AA$63)+SUMIF(TTL_8!$A$13:$A$63,Danh_Sach!$A23,TTL_8!$AA$13:$AA$63)+SUMIF(TTL_9!$A$13:$A$63,Danh_Sach!$A23,TTL_9!$AA$13:$AA$63)+SUMIF(TTL_10!$A$13:$A$63,Danh_Sach!$A23,TTL_10!$AA$13:$AA$63)+SUMIF(TTL_11!$A$13:$A$63,Danh_Sach!$A23,TTL_11!$AA$13:$AA$63)+SUMIF(TTL_12!$A$13:$A$63,Danh_Sach!$A23,TTL_12!$AA$13:$AA$63)</f>
        <v>151200000</v>
      </c>
      <c r="Q23" s="21">
        <f>SUMIF(TTL_1!$A$13:$A$63,Danh_Sach!$A23,TTL_1!$AB$13:$AB$63)+SUMIF(TTL_2!$A$13:$A$63,Danh_Sach!$A23,TTL_2!$AB$13:$AB$63)+SUMIF(TTL_3!$A$13:$A$63,Danh_Sach!$A23,TTL_3!$AB$13:$AB$63)+SUMIF(TTL_4!$A$13:$A$63,Danh_Sach!$A23,TTL_4!$AB$13:$AB$63)+SUMIF(TTL_5!$A$13:$A$63,Danh_Sach!$A23,TTL_5!$AB$13:$AB$63)+SUMIF(TTL_6!$A$13:$A$63,Danh_Sach!$A23,TTL_6!$AB$13:$AB$63)+SUMIF(TTL_7!$A$13:$A$63,Danh_Sach!$A23,TTL_7!$AB$13:$AB$63)+SUMIF(TTL_8!$A$13:$A$63,Danh_Sach!$A23,TTL_8!$AB$13:$AB$63)+SUMIF(TTL_9!$A$13:$A$63,Danh_Sach!$A23,TTL_9!$AB$13:$AB$63)+SUMIF(TTL_10!$A$13:$A$63,Danh_Sach!$A23,TTL_10!$AB$13:$AB$63)+SUMIF(TTL_11!$A$13:$A$63,Danh_Sach!$A23,TTL_11!$AB$13:$AB$63)+SUMIF(TTL_12!$A$13:$A$63,Danh_Sach!$A23,TTL_12!$AB$13:$AB$63)</f>
        <v>5040000</v>
      </c>
      <c r="R23" s="133">
        <f t="shared" si="2"/>
        <v>0</v>
      </c>
      <c r="S23" s="21">
        <f>IF(R23&lt;=Infor!$B$41*12,ROUND(5%*R23,0),IF(R23&lt;=Infor!$B$42*12,ROUND(10%*R23-3000000,0),IF(R23&lt;=Infor!$B$43*12,ROUND(15%*R23-9000000,0),IF(R23&lt;=Infor!$B$44*12,ROUND(20%*R23-19800000,0),IF(R23&lt;=Infor!$B$45*12,ROUND(25%*R23-39000000,0),IF(R23&lt;=Infor!$B$46*12,ROUND(30%*R23-70200000,0),ROUND(35%*R23-118200000,0)))))))</f>
        <v>0</v>
      </c>
      <c r="T23" s="21">
        <f>SUMIF(TTL_1!$A$13:$A$63,Danh_Sach!$A23,TTL_1!$S$13:$S$63)+SUMIF(TTL_2!$A$13:$A$63,Danh_Sach!$A23,TTL_2!$S$13:$S$63)+SUMIF(TTL_3!$A$13:$A$63,Danh_Sach!$A23,TTL_3!$S$13:$S$63)+SUMIF(TTL_4!$A$13:$A$63,Danh_Sach!$A23,TTL_4!$S$13:$S$63)+SUMIF(TTL_5!$A$13:$A$63,Danh_Sach!$A23,TTL_5!$S$13:$S$63)+SUMIF(TTL_6!$A$13:$A$63,Danh_Sach!$A23,TTL_6!$S$13:$S$63)+SUMIF(TTL_7!$A$13:$A$63,Danh_Sach!$A23,TTL_7!$S$13:$S$63)+SUMIF(TTL_8!$A$13:$A$63,Danh_Sach!$A23,TTL_8!$S$13:$S$63)+SUMIF(TTL_9!$A$13:$A$63,Danh_Sach!$A23,TTL_9!$S$13:$S$63)+SUMIF(TTL_10!$A$13:$A$63,Danh_Sach!$A23,TTL_10!$S$13:$S$63)+SUMIF(TTL_11!$A$13:$A$63,Danh_Sach!$A23,TTL_11!$S$13:$S$63)+SUMIF(TTL_12!$A$13:$A$63,Danh_Sach!$A23,TTL_12!$S$13:$S$63)</f>
        <v>0</v>
      </c>
      <c r="U23" s="133">
        <f t="shared" si="3"/>
        <v>0</v>
      </c>
    </row>
    <row r="24" spans="1:21" x14ac:dyDescent="0.3">
      <c r="A24">
        <f t="shared" si="4"/>
        <v>22</v>
      </c>
      <c r="B24" t="s">
        <v>64</v>
      </c>
      <c r="C24" t="s">
        <v>47</v>
      </c>
      <c r="D24" t="s">
        <v>268</v>
      </c>
      <c r="E24" s="28">
        <v>1542</v>
      </c>
      <c r="F24" s="21">
        <v>4000000</v>
      </c>
      <c r="G24" s="22">
        <v>1</v>
      </c>
      <c r="H24" s="21">
        <v>500000</v>
      </c>
      <c r="I24" s="21">
        <v>300000</v>
      </c>
      <c r="J24" s="21">
        <v>800000</v>
      </c>
      <c r="K24" s="30">
        <v>1</v>
      </c>
      <c r="L24" s="28" t="s">
        <v>94</v>
      </c>
      <c r="O24" s="21">
        <f>SUMIF(TTL_1!$A$13:$A$63,Danh_Sach!$A24,TTL_1!$Y$13:$Y$63)+SUMIF(TTL_2!$A$13:$A$63,Danh_Sach!$A24,TTL_2!$Y$13:$Y$63)+SUMIF(TTL_3!$A$13:$A$63,Danh_Sach!$A24,TTL_3!$Y$13:$Y$63)+SUMIF(TTL_4!$A$13:$A$63,Danh_Sach!$A24,TTL_4!$Y$13:$Y$63)+SUMIF(TTL_5!$A$13:$A$63,Danh_Sach!$A24,TTL_5!$Y$13:$Y$63)+SUMIF(TTL_6!$A$13:$A$63,Danh_Sach!$A24,TTL_6!$Y$13:$Y$63)+SUMIF(TTL_7!$A$13:$A$63,Danh_Sach!$A24,TTL_7!$Y$13:$Y$63)+SUMIF(TTL_8!$A$13:$A$63,Danh_Sach!$A24,TTL_8!$Y$13:$Y$63)+SUMIF(TTL_9!$A$13:$A$63,Danh_Sach!$A24,TTL_9!$Y$13:$Y$63)+SUMIF(TTL_10!$A$13:$A$63,Danh_Sach!$A24,TTL_10!$Y$13:$Y$63)+SUMIF(TTL_11!$A$13:$A$63,Danh_Sach!$A24,TTL_11!$Y$13:$Y$63)+SUMIF(TTL_12!$A$13:$A$63,Danh_Sach!$A24,TTL_12!$Y$13:$Y$63)</f>
        <v>70633846</v>
      </c>
      <c r="P24" s="21">
        <f>SUMIF(TTL_1!$A$13:$A$63,Danh_Sach!$A24,TTL_1!$AA$13:$AA$63)+SUMIF(TTL_2!$A$13:$A$63,Danh_Sach!$A24,TTL_2!$AA$13:$AA$63)+SUMIF(TTL_3!$A$13:$A$63,Danh_Sach!$A24,TTL_3!$AA$13:$AA$63)+SUMIF(TTL_4!$A$13:$A$63,Danh_Sach!$A24,TTL_4!$AA$13:$AA$63)+SUMIF(TTL_5!$A$13:$A$63,Danh_Sach!$A24,TTL_5!$AA$13:$AA$63)+SUMIF(TTL_6!$A$13:$A$63,Danh_Sach!$A24,TTL_6!$AA$13:$AA$63)+SUMIF(TTL_7!$A$13:$A$63,Danh_Sach!$A24,TTL_7!$AA$13:$AA$63)+SUMIF(TTL_8!$A$13:$A$63,Danh_Sach!$A24,TTL_8!$AA$13:$AA$63)+SUMIF(TTL_9!$A$13:$A$63,Danh_Sach!$A24,TTL_9!$AA$13:$AA$63)+SUMIF(TTL_10!$A$13:$A$63,Danh_Sach!$A24,TTL_10!$AA$13:$AA$63)+SUMIF(TTL_11!$A$13:$A$63,Danh_Sach!$A24,TTL_11!$AA$13:$AA$63)+SUMIF(TTL_12!$A$13:$A$63,Danh_Sach!$A24,TTL_12!$AA$13:$AA$63)</f>
        <v>151200000</v>
      </c>
      <c r="Q24" s="21">
        <f>SUMIF(TTL_1!$A$13:$A$63,Danh_Sach!$A24,TTL_1!$AB$13:$AB$63)+SUMIF(TTL_2!$A$13:$A$63,Danh_Sach!$A24,TTL_2!$AB$13:$AB$63)+SUMIF(TTL_3!$A$13:$A$63,Danh_Sach!$A24,TTL_3!$AB$13:$AB$63)+SUMIF(TTL_4!$A$13:$A$63,Danh_Sach!$A24,TTL_4!$AB$13:$AB$63)+SUMIF(TTL_5!$A$13:$A$63,Danh_Sach!$A24,TTL_5!$AB$13:$AB$63)+SUMIF(TTL_6!$A$13:$A$63,Danh_Sach!$A24,TTL_6!$AB$13:$AB$63)+SUMIF(TTL_7!$A$13:$A$63,Danh_Sach!$A24,TTL_7!$AB$13:$AB$63)+SUMIF(TTL_8!$A$13:$A$63,Danh_Sach!$A24,TTL_8!$AB$13:$AB$63)+SUMIF(TTL_9!$A$13:$A$63,Danh_Sach!$A24,TTL_9!$AB$13:$AB$63)+SUMIF(TTL_10!$A$13:$A$63,Danh_Sach!$A24,TTL_10!$AB$13:$AB$63)+SUMIF(TTL_11!$A$13:$A$63,Danh_Sach!$A24,TTL_11!$AB$13:$AB$63)+SUMIF(TTL_12!$A$13:$A$63,Danh_Sach!$A24,TTL_12!$AB$13:$AB$63)</f>
        <v>5040000</v>
      </c>
      <c r="R24" s="133">
        <f t="shared" si="2"/>
        <v>0</v>
      </c>
      <c r="S24" s="21">
        <f>IF(R24&lt;=Infor!$B$41*12,ROUND(5%*R24,0),IF(R24&lt;=Infor!$B$42*12,ROUND(10%*R24-3000000,0),IF(R24&lt;=Infor!$B$43*12,ROUND(15%*R24-9000000,0),IF(R24&lt;=Infor!$B$44*12,ROUND(20%*R24-19800000,0),IF(R24&lt;=Infor!$B$45*12,ROUND(25%*R24-39000000,0),IF(R24&lt;=Infor!$B$46*12,ROUND(30%*R24-70200000,0),ROUND(35%*R24-118200000,0)))))))</f>
        <v>0</v>
      </c>
      <c r="T24" s="21">
        <f>SUMIF(TTL_1!$A$13:$A$63,Danh_Sach!$A24,TTL_1!$S$13:$S$63)+SUMIF(TTL_2!$A$13:$A$63,Danh_Sach!$A24,TTL_2!$S$13:$S$63)+SUMIF(TTL_3!$A$13:$A$63,Danh_Sach!$A24,TTL_3!$S$13:$S$63)+SUMIF(TTL_4!$A$13:$A$63,Danh_Sach!$A24,TTL_4!$S$13:$S$63)+SUMIF(TTL_5!$A$13:$A$63,Danh_Sach!$A24,TTL_5!$S$13:$S$63)+SUMIF(TTL_6!$A$13:$A$63,Danh_Sach!$A24,TTL_6!$S$13:$S$63)+SUMIF(TTL_7!$A$13:$A$63,Danh_Sach!$A24,TTL_7!$S$13:$S$63)+SUMIF(TTL_8!$A$13:$A$63,Danh_Sach!$A24,TTL_8!$S$13:$S$63)+SUMIF(TTL_9!$A$13:$A$63,Danh_Sach!$A24,TTL_9!$S$13:$S$63)+SUMIF(TTL_10!$A$13:$A$63,Danh_Sach!$A24,TTL_10!$S$13:$S$63)+SUMIF(TTL_11!$A$13:$A$63,Danh_Sach!$A24,TTL_11!$S$13:$S$63)+SUMIF(TTL_12!$A$13:$A$63,Danh_Sach!$A24,TTL_12!$S$13:$S$63)</f>
        <v>0</v>
      </c>
      <c r="U24" s="133">
        <f t="shared" si="3"/>
        <v>0</v>
      </c>
    </row>
    <row r="25" spans="1:21" x14ac:dyDescent="0.3">
      <c r="A25">
        <f t="shared" si="4"/>
        <v>23</v>
      </c>
      <c r="B25" t="s">
        <v>65</v>
      </c>
      <c r="C25" t="s">
        <v>47</v>
      </c>
      <c r="D25" t="s">
        <v>268</v>
      </c>
      <c r="E25" s="28">
        <v>1542</v>
      </c>
      <c r="F25" s="21">
        <v>4000000</v>
      </c>
      <c r="G25" s="22">
        <v>1</v>
      </c>
      <c r="H25" s="21">
        <v>500000</v>
      </c>
      <c r="I25" s="21">
        <v>300000</v>
      </c>
      <c r="J25" s="21">
        <v>800000</v>
      </c>
      <c r="K25" s="30">
        <v>2</v>
      </c>
      <c r="L25" s="28" t="s">
        <v>94</v>
      </c>
      <c r="O25" s="21">
        <f>SUMIF(TTL_1!$A$13:$A$63,Danh_Sach!$A25,TTL_1!$Y$13:$Y$63)+SUMIF(TTL_2!$A$13:$A$63,Danh_Sach!$A25,TTL_2!$Y$13:$Y$63)+SUMIF(TTL_3!$A$13:$A$63,Danh_Sach!$A25,TTL_3!$Y$13:$Y$63)+SUMIF(TTL_4!$A$13:$A$63,Danh_Sach!$A25,TTL_4!$Y$13:$Y$63)+SUMIF(TTL_5!$A$13:$A$63,Danh_Sach!$A25,TTL_5!$Y$13:$Y$63)+SUMIF(TTL_6!$A$13:$A$63,Danh_Sach!$A25,TTL_6!$Y$13:$Y$63)+SUMIF(TTL_7!$A$13:$A$63,Danh_Sach!$A25,TTL_7!$Y$13:$Y$63)+SUMIF(TTL_8!$A$13:$A$63,Danh_Sach!$A25,TTL_8!$Y$13:$Y$63)+SUMIF(TTL_9!$A$13:$A$63,Danh_Sach!$A25,TTL_9!$Y$13:$Y$63)+SUMIF(TTL_10!$A$13:$A$63,Danh_Sach!$A25,TTL_10!$Y$13:$Y$63)+SUMIF(TTL_11!$A$13:$A$63,Danh_Sach!$A25,TTL_11!$Y$13:$Y$63)+SUMIF(TTL_12!$A$13:$A$63,Danh_Sach!$A25,TTL_12!$Y$13:$Y$63)</f>
        <v>70633846</v>
      </c>
      <c r="P25" s="21">
        <f>SUMIF(TTL_1!$A$13:$A$63,Danh_Sach!$A25,TTL_1!$AA$13:$AA$63)+SUMIF(TTL_2!$A$13:$A$63,Danh_Sach!$A25,TTL_2!$AA$13:$AA$63)+SUMIF(TTL_3!$A$13:$A$63,Danh_Sach!$A25,TTL_3!$AA$13:$AA$63)+SUMIF(TTL_4!$A$13:$A$63,Danh_Sach!$A25,TTL_4!$AA$13:$AA$63)+SUMIF(TTL_5!$A$13:$A$63,Danh_Sach!$A25,TTL_5!$AA$13:$AA$63)+SUMIF(TTL_6!$A$13:$A$63,Danh_Sach!$A25,TTL_6!$AA$13:$AA$63)+SUMIF(TTL_7!$A$13:$A$63,Danh_Sach!$A25,TTL_7!$AA$13:$AA$63)+SUMIF(TTL_8!$A$13:$A$63,Danh_Sach!$A25,TTL_8!$AA$13:$AA$63)+SUMIF(TTL_9!$A$13:$A$63,Danh_Sach!$A25,TTL_9!$AA$13:$AA$63)+SUMIF(TTL_10!$A$13:$A$63,Danh_Sach!$A25,TTL_10!$AA$13:$AA$63)+SUMIF(TTL_11!$A$13:$A$63,Danh_Sach!$A25,TTL_11!$AA$13:$AA$63)+SUMIF(TTL_12!$A$13:$A$63,Danh_Sach!$A25,TTL_12!$AA$13:$AA$63)</f>
        <v>194400000</v>
      </c>
      <c r="Q25" s="21">
        <f>SUMIF(TTL_1!$A$13:$A$63,Danh_Sach!$A25,TTL_1!$AB$13:$AB$63)+SUMIF(TTL_2!$A$13:$A$63,Danh_Sach!$A25,TTL_2!$AB$13:$AB$63)+SUMIF(TTL_3!$A$13:$A$63,Danh_Sach!$A25,TTL_3!$AB$13:$AB$63)+SUMIF(TTL_4!$A$13:$A$63,Danh_Sach!$A25,TTL_4!$AB$13:$AB$63)+SUMIF(TTL_5!$A$13:$A$63,Danh_Sach!$A25,TTL_5!$AB$13:$AB$63)+SUMIF(TTL_6!$A$13:$A$63,Danh_Sach!$A25,TTL_6!$AB$13:$AB$63)+SUMIF(TTL_7!$A$13:$A$63,Danh_Sach!$A25,TTL_7!$AB$13:$AB$63)+SUMIF(TTL_8!$A$13:$A$63,Danh_Sach!$A25,TTL_8!$AB$13:$AB$63)+SUMIF(TTL_9!$A$13:$A$63,Danh_Sach!$A25,TTL_9!$AB$13:$AB$63)+SUMIF(TTL_10!$A$13:$A$63,Danh_Sach!$A25,TTL_10!$AB$13:$AB$63)+SUMIF(TTL_11!$A$13:$A$63,Danh_Sach!$A25,TTL_11!$AB$13:$AB$63)+SUMIF(TTL_12!$A$13:$A$63,Danh_Sach!$A25,TTL_12!$AB$13:$AB$63)</f>
        <v>5040000</v>
      </c>
      <c r="R25" s="133">
        <f t="shared" si="2"/>
        <v>0</v>
      </c>
      <c r="S25" s="21">
        <f>IF(R25&lt;=Infor!$B$41*12,ROUND(5%*R25,0),IF(R25&lt;=Infor!$B$42*12,ROUND(10%*R25-3000000,0),IF(R25&lt;=Infor!$B$43*12,ROUND(15%*R25-9000000,0),IF(R25&lt;=Infor!$B$44*12,ROUND(20%*R25-19800000,0),IF(R25&lt;=Infor!$B$45*12,ROUND(25%*R25-39000000,0),IF(R25&lt;=Infor!$B$46*12,ROUND(30%*R25-70200000,0),ROUND(35%*R25-118200000,0)))))))</f>
        <v>0</v>
      </c>
      <c r="T25" s="21">
        <f>SUMIF(TTL_1!$A$13:$A$63,Danh_Sach!$A25,TTL_1!$S$13:$S$63)+SUMIF(TTL_2!$A$13:$A$63,Danh_Sach!$A25,TTL_2!$S$13:$S$63)+SUMIF(TTL_3!$A$13:$A$63,Danh_Sach!$A25,TTL_3!$S$13:$S$63)+SUMIF(TTL_4!$A$13:$A$63,Danh_Sach!$A25,TTL_4!$S$13:$S$63)+SUMIF(TTL_5!$A$13:$A$63,Danh_Sach!$A25,TTL_5!$S$13:$S$63)+SUMIF(TTL_6!$A$13:$A$63,Danh_Sach!$A25,TTL_6!$S$13:$S$63)+SUMIF(TTL_7!$A$13:$A$63,Danh_Sach!$A25,TTL_7!$S$13:$S$63)+SUMIF(TTL_8!$A$13:$A$63,Danh_Sach!$A25,TTL_8!$S$13:$S$63)+SUMIF(TTL_9!$A$13:$A$63,Danh_Sach!$A25,TTL_9!$S$13:$S$63)+SUMIF(TTL_10!$A$13:$A$63,Danh_Sach!$A25,TTL_10!$S$13:$S$63)+SUMIF(TTL_11!$A$13:$A$63,Danh_Sach!$A25,TTL_11!$S$13:$S$63)+SUMIF(TTL_12!$A$13:$A$63,Danh_Sach!$A25,TTL_12!$S$13:$S$63)</f>
        <v>0</v>
      </c>
      <c r="U25" s="133">
        <f t="shared" si="3"/>
        <v>0</v>
      </c>
    </row>
    <row r="26" spans="1:21" x14ac:dyDescent="0.3">
      <c r="A26">
        <f t="shared" si="4"/>
        <v>24</v>
      </c>
      <c r="B26" t="s">
        <v>66</v>
      </c>
      <c r="C26" t="s">
        <v>47</v>
      </c>
      <c r="D26" t="s">
        <v>268</v>
      </c>
      <c r="E26" s="28">
        <v>1542</v>
      </c>
      <c r="F26" s="21">
        <v>4000000</v>
      </c>
      <c r="G26" s="22">
        <v>1</v>
      </c>
      <c r="H26" s="21">
        <v>500000</v>
      </c>
      <c r="I26" s="21">
        <v>300000</v>
      </c>
      <c r="J26" s="21">
        <v>800000</v>
      </c>
      <c r="K26" s="30">
        <v>0</v>
      </c>
      <c r="L26" s="28" t="s">
        <v>94</v>
      </c>
      <c r="O26" s="21">
        <f>SUMIF(TTL_1!$A$13:$A$63,Danh_Sach!$A26,TTL_1!$Y$13:$Y$63)+SUMIF(TTL_2!$A$13:$A$63,Danh_Sach!$A26,TTL_2!$Y$13:$Y$63)+SUMIF(TTL_3!$A$13:$A$63,Danh_Sach!$A26,TTL_3!$Y$13:$Y$63)+SUMIF(TTL_4!$A$13:$A$63,Danh_Sach!$A26,TTL_4!$Y$13:$Y$63)+SUMIF(TTL_5!$A$13:$A$63,Danh_Sach!$A26,TTL_5!$Y$13:$Y$63)+SUMIF(TTL_6!$A$13:$A$63,Danh_Sach!$A26,TTL_6!$Y$13:$Y$63)+SUMIF(TTL_7!$A$13:$A$63,Danh_Sach!$A26,TTL_7!$Y$13:$Y$63)+SUMIF(TTL_8!$A$13:$A$63,Danh_Sach!$A26,TTL_8!$Y$13:$Y$63)+SUMIF(TTL_9!$A$13:$A$63,Danh_Sach!$A26,TTL_9!$Y$13:$Y$63)+SUMIF(TTL_10!$A$13:$A$63,Danh_Sach!$A26,TTL_10!$Y$13:$Y$63)+SUMIF(TTL_11!$A$13:$A$63,Danh_Sach!$A26,TTL_11!$Y$13:$Y$63)+SUMIF(TTL_12!$A$13:$A$63,Danh_Sach!$A26,TTL_12!$Y$13:$Y$63)</f>
        <v>70633846</v>
      </c>
      <c r="P26" s="21">
        <f>SUMIF(TTL_1!$A$13:$A$63,Danh_Sach!$A26,TTL_1!$AA$13:$AA$63)+SUMIF(TTL_2!$A$13:$A$63,Danh_Sach!$A26,TTL_2!$AA$13:$AA$63)+SUMIF(TTL_3!$A$13:$A$63,Danh_Sach!$A26,TTL_3!$AA$13:$AA$63)+SUMIF(TTL_4!$A$13:$A$63,Danh_Sach!$A26,TTL_4!$AA$13:$AA$63)+SUMIF(TTL_5!$A$13:$A$63,Danh_Sach!$A26,TTL_5!$AA$13:$AA$63)+SUMIF(TTL_6!$A$13:$A$63,Danh_Sach!$A26,TTL_6!$AA$13:$AA$63)+SUMIF(TTL_7!$A$13:$A$63,Danh_Sach!$A26,TTL_7!$AA$13:$AA$63)+SUMIF(TTL_8!$A$13:$A$63,Danh_Sach!$A26,TTL_8!$AA$13:$AA$63)+SUMIF(TTL_9!$A$13:$A$63,Danh_Sach!$A26,TTL_9!$AA$13:$AA$63)+SUMIF(TTL_10!$A$13:$A$63,Danh_Sach!$A26,TTL_10!$AA$13:$AA$63)+SUMIF(TTL_11!$A$13:$A$63,Danh_Sach!$A26,TTL_11!$AA$13:$AA$63)+SUMIF(TTL_12!$A$13:$A$63,Danh_Sach!$A26,TTL_12!$AA$13:$AA$63)</f>
        <v>108000000</v>
      </c>
      <c r="Q26" s="21">
        <f>SUMIF(TTL_1!$A$13:$A$63,Danh_Sach!$A26,TTL_1!$AB$13:$AB$63)+SUMIF(TTL_2!$A$13:$A$63,Danh_Sach!$A26,TTL_2!$AB$13:$AB$63)+SUMIF(TTL_3!$A$13:$A$63,Danh_Sach!$A26,TTL_3!$AB$13:$AB$63)+SUMIF(TTL_4!$A$13:$A$63,Danh_Sach!$A26,TTL_4!$AB$13:$AB$63)+SUMIF(TTL_5!$A$13:$A$63,Danh_Sach!$A26,TTL_5!$AB$13:$AB$63)+SUMIF(TTL_6!$A$13:$A$63,Danh_Sach!$A26,TTL_6!$AB$13:$AB$63)+SUMIF(TTL_7!$A$13:$A$63,Danh_Sach!$A26,TTL_7!$AB$13:$AB$63)+SUMIF(TTL_8!$A$13:$A$63,Danh_Sach!$A26,TTL_8!$AB$13:$AB$63)+SUMIF(TTL_9!$A$13:$A$63,Danh_Sach!$A26,TTL_9!$AB$13:$AB$63)+SUMIF(TTL_10!$A$13:$A$63,Danh_Sach!$A26,TTL_10!$AB$13:$AB$63)+SUMIF(TTL_11!$A$13:$A$63,Danh_Sach!$A26,TTL_11!$AB$13:$AB$63)+SUMIF(TTL_12!$A$13:$A$63,Danh_Sach!$A26,TTL_12!$AB$13:$AB$63)</f>
        <v>5040000</v>
      </c>
      <c r="R26" s="133">
        <f t="shared" si="2"/>
        <v>0</v>
      </c>
      <c r="S26" s="21">
        <f>IF(R26&lt;=Infor!$B$41*12,ROUND(5%*R26,0),IF(R26&lt;=Infor!$B$42*12,ROUND(10%*R26-3000000,0),IF(R26&lt;=Infor!$B$43*12,ROUND(15%*R26-9000000,0),IF(R26&lt;=Infor!$B$44*12,ROUND(20%*R26-19800000,0),IF(R26&lt;=Infor!$B$45*12,ROUND(25%*R26-39000000,0),IF(R26&lt;=Infor!$B$46*12,ROUND(30%*R26-70200000,0),ROUND(35%*R26-118200000,0)))))))</f>
        <v>0</v>
      </c>
      <c r="T26" s="21">
        <f>SUMIF(TTL_1!$A$13:$A$63,Danh_Sach!$A26,TTL_1!$S$13:$S$63)+SUMIF(TTL_2!$A$13:$A$63,Danh_Sach!$A26,TTL_2!$S$13:$S$63)+SUMIF(TTL_3!$A$13:$A$63,Danh_Sach!$A26,TTL_3!$S$13:$S$63)+SUMIF(TTL_4!$A$13:$A$63,Danh_Sach!$A26,TTL_4!$S$13:$S$63)+SUMIF(TTL_5!$A$13:$A$63,Danh_Sach!$A26,TTL_5!$S$13:$S$63)+SUMIF(TTL_6!$A$13:$A$63,Danh_Sach!$A26,TTL_6!$S$13:$S$63)+SUMIF(TTL_7!$A$13:$A$63,Danh_Sach!$A26,TTL_7!$S$13:$S$63)+SUMIF(TTL_8!$A$13:$A$63,Danh_Sach!$A26,TTL_8!$S$13:$S$63)+SUMIF(TTL_9!$A$13:$A$63,Danh_Sach!$A26,TTL_9!$S$13:$S$63)+SUMIF(TTL_10!$A$13:$A$63,Danh_Sach!$A26,TTL_10!$S$13:$S$63)+SUMIF(TTL_11!$A$13:$A$63,Danh_Sach!$A26,TTL_11!$S$13:$S$63)+SUMIF(TTL_12!$A$13:$A$63,Danh_Sach!$A26,TTL_12!$S$13:$S$63)</f>
        <v>0</v>
      </c>
      <c r="U26" s="133">
        <f t="shared" si="3"/>
        <v>0</v>
      </c>
    </row>
    <row r="27" spans="1:21" x14ac:dyDescent="0.3">
      <c r="A27">
        <f t="shared" si="4"/>
        <v>25</v>
      </c>
      <c r="B27" t="s">
        <v>67</v>
      </c>
      <c r="C27" t="s">
        <v>47</v>
      </c>
      <c r="D27" t="s">
        <v>268</v>
      </c>
      <c r="E27" s="28">
        <v>1542</v>
      </c>
      <c r="F27" s="21">
        <v>4000000</v>
      </c>
      <c r="G27" s="22">
        <v>1</v>
      </c>
      <c r="H27" s="21">
        <v>500000</v>
      </c>
      <c r="I27" s="21">
        <v>300000</v>
      </c>
      <c r="J27" s="21">
        <v>800000</v>
      </c>
      <c r="K27" s="30">
        <v>2</v>
      </c>
      <c r="L27" s="28" t="s">
        <v>30</v>
      </c>
      <c r="O27" s="21">
        <f>SUMIF(TTL_1!$A$13:$A$63,Danh_Sach!$A27,TTL_1!$Y$13:$Y$63)+SUMIF(TTL_2!$A$13:$A$63,Danh_Sach!$A27,TTL_2!$Y$13:$Y$63)+SUMIF(TTL_3!$A$13:$A$63,Danh_Sach!$A27,TTL_3!$Y$13:$Y$63)+SUMIF(TTL_4!$A$13:$A$63,Danh_Sach!$A27,TTL_4!$Y$13:$Y$63)+SUMIF(TTL_5!$A$13:$A$63,Danh_Sach!$A27,TTL_5!$Y$13:$Y$63)+SUMIF(TTL_6!$A$13:$A$63,Danh_Sach!$A27,TTL_6!$Y$13:$Y$63)+SUMIF(TTL_7!$A$13:$A$63,Danh_Sach!$A27,TTL_7!$Y$13:$Y$63)+SUMIF(TTL_8!$A$13:$A$63,Danh_Sach!$A27,TTL_8!$Y$13:$Y$63)+SUMIF(TTL_9!$A$13:$A$63,Danh_Sach!$A27,TTL_9!$Y$13:$Y$63)+SUMIF(TTL_10!$A$13:$A$63,Danh_Sach!$A27,TTL_10!$Y$13:$Y$63)+SUMIF(TTL_11!$A$13:$A$63,Danh_Sach!$A27,TTL_11!$Y$13:$Y$63)+SUMIF(TTL_12!$A$13:$A$63,Danh_Sach!$A27,TTL_12!$Y$13:$Y$63)</f>
        <v>70633846</v>
      </c>
      <c r="P27" s="21">
        <f>SUMIF(TTL_1!$A$13:$A$63,Danh_Sach!$A27,TTL_1!$AA$13:$AA$63)+SUMIF(TTL_2!$A$13:$A$63,Danh_Sach!$A27,TTL_2!$AA$13:$AA$63)+SUMIF(TTL_3!$A$13:$A$63,Danh_Sach!$A27,TTL_3!$AA$13:$AA$63)+SUMIF(TTL_4!$A$13:$A$63,Danh_Sach!$A27,TTL_4!$AA$13:$AA$63)+SUMIF(TTL_5!$A$13:$A$63,Danh_Sach!$A27,TTL_5!$AA$13:$AA$63)+SUMIF(TTL_6!$A$13:$A$63,Danh_Sach!$A27,TTL_6!$AA$13:$AA$63)+SUMIF(TTL_7!$A$13:$A$63,Danh_Sach!$A27,TTL_7!$AA$13:$AA$63)+SUMIF(TTL_8!$A$13:$A$63,Danh_Sach!$A27,TTL_8!$AA$13:$AA$63)+SUMIF(TTL_9!$A$13:$A$63,Danh_Sach!$A27,TTL_9!$AA$13:$AA$63)+SUMIF(TTL_10!$A$13:$A$63,Danh_Sach!$A27,TTL_10!$AA$13:$AA$63)+SUMIF(TTL_11!$A$13:$A$63,Danh_Sach!$A27,TTL_11!$AA$13:$AA$63)+SUMIF(TTL_12!$A$13:$A$63,Danh_Sach!$A27,TTL_12!$AA$13:$AA$63)</f>
        <v>194400000</v>
      </c>
      <c r="Q27" s="21">
        <f>SUMIF(TTL_1!$A$13:$A$63,Danh_Sach!$A27,TTL_1!$AB$13:$AB$63)+SUMIF(TTL_2!$A$13:$A$63,Danh_Sach!$A27,TTL_2!$AB$13:$AB$63)+SUMIF(TTL_3!$A$13:$A$63,Danh_Sach!$A27,TTL_3!$AB$13:$AB$63)+SUMIF(TTL_4!$A$13:$A$63,Danh_Sach!$A27,TTL_4!$AB$13:$AB$63)+SUMIF(TTL_5!$A$13:$A$63,Danh_Sach!$A27,TTL_5!$AB$13:$AB$63)+SUMIF(TTL_6!$A$13:$A$63,Danh_Sach!$A27,TTL_6!$AB$13:$AB$63)+SUMIF(TTL_7!$A$13:$A$63,Danh_Sach!$A27,TTL_7!$AB$13:$AB$63)+SUMIF(TTL_8!$A$13:$A$63,Danh_Sach!$A27,TTL_8!$AB$13:$AB$63)+SUMIF(TTL_9!$A$13:$A$63,Danh_Sach!$A27,TTL_9!$AB$13:$AB$63)+SUMIF(TTL_10!$A$13:$A$63,Danh_Sach!$A27,TTL_10!$AB$13:$AB$63)+SUMIF(TTL_11!$A$13:$A$63,Danh_Sach!$A27,TTL_11!$AB$13:$AB$63)+SUMIF(TTL_12!$A$13:$A$63,Danh_Sach!$A27,TTL_12!$AB$13:$AB$63)</f>
        <v>0</v>
      </c>
      <c r="R27" s="133">
        <f t="shared" si="2"/>
        <v>0</v>
      </c>
      <c r="S27" s="21">
        <f>IF(R27&lt;=Infor!$B$41*12,ROUND(5%*R27,0),IF(R27&lt;=Infor!$B$42*12,ROUND(10%*R27-3000000,0),IF(R27&lt;=Infor!$B$43*12,ROUND(15%*R27-9000000,0),IF(R27&lt;=Infor!$B$44*12,ROUND(20%*R27-19800000,0),IF(R27&lt;=Infor!$B$45*12,ROUND(25%*R27-39000000,0),IF(R27&lt;=Infor!$B$46*12,ROUND(30%*R27-70200000,0),ROUND(35%*R27-118200000,0)))))))</f>
        <v>0</v>
      </c>
      <c r="T27" s="21">
        <f>SUMIF(TTL_1!$A$13:$A$63,Danh_Sach!$A27,TTL_1!$S$13:$S$63)+SUMIF(TTL_2!$A$13:$A$63,Danh_Sach!$A27,TTL_2!$S$13:$S$63)+SUMIF(TTL_3!$A$13:$A$63,Danh_Sach!$A27,TTL_3!$S$13:$S$63)+SUMIF(TTL_4!$A$13:$A$63,Danh_Sach!$A27,TTL_4!$S$13:$S$63)+SUMIF(TTL_5!$A$13:$A$63,Danh_Sach!$A27,TTL_5!$S$13:$S$63)+SUMIF(TTL_6!$A$13:$A$63,Danh_Sach!$A27,TTL_6!$S$13:$S$63)+SUMIF(TTL_7!$A$13:$A$63,Danh_Sach!$A27,TTL_7!$S$13:$S$63)+SUMIF(TTL_8!$A$13:$A$63,Danh_Sach!$A27,TTL_8!$S$13:$S$63)+SUMIF(TTL_9!$A$13:$A$63,Danh_Sach!$A27,TTL_9!$S$13:$S$63)+SUMIF(TTL_10!$A$13:$A$63,Danh_Sach!$A27,TTL_10!$S$13:$S$63)+SUMIF(TTL_11!$A$13:$A$63,Danh_Sach!$A27,TTL_11!$S$13:$S$63)+SUMIF(TTL_12!$A$13:$A$63,Danh_Sach!$A27,TTL_12!$S$13:$S$63)</f>
        <v>0</v>
      </c>
      <c r="U27" s="133">
        <f t="shared" si="3"/>
        <v>0</v>
      </c>
    </row>
    <row r="28" spans="1:21" x14ac:dyDescent="0.3">
      <c r="A28">
        <f t="shared" si="4"/>
        <v>26</v>
      </c>
      <c r="B28" t="s">
        <v>68</v>
      </c>
      <c r="C28" t="s">
        <v>47</v>
      </c>
      <c r="D28" t="s">
        <v>268</v>
      </c>
      <c r="E28" s="28">
        <v>1542</v>
      </c>
      <c r="F28" s="21">
        <v>4000000</v>
      </c>
      <c r="G28" s="22">
        <v>1</v>
      </c>
      <c r="H28" s="21">
        <v>500000</v>
      </c>
      <c r="I28" s="21">
        <v>300000</v>
      </c>
      <c r="J28" s="21">
        <v>800000</v>
      </c>
      <c r="K28" s="30">
        <v>1</v>
      </c>
      <c r="L28" s="28" t="s">
        <v>30</v>
      </c>
      <c r="O28" s="21">
        <f>SUMIF(TTL_1!$A$13:$A$63,Danh_Sach!$A28,TTL_1!$Y$13:$Y$63)+SUMIF(TTL_2!$A$13:$A$63,Danh_Sach!$A28,TTL_2!$Y$13:$Y$63)+SUMIF(TTL_3!$A$13:$A$63,Danh_Sach!$A28,TTL_3!$Y$13:$Y$63)+SUMIF(TTL_4!$A$13:$A$63,Danh_Sach!$A28,TTL_4!$Y$13:$Y$63)+SUMIF(TTL_5!$A$13:$A$63,Danh_Sach!$A28,TTL_5!$Y$13:$Y$63)+SUMIF(TTL_6!$A$13:$A$63,Danh_Sach!$A28,TTL_6!$Y$13:$Y$63)+SUMIF(TTL_7!$A$13:$A$63,Danh_Sach!$A28,TTL_7!$Y$13:$Y$63)+SUMIF(TTL_8!$A$13:$A$63,Danh_Sach!$A28,TTL_8!$Y$13:$Y$63)+SUMIF(TTL_9!$A$13:$A$63,Danh_Sach!$A28,TTL_9!$Y$13:$Y$63)+SUMIF(TTL_10!$A$13:$A$63,Danh_Sach!$A28,TTL_10!$Y$13:$Y$63)+SUMIF(TTL_11!$A$13:$A$63,Danh_Sach!$A28,TTL_11!$Y$13:$Y$63)+SUMIF(TTL_12!$A$13:$A$63,Danh_Sach!$A28,TTL_12!$Y$13:$Y$63)</f>
        <v>70633846</v>
      </c>
      <c r="P28" s="21">
        <f>SUMIF(TTL_1!$A$13:$A$63,Danh_Sach!$A28,TTL_1!$AA$13:$AA$63)+SUMIF(TTL_2!$A$13:$A$63,Danh_Sach!$A28,TTL_2!$AA$13:$AA$63)+SUMIF(TTL_3!$A$13:$A$63,Danh_Sach!$A28,TTL_3!$AA$13:$AA$63)+SUMIF(TTL_4!$A$13:$A$63,Danh_Sach!$A28,TTL_4!$AA$13:$AA$63)+SUMIF(TTL_5!$A$13:$A$63,Danh_Sach!$A28,TTL_5!$AA$13:$AA$63)+SUMIF(TTL_6!$A$13:$A$63,Danh_Sach!$A28,TTL_6!$AA$13:$AA$63)+SUMIF(TTL_7!$A$13:$A$63,Danh_Sach!$A28,TTL_7!$AA$13:$AA$63)+SUMIF(TTL_8!$A$13:$A$63,Danh_Sach!$A28,TTL_8!$AA$13:$AA$63)+SUMIF(TTL_9!$A$13:$A$63,Danh_Sach!$A28,TTL_9!$AA$13:$AA$63)+SUMIF(TTL_10!$A$13:$A$63,Danh_Sach!$A28,TTL_10!$AA$13:$AA$63)+SUMIF(TTL_11!$A$13:$A$63,Danh_Sach!$A28,TTL_11!$AA$13:$AA$63)+SUMIF(TTL_12!$A$13:$A$63,Danh_Sach!$A28,TTL_12!$AA$13:$AA$63)</f>
        <v>151200000</v>
      </c>
      <c r="Q28" s="21">
        <f>SUMIF(TTL_1!$A$13:$A$63,Danh_Sach!$A28,TTL_1!$AB$13:$AB$63)+SUMIF(TTL_2!$A$13:$A$63,Danh_Sach!$A28,TTL_2!$AB$13:$AB$63)+SUMIF(TTL_3!$A$13:$A$63,Danh_Sach!$A28,TTL_3!$AB$13:$AB$63)+SUMIF(TTL_4!$A$13:$A$63,Danh_Sach!$A28,TTL_4!$AB$13:$AB$63)+SUMIF(TTL_5!$A$13:$A$63,Danh_Sach!$A28,TTL_5!$AB$13:$AB$63)+SUMIF(TTL_6!$A$13:$A$63,Danh_Sach!$A28,TTL_6!$AB$13:$AB$63)+SUMIF(TTL_7!$A$13:$A$63,Danh_Sach!$A28,TTL_7!$AB$13:$AB$63)+SUMIF(TTL_8!$A$13:$A$63,Danh_Sach!$A28,TTL_8!$AB$13:$AB$63)+SUMIF(TTL_9!$A$13:$A$63,Danh_Sach!$A28,TTL_9!$AB$13:$AB$63)+SUMIF(TTL_10!$A$13:$A$63,Danh_Sach!$A28,TTL_10!$AB$13:$AB$63)+SUMIF(TTL_11!$A$13:$A$63,Danh_Sach!$A28,TTL_11!$AB$13:$AB$63)+SUMIF(TTL_12!$A$13:$A$63,Danh_Sach!$A28,TTL_12!$AB$13:$AB$63)</f>
        <v>0</v>
      </c>
      <c r="R28" s="133">
        <f t="shared" si="2"/>
        <v>0</v>
      </c>
      <c r="S28" s="21">
        <f>IF(R28&lt;=Infor!$B$41*12,ROUND(5%*R28,0),IF(R28&lt;=Infor!$B$42*12,ROUND(10%*R28-3000000,0),IF(R28&lt;=Infor!$B$43*12,ROUND(15%*R28-9000000,0),IF(R28&lt;=Infor!$B$44*12,ROUND(20%*R28-19800000,0),IF(R28&lt;=Infor!$B$45*12,ROUND(25%*R28-39000000,0),IF(R28&lt;=Infor!$B$46*12,ROUND(30%*R28-70200000,0),ROUND(35%*R28-118200000,0)))))))</f>
        <v>0</v>
      </c>
      <c r="T28" s="21">
        <f>SUMIF(TTL_1!$A$13:$A$63,Danh_Sach!$A28,TTL_1!$S$13:$S$63)+SUMIF(TTL_2!$A$13:$A$63,Danh_Sach!$A28,TTL_2!$S$13:$S$63)+SUMIF(TTL_3!$A$13:$A$63,Danh_Sach!$A28,TTL_3!$S$13:$S$63)+SUMIF(TTL_4!$A$13:$A$63,Danh_Sach!$A28,TTL_4!$S$13:$S$63)+SUMIF(TTL_5!$A$13:$A$63,Danh_Sach!$A28,TTL_5!$S$13:$S$63)+SUMIF(TTL_6!$A$13:$A$63,Danh_Sach!$A28,TTL_6!$S$13:$S$63)+SUMIF(TTL_7!$A$13:$A$63,Danh_Sach!$A28,TTL_7!$S$13:$S$63)+SUMIF(TTL_8!$A$13:$A$63,Danh_Sach!$A28,TTL_8!$S$13:$S$63)+SUMIF(TTL_9!$A$13:$A$63,Danh_Sach!$A28,TTL_9!$S$13:$S$63)+SUMIF(TTL_10!$A$13:$A$63,Danh_Sach!$A28,TTL_10!$S$13:$S$63)+SUMIF(TTL_11!$A$13:$A$63,Danh_Sach!$A28,TTL_11!$S$13:$S$63)+SUMIF(TTL_12!$A$13:$A$63,Danh_Sach!$A28,TTL_12!$S$13:$S$63)</f>
        <v>0</v>
      </c>
      <c r="U28" s="133">
        <f t="shared" si="3"/>
        <v>0</v>
      </c>
    </row>
    <row r="29" spans="1:21" x14ac:dyDescent="0.3">
      <c r="A29">
        <f t="shared" si="4"/>
        <v>27</v>
      </c>
      <c r="B29" t="s">
        <v>69</v>
      </c>
      <c r="C29" t="s">
        <v>47</v>
      </c>
      <c r="D29" t="s">
        <v>268</v>
      </c>
      <c r="E29" s="28">
        <v>1542</v>
      </c>
      <c r="F29" s="21">
        <v>4000000</v>
      </c>
      <c r="G29" s="22">
        <v>1</v>
      </c>
      <c r="H29" s="21">
        <v>500000</v>
      </c>
      <c r="I29" s="21">
        <v>300000</v>
      </c>
      <c r="J29" s="21">
        <v>800000</v>
      </c>
      <c r="K29" s="30">
        <v>0</v>
      </c>
      <c r="L29" s="28" t="s">
        <v>30</v>
      </c>
      <c r="O29" s="21">
        <f>SUMIF(TTL_1!$A$13:$A$63,Danh_Sach!$A29,TTL_1!$Y$13:$Y$63)+SUMIF(TTL_2!$A$13:$A$63,Danh_Sach!$A29,TTL_2!$Y$13:$Y$63)+SUMIF(TTL_3!$A$13:$A$63,Danh_Sach!$A29,TTL_3!$Y$13:$Y$63)+SUMIF(TTL_4!$A$13:$A$63,Danh_Sach!$A29,TTL_4!$Y$13:$Y$63)+SUMIF(TTL_5!$A$13:$A$63,Danh_Sach!$A29,TTL_5!$Y$13:$Y$63)+SUMIF(TTL_6!$A$13:$A$63,Danh_Sach!$A29,TTL_6!$Y$13:$Y$63)+SUMIF(TTL_7!$A$13:$A$63,Danh_Sach!$A29,TTL_7!$Y$13:$Y$63)+SUMIF(TTL_8!$A$13:$A$63,Danh_Sach!$A29,TTL_8!$Y$13:$Y$63)+SUMIF(TTL_9!$A$13:$A$63,Danh_Sach!$A29,TTL_9!$Y$13:$Y$63)+SUMIF(TTL_10!$A$13:$A$63,Danh_Sach!$A29,TTL_10!$Y$13:$Y$63)+SUMIF(TTL_11!$A$13:$A$63,Danh_Sach!$A29,TTL_11!$Y$13:$Y$63)+SUMIF(TTL_12!$A$13:$A$63,Danh_Sach!$A29,TTL_12!$Y$13:$Y$63)</f>
        <v>70633846</v>
      </c>
      <c r="P29" s="21">
        <f>SUMIF(TTL_1!$A$13:$A$63,Danh_Sach!$A29,TTL_1!$AA$13:$AA$63)+SUMIF(TTL_2!$A$13:$A$63,Danh_Sach!$A29,TTL_2!$AA$13:$AA$63)+SUMIF(TTL_3!$A$13:$A$63,Danh_Sach!$A29,TTL_3!$AA$13:$AA$63)+SUMIF(TTL_4!$A$13:$A$63,Danh_Sach!$A29,TTL_4!$AA$13:$AA$63)+SUMIF(TTL_5!$A$13:$A$63,Danh_Sach!$A29,TTL_5!$AA$13:$AA$63)+SUMIF(TTL_6!$A$13:$A$63,Danh_Sach!$A29,TTL_6!$AA$13:$AA$63)+SUMIF(TTL_7!$A$13:$A$63,Danh_Sach!$A29,TTL_7!$AA$13:$AA$63)+SUMIF(TTL_8!$A$13:$A$63,Danh_Sach!$A29,TTL_8!$AA$13:$AA$63)+SUMIF(TTL_9!$A$13:$A$63,Danh_Sach!$A29,TTL_9!$AA$13:$AA$63)+SUMIF(TTL_10!$A$13:$A$63,Danh_Sach!$A29,TTL_10!$AA$13:$AA$63)+SUMIF(TTL_11!$A$13:$A$63,Danh_Sach!$A29,TTL_11!$AA$13:$AA$63)+SUMIF(TTL_12!$A$13:$A$63,Danh_Sach!$A29,TTL_12!$AA$13:$AA$63)</f>
        <v>108000000</v>
      </c>
      <c r="Q29" s="21">
        <f>SUMIF(TTL_1!$A$13:$A$63,Danh_Sach!$A29,TTL_1!$AB$13:$AB$63)+SUMIF(TTL_2!$A$13:$A$63,Danh_Sach!$A29,TTL_2!$AB$13:$AB$63)+SUMIF(TTL_3!$A$13:$A$63,Danh_Sach!$A29,TTL_3!$AB$13:$AB$63)+SUMIF(TTL_4!$A$13:$A$63,Danh_Sach!$A29,TTL_4!$AB$13:$AB$63)+SUMIF(TTL_5!$A$13:$A$63,Danh_Sach!$A29,TTL_5!$AB$13:$AB$63)+SUMIF(TTL_6!$A$13:$A$63,Danh_Sach!$A29,TTL_6!$AB$13:$AB$63)+SUMIF(TTL_7!$A$13:$A$63,Danh_Sach!$A29,TTL_7!$AB$13:$AB$63)+SUMIF(TTL_8!$A$13:$A$63,Danh_Sach!$A29,TTL_8!$AB$13:$AB$63)+SUMIF(TTL_9!$A$13:$A$63,Danh_Sach!$A29,TTL_9!$AB$13:$AB$63)+SUMIF(TTL_10!$A$13:$A$63,Danh_Sach!$A29,TTL_10!$AB$13:$AB$63)+SUMIF(TTL_11!$A$13:$A$63,Danh_Sach!$A29,TTL_11!$AB$13:$AB$63)+SUMIF(TTL_12!$A$13:$A$63,Danh_Sach!$A29,TTL_12!$AB$13:$AB$63)</f>
        <v>0</v>
      </c>
      <c r="R29" s="133">
        <f t="shared" si="2"/>
        <v>0</v>
      </c>
      <c r="S29" s="21">
        <f>IF(R29&lt;=Infor!$B$41*12,ROUND(5%*R29,0),IF(R29&lt;=Infor!$B$42*12,ROUND(10%*R29-3000000,0),IF(R29&lt;=Infor!$B$43*12,ROUND(15%*R29-9000000,0),IF(R29&lt;=Infor!$B$44*12,ROUND(20%*R29-19800000,0),IF(R29&lt;=Infor!$B$45*12,ROUND(25%*R29-39000000,0),IF(R29&lt;=Infor!$B$46*12,ROUND(30%*R29-70200000,0),ROUND(35%*R29-118200000,0)))))))</f>
        <v>0</v>
      </c>
      <c r="T29" s="21">
        <f>SUMIF(TTL_1!$A$13:$A$63,Danh_Sach!$A29,TTL_1!$S$13:$S$63)+SUMIF(TTL_2!$A$13:$A$63,Danh_Sach!$A29,TTL_2!$S$13:$S$63)+SUMIF(TTL_3!$A$13:$A$63,Danh_Sach!$A29,TTL_3!$S$13:$S$63)+SUMIF(TTL_4!$A$13:$A$63,Danh_Sach!$A29,TTL_4!$S$13:$S$63)+SUMIF(TTL_5!$A$13:$A$63,Danh_Sach!$A29,TTL_5!$S$13:$S$63)+SUMIF(TTL_6!$A$13:$A$63,Danh_Sach!$A29,TTL_6!$S$13:$S$63)+SUMIF(TTL_7!$A$13:$A$63,Danh_Sach!$A29,TTL_7!$S$13:$S$63)+SUMIF(TTL_8!$A$13:$A$63,Danh_Sach!$A29,TTL_8!$S$13:$S$63)+SUMIF(TTL_9!$A$13:$A$63,Danh_Sach!$A29,TTL_9!$S$13:$S$63)+SUMIF(TTL_10!$A$13:$A$63,Danh_Sach!$A29,TTL_10!$S$13:$S$63)+SUMIF(TTL_11!$A$13:$A$63,Danh_Sach!$A29,TTL_11!$S$13:$S$63)+SUMIF(TTL_12!$A$13:$A$63,Danh_Sach!$A29,TTL_12!$S$13:$S$63)</f>
        <v>0</v>
      </c>
      <c r="U29" s="133">
        <f t="shared" si="3"/>
        <v>0</v>
      </c>
    </row>
    <row r="30" spans="1:21" x14ac:dyDescent="0.3">
      <c r="A30">
        <f t="shared" si="4"/>
        <v>28</v>
      </c>
      <c r="B30" t="s">
        <v>70</v>
      </c>
      <c r="C30" t="s">
        <v>47</v>
      </c>
      <c r="D30" t="s">
        <v>268</v>
      </c>
      <c r="E30" s="28">
        <v>1542</v>
      </c>
      <c r="F30" s="21">
        <v>4000000</v>
      </c>
      <c r="G30" s="22">
        <v>1</v>
      </c>
      <c r="H30" s="21">
        <v>500000</v>
      </c>
      <c r="I30" s="21">
        <v>300000</v>
      </c>
      <c r="J30" s="21">
        <v>800000</v>
      </c>
      <c r="K30" s="30">
        <v>2</v>
      </c>
      <c r="L30" s="28" t="s">
        <v>30</v>
      </c>
      <c r="O30" s="21">
        <f>SUMIF(TTL_1!$A$13:$A$63,Danh_Sach!$A30,TTL_1!$Y$13:$Y$63)+SUMIF(TTL_2!$A$13:$A$63,Danh_Sach!$A30,TTL_2!$Y$13:$Y$63)+SUMIF(TTL_3!$A$13:$A$63,Danh_Sach!$A30,TTL_3!$Y$13:$Y$63)+SUMIF(TTL_4!$A$13:$A$63,Danh_Sach!$A30,TTL_4!$Y$13:$Y$63)+SUMIF(TTL_5!$A$13:$A$63,Danh_Sach!$A30,TTL_5!$Y$13:$Y$63)+SUMIF(TTL_6!$A$13:$A$63,Danh_Sach!$A30,TTL_6!$Y$13:$Y$63)+SUMIF(TTL_7!$A$13:$A$63,Danh_Sach!$A30,TTL_7!$Y$13:$Y$63)+SUMIF(TTL_8!$A$13:$A$63,Danh_Sach!$A30,TTL_8!$Y$13:$Y$63)+SUMIF(TTL_9!$A$13:$A$63,Danh_Sach!$A30,TTL_9!$Y$13:$Y$63)+SUMIF(TTL_10!$A$13:$A$63,Danh_Sach!$A30,TTL_10!$Y$13:$Y$63)+SUMIF(TTL_11!$A$13:$A$63,Danh_Sach!$A30,TTL_11!$Y$13:$Y$63)+SUMIF(TTL_12!$A$13:$A$63,Danh_Sach!$A30,TTL_12!$Y$13:$Y$63)</f>
        <v>70633846</v>
      </c>
      <c r="P30" s="21">
        <f>SUMIF(TTL_1!$A$13:$A$63,Danh_Sach!$A30,TTL_1!$AA$13:$AA$63)+SUMIF(TTL_2!$A$13:$A$63,Danh_Sach!$A30,TTL_2!$AA$13:$AA$63)+SUMIF(TTL_3!$A$13:$A$63,Danh_Sach!$A30,TTL_3!$AA$13:$AA$63)+SUMIF(TTL_4!$A$13:$A$63,Danh_Sach!$A30,TTL_4!$AA$13:$AA$63)+SUMIF(TTL_5!$A$13:$A$63,Danh_Sach!$A30,TTL_5!$AA$13:$AA$63)+SUMIF(TTL_6!$A$13:$A$63,Danh_Sach!$A30,TTL_6!$AA$13:$AA$63)+SUMIF(TTL_7!$A$13:$A$63,Danh_Sach!$A30,TTL_7!$AA$13:$AA$63)+SUMIF(TTL_8!$A$13:$A$63,Danh_Sach!$A30,TTL_8!$AA$13:$AA$63)+SUMIF(TTL_9!$A$13:$A$63,Danh_Sach!$A30,TTL_9!$AA$13:$AA$63)+SUMIF(TTL_10!$A$13:$A$63,Danh_Sach!$A30,TTL_10!$AA$13:$AA$63)+SUMIF(TTL_11!$A$13:$A$63,Danh_Sach!$A30,TTL_11!$AA$13:$AA$63)+SUMIF(TTL_12!$A$13:$A$63,Danh_Sach!$A30,TTL_12!$AA$13:$AA$63)</f>
        <v>194400000</v>
      </c>
      <c r="Q30" s="21">
        <f>SUMIF(TTL_1!$A$13:$A$63,Danh_Sach!$A30,TTL_1!$AB$13:$AB$63)+SUMIF(TTL_2!$A$13:$A$63,Danh_Sach!$A30,TTL_2!$AB$13:$AB$63)+SUMIF(TTL_3!$A$13:$A$63,Danh_Sach!$A30,TTL_3!$AB$13:$AB$63)+SUMIF(TTL_4!$A$13:$A$63,Danh_Sach!$A30,TTL_4!$AB$13:$AB$63)+SUMIF(TTL_5!$A$13:$A$63,Danh_Sach!$A30,TTL_5!$AB$13:$AB$63)+SUMIF(TTL_6!$A$13:$A$63,Danh_Sach!$A30,TTL_6!$AB$13:$AB$63)+SUMIF(TTL_7!$A$13:$A$63,Danh_Sach!$A30,TTL_7!$AB$13:$AB$63)+SUMIF(TTL_8!$A$13:$A$63,Danh_Sach!$A30,TTL_8!$AB$13:$AB$63)+SUMIF(TTL_9!$A$13:$A$63,Danh_Sach!$A30,TTL_9!$AB$13:$AB$63)+SUMIF(TTL_10!$A$13:$A$63,Danh_Sach!$A30,TTL_10!$AB$13:$AB$63)+SUMIF(TTL_11!$A$13:$A$63,Danh_Sach!$A30,TTL_11!$AB$13:$AB$63)+SUMIF(TTL_12!$A$13:$A$63,Danh_Sach!$A30,TTL_12!$AB$13:$AB$63)</f>
        <v>0</v>
      </c>
      <c r="R30" s="133">
        <f t="shared" si="2"/>
        <v>0</v>
      </c>
      <c r="S30" s="21">
        <f>IF(R30&lt;=Infor!$B$41*12,ROUND(5%*R30,0),IF(R30&lt;=Infor!$B$42*12,ROUND(10%*R30-3000000,0),IF(R30&lt;=Infor!$B$43*12,ROUND(15%*R30-9000000,0),IF(R30&lt;=Infor!$B$44*12,ROUND(20%*R30-19800000,0),IF(R30&lt;=Infor!$B$45*12,ROUND(25%*R30-39000000,0),IF(R30&lt;=Infor!$B$46*12,ROUND(30%*R30-70200000,0),ROUND(35%*R30-118200000,0)))))))</f>
        <v>0</v>
      </c>
      <c r="T30" s="21">
        <f>SUMIF(TTL_1!$A$13:$A$63,Danh_Sach!$A30,TTL_1!$S$13:$S$63)+SUMIF(TTL_2!$A$13:$A$63,Danh_Sach!$A30,TTL_2!$S$13:$S$63)+SUMIF(TTL_3!$A$13:$A$63,Danh_Sach!$A30,TTL_3!$S$13:$S$63)+SUMIF(TTL_4!$A$13:$A$63,Danh_Sach!$A30,TTL_4!$S$13:$S$63)+SUMIF(TTL_5!$A$13:$A$63,Danh_Sach!$A30,TTL_5!$S$13:$S$63)+SUMIF(TTL_6!$A$13:$A$63,Danh_Sach!$A30,TTL_6!$S$13:$S$63)+SUMIF(TTL_7!$A$13:$A$63,Danh_Sach!$A30,TTL_7!$S$13:$S$63)+SUMIF(TTL_8!$A$13:$A$63,Danh_Sach!$A30,TTL_8!$S$13:$S$63)+SUMIF(TTL_9!$A$13:$A$63,Danh_Sach!$A30,TTL_9!$S$13:$S$63)+SUMIF(TTL_10!$A$13:$A$63,Danh_Sach!$A30,TTL_10!$S$13:$S$63)+SUMIF(TTL_11!$A$13:$A$63,Danh_Sach!$A30,TTL_11!$S$13:$S$63)+SUMIF(TTL_12!$A$13:$A$63,Danh_Sach!$A30,TTL_12!$S$13:$S$63)</f>
        <v>0</v>
      </c>
      <c r="U30" s="133">
        <f t="shared" si="3"/>
        <v>0</v>
      </c>
    </row>
    <row r="31" spans="1:21" x14ac:dyDescent="0.3">
      <c r="A31">
        <f t="shared" si="4"/>
        <v>29</v>
      </c>
      <c r="B31" t="s">
        <v>71</v>
      </c>
      <c r="C31" t="s">
        <v>47</v>
      </c>
      <c r="D31" t="s">
        <v>268</v>
      </c>
      <c r="E31" s="28">
        <v>1542</v>
      </c>
      <c r="F31" s="21">
        <v>4000000</v>
      </c>
      <c r="G31" s="22">
        <v>1</v>
      </c>
      <c r="H31" s="21">
        <v>500000</v>
      </c>
      <c r="I31" s="21">
        <v>300000</v>
      </c>
      <c r="J31" s="21">
        <v>800000</v>
      </c>
      <c r="K31" s="30">
        <v>1</v>
      </c>
      <c r="L31" s="28" t="s">
        <v>30</v>
      </c>
      <c r="O31" s="21">
        <f>SUMIF(TTL_1!$A$13:$A$63,Danh_Sach!$A31,TTL_1!$Y$13:$Y$63)+SUMIF(TTL_2!$A$13:$A$63,Danh_Sach!$A31,TTL_2!$Y$13:$Y$63)+SUMIF(TTL_3!$A$13:$A$63,Danh_Sach!$A31,TTL_3!$Y$13:$Y$63)+SUMIF(TTL_4!$A$13:$A$63,Danh_Sach!$A31,TTL_4!$Y$13:$Y$63)+SUMIF(TTL_5!$A$13:$A$63,Danh_Sach!$A31,TTL_5!$Y$13:$Y$63)+SUMIF(TTL_6!$A$13:$A$63,Danh_Sach!$A31,TTL_6!$Y$13:$Y$63)+SUMIF(TTL_7!$A$13:$A$63,Danh_Sach!$A31,TTL_7!$Y$13:$Y$63)+SUMIF(TTL_8!$A$13:$A$63,Danh_Sach!$A31,TTL_8!$Y$13:$Y$63)+SUMIF(TTL_9!$A$13:$A$63,Danh_Sach!$A31,TTL_9!$Y$13:$Y$63)+SUMIF(TTL_10!$A$13:$A$63,Danh_Sach!$A31,TTL_10!$Y$13:$Y$63)+SUMIF(TTL_11!$A$13:$A$63,Danh_Sach!$A31,TTL_11!$Y$13:$Y$63)+SUMIF(TTL_12!$A$13:$A$63,Danh_Sach!$A31,TTL_12!$Y$13:$Y$63)</f>
        <v>70633846</v>
      </c>
      <c r="P31" s="21">
        <f>SUMIF(TTL_1!$A$13:$A$63,Danh_Sach!$A31,TTL_1!$AA$13:$AA$63)+SUMIF(TTL_2!$A$13:$A$63,Danh_Sach!$A31,TTL_2!$AA$13:$AA$63)+SUMIF(TTL_3!$A$13:$A$63,Danh_Sach!$A31,TTL_3!$AA$13:$AA$63)+SUMIF(TTL_4!$A$13:$A$63,Danh_Sach!$A31,TTL_4!$AA$13:$AA$63)+SUMIF(TTL_5!$A$13:$A$63,Danh_Sach!$A31,TTL_5!$AA$13:$AA$63)+SUMIF(TTL_6!$A$13:$A$63,Danh_Sach!$A31,TTL_6!$AA$13:$AA$63)+SUMIF(TTL_7!$A$13:$A$63,Danh_Sach!$A31,TTL_7!$AA$13:$AA$63)+SUMIF(TTL_8!$A$13:$A$63,Danh_Sach!$A31,TTL_8!$AA$13:$AA$63)+SUMIF(TTL_9!$A$13:$A$63,Danh_Sach!$A31,TTL_9!$AA$13:$AA$63)+SUMIF(TTL_10!$A$13:$A$63,Danh_Sach!$A31,TTL_10!$AA$13:$AA$63)+SUMIF(TTL_11!$A$13:$A$63,Danh_Sach!$A31,TTL_11!$AA$13:$AA$63)+SUMIF(TTL_12!$A$13:$A$63,Danh_Sach!$A31,TTL_12!$AA$13:$AA$63)</f>
        <v>151200000</v>
      </c>
      <c r="Q31" s="21">
        <f>SUMIF(TTL_1!$A$13:$A$63,Danh_Sach!$A31,TTL_1!$AB$13:$AB$63)+SUMIF(TTL_2!$A$13:$A$63,Danh_Sach!$A31,TTL_2!$AB$13:$AB$63)+SUMIF(TTL_3!$A$13:$A$63,Danh_Sach!$A31,TTL_3!$AB$13:$AB$63)+SUMIF(TTL_4!$A$13:$A$63,Danh_Sach!$A31,TTL_4!$AB$13:$AB$63)+SUMIF(TTL_5!$A$13:$A$63,Danh_Sach!$A31,TTL_5!$AB$13:$AB$63)+SUMIF(TTL_6!$A$13:$A$63,Danh_Sach!$A31,TTL_6!$AB$13:$AB$63)+SUMIF(TTL_7!$A$13:$A$63,Danh_Sach!$A31,TTL_7!$AB$13:$AB$63)+SUMIF(TTL_8!$A$13:$A$63,Danh_Sach!$A31,TTL_8!$AB$13:$AB$63)+SUMIF(TTL_9!$A$13:$A$63,Danh_Sach!$A31,TTL_9!$AB$13:$AB$63)+SUMIF(TTL_10!$A$13:$A$63,Danh_Sach!$A31,TTL_10!$AB$13:$AB$63)+SUMIF(TTL_11!$A$13:$A$63,Danh_Sach!$A31,TTL_11!$AB$13:$AB$63)+SUMIF(TTL_12!$A$13:$A$63,Danh_Sach!$A31,TTL_12!$AB$13:$AB$63)</f>
        <v>0</v>
      </c>
      <c r="R31" s="133">
        <f t="shared" si="2"/>
        <v>0</v>
      </c>
      <c r="S31" s="21">
        <f>IF(R31&lt;=Infor!$B$41*12,ROUND(5%*R31,0),IF(R31&lt;=Infor!$B$42*12,ROUND(10%*R31-3000000,0),IF(R31&lt;=Infor!$B$43*12,ROUND(15%*R31-9000000,0),IF(R31&lt;=Infor!$B$44*12,ROUND(20%*R31-19800000,0),IF(R31&lt;=Infor!$B$45*12,ROUND(25%*R31-39000000,0),IF(R31&lt;=Infor!$B$46*12,ROUND(30%*R31-70200000,0),ROUND(35%*R31-118200000,0)))))))</f>
        <v>0</v>
      </c>
      <c r="T31" s="21">
        <f>SUMIF(TTL_1!$A$13:$A$63,Danh_Sach!$A31,TTL_1!$S$13:$S$63)+SUMIF(TTL_2!$A$13:$A$63,Danh_Sach!$A31,TTL_2!$S$13:$S$63)+SUMIF(TTL_3!$A$13:$A$63,Danh_Sach!$A31,TTL_3!$S$13:$S$63)+SUMIF(TTL_4!$A$13:$A$63,Danh_Sach!$A31,TTL_4!$S$13:$S$63)+SUMIF(TTL_5!$A$13:$A$63,Danh_Sach!$A31,TTL_5!$S$13:$S$63)+SUMIF(TTL_6!$A$13:$A$63,Danh_Sach!$A31,TTL_6!$S$13:$S$63)+SUMIF(TTL_7!$A$13:$A$63,Danh_Sach!$A31,TTL_7!$S$13:$S$63)+SUMIF(TTL_8!$A$13:$A$63,Danh_Sach!$A31,TTL_8!$S$13:$S$63)+SUMIF(TTL_9!$A$13:$A$63,Danh_Sach!$A31,TTL_9!$S$13:$S$63)+SUMIF(TTL_10!$A$13:$A$63,Danh_Sach!$A31,TTL_10!$S$13:$S$63)+SUMIF(TTL_11!$A$13:$A$63,Danh_Sach!$A31,TTL_11!$S$13:$S$63)+SUMIF(TTL_12!$A$13:$A$63,Danh_Sach!$A31,TTL_12!$S$13:$S$63)</f>
        <v>0</v>
      </c>
      <c r="U31" s="133">
        <f t="shared" si="3"/>
        <v>0</v>
      </c>
    </row>
    <row r="32" spans="1:21" x14ac:dyDescent="0.3">
      <c r="A32">
        <f t="shared" si="4"/>
        <v>30</v>
      </c>
      <c r="B32" t="s">
        <v>72</v>
      </c>
      <c r="C32" t="s">
        <v>47</v>
      </c>
      <c r="D32" t="s">
        <v>268</v>
      </c>
      <c r="E32" s="28">
        <v>1542</v>
      </c>
      <c r="F32" s="21">
        <v>4000000</v>
      </c>
      <c r="G32" s="22">
        <v>1</v>
      </c>
      <c r="H32" s="21">
        <v>500000</v>
      </c>
      <c r="I32" s="21">
        <v>300000</v>
      </c>
      <c r="J32" s="21">
        <v>800000</v>
      </c>
      <c r="K32" s="30">
        <v>1</v>
      </c>
      <c r="L32" s="28" t="s">
        <v>30</v>
      </c>
      <c r="O32" s="21">
        <f>SUMIF(TTL_1!$A$13:$A$63,Danh_Sach!$A32,TTL_1!$Y$13:$Y$63)+SUMIF(TTL_2!$A$13:$A$63,Danh_Sach!$A32,TTL_2!$Y$13:$Y$63)+SUMIF(TTL_3!$A$13:$A$63,Danh_Sach!$A32,TTL_3!$Y$13:$Y$63)+SUMIF(TTL_4!$A$13:$A$63,Danh_Sach!$A32,TTL_4!$Y$13:$Y$63)+SUMIF(TTL_5!$A$13:$A$63,Danh_Sach!$A32,TTL_5!$Y$13:$Y$63)+SUMIF(TTL_6!$A$13:$A$63,Danh_Sach!$A32,TTL_6!$Y$13:$Y$63)+SUMIF(TTL_7!$A$13:$A$63,Danh_Sach!$A32,TTL_7!$Y$13:$Y$63)+SUMIF(TTL_8!$A$13:$A$63,Danh_Sach!$A32,TTL_8!$Y$13:$Y$63)+SUMIF(TTL_9!$A$13:$A$63,Danh_Sach!$A32,TTL_9!$Y$13:$Y$63)+SUMIF(TTL_10!$A$13:$A$63,Danh_Sach!$A32,TTL_10!$Y$13:$Y$63)+SUMIF(TTL_11!$A$13:$A$63,Danh_Sach!$A32,TTL_11!$Y$13:$Y$63)+SUMIF(TTL_12!$A$13:$A$63,Danh_Sach!$A32,TTL_12!$Y$13:$Y$63)</f>
        <v>70633846</v>
      </c>
      <c r="P32" s="21">
        <f>SUMIF(TTL_1!$A$13:$A$63,Danh_Sach!$A32,TTL_1!$AA$13:$AA$63)+SUMIF(TTL_2!$A$13:$A$63,Danh_Sach!$A32,TTL_2!$AA$13:$AA$63)+SUMIF(TTL_3!$A$13:$A$63,Danh_Sach!$A32,TTL_3!$AA$13:$AA$63)+SUMIF(TTL_4!$A$13:$A$63,Danh_Sach!$A32,TTL_4!$AA$13:$AA$63)+SUMIF(TTL_5!$A$13:$A$63,Danh_Sach!$A32,TTL_5!$AA$13:$AA$63)+SUMIF(TTL_6!$A$13:$A$63,Danh_Sach!$A32,TTL_6!$AA$13:$AA$63)+SUMIF(TTL_7!$A$13:$A$63,Danh_Sach!$A32,TTL_7!$AA$13:$AA$63)+SUMIF(TTL_8!$A$13:$A$63,Danh_Sach!$A32,TTL_8!$AA$13:$AA$63)+SUMIF(TTL_9!$A$13:$A$63,Danh_Sach!$A32,TTL_9!$AA$13:$AA$63)+SUMIF(TTL_10!$A$13:$A$63,Danh_Sach!$A32,TTL_10!$AA$13:$AA$63)+SUMIF(TTL_11!$A$13:$A$63,Danh_Sach!$A32,TTL_11!$AA$13:$AA$63)+SUMIF(TTL_12!$A$13:$A$63,Danh_Sach!$A32,TTL_12!$AA$13:$AA$63)</f>
        <v>151200000</v>
      </c>
      <c r="Q32" s="21">
        <f>SUMIF(TTL_1!$A$13:$A$63,Danh_Sach!$A32,TTL_1!$AB$13:$AB$63)+SUMIF(TTL_2!$A$13:$A$63,Danh_Sach!$A32,TTL_2!$AB$13:$AB$63)+SUMIF(TTL_3!$A$13:$A$63,Danh_Sach!$A32,TTL_3!$AB$13:$AB$63)+SUMIF(TTL_4!$A$13:$A$63,Danh_Sach!$A32,TTL_4!$AB$13:$AB$63)+SUMIF(TTL_5!$A$13:$A$63,Danh_Sach!$A32,TTL_5!$AB$13:$AB$63)+SUMIF(TTL_6!$A$13:$A$63,Danh_Sach!$A32,TTL_6!$AB$13:$AB$63)+SUMIF(TTL_7!$A$13:$A$63,Danh_Sach!$A32,TTL_7!$AB$13:$AB$63)+SUMIF(TTL_8!$A$13:$A$63,Danh_Sach!$A32,TTL_8!$AB$13:$AB$63)+SUMIF(TTL_9!$A$13:$A$63,Danh_Sach!$A32,TTL_9!$AB$13:$AB$63)+SUMIF(TTL_10!$A$13:$A$63,Danh_Sach!$A32,TTL_10!$AB$13:$AB$63)+SUMIF(TTL_11!$A$13:$A$63,Danh_Sach!$A32,TTL_11!$AB$13:$AB$63)+SUMIF(TTL_12!$A$13:$A$63,Danh_Sach!$A32,TTL_12!$AB$13:$AB$63)</f>
        <v>0</v>
      </c>
      <c r="R32" s="133">
        <f t="shared" si="2"/>
        <v>0</v>
      </c>
      <c r="S32" s="21">
        <f>IF(R32&lt;=Infor!$B$41*12,ROUND(5%*R32,0),IF(R32&lt;=Infor!$B$42*12,ROUND(10%*R32-3000000,0),IF(R32&lt;=Infor!$B$43*12,ROUND(15%*R32-9000000,0),IF(R32&lt;=Infor!$B$44*12,ROUND(20%*R32-19800000,0),IF(R32&lt;=Infor!$B$45*12,ROUND(25%*R32-39000000,0),IF(R32&lt;=Infor!$B$46*12,ROUND(30%*R32-70200000,0),ROUND(35%*R32-118200000,0)))))))</f>
        <v>0</v>
      </c>
      <c r="T32" s="21">
        <f>SUMIF(TTL_1!$A$13:$A$63,Danh_Sach!$A32,TTL_1!$S$13:$S$63)+SUMIF(TTL_2!$A$13:$A$63,Danh_Sach!$A32,TTL_2!$S$13:$S$63)+SUMIF(TTL_3!$A$13:$A$63,Danh_Sach!$A32,TTL_3!$S$13:$S$63)+SUMIF(TTL_4!$A$13:$A$63,Danh_Sach!$A32,TTL_4!$S$13:$S$63)+SUMIF(TTL_5!$A$13:$A$63,Danh_Sach!$A32,TTL_5!$S$13:$S$63)+SUMIF(TTL_6!$A$13:$A$63,Danh_Sach!$A32,TTL_6!$S$13:$S$63)+SUMIF(TTL_7!$A$13:$A$63,Danh_Sach!$A32,TTL_7!$S$13:$S$63)+SUMIF(TTL_8!$A$13:$A$63,Danh_Sach!$A32,TTL_8!$S$13:$S$63)+SUMIF(TTL_9!$A$13:$A$63,Danh_Sach!$A32,TTL_9!$S$13:$S$63)+SUMIF(TTL_10!$A$13:$A$63,Danh_Sach!$A32,TTL_10!$S$13:$S$63)+SUMIF(TTL_11!$A$13:$A$63,Danh_Sach!$A32,TTL_11!$S$13:$S$63)+SUMIF(TTL_12!$A$13:$A$63,Danh_Sach!$A32,TTL_12!$S$13:$S$63)</f>
        <v>0</v>
      </c>
      <c r="U32" s="133">
        <f t="shared" si="3"/>
        <v>0</v>
      </c>
    </row>
    <row r="33" spans="1:21" x14ac:dyDescent="0.3">
      <c r="A33">
        <f t="shared" si="4"/>
        <v>31</v>
      </c>
      <c r="B33" t="s">
        <v>73</v>
      </c>
      <c r="C33" t="s">
        <v>47</v>
      </c>
      <c r="D33" t="s">
        <v>268</v>
      </c>
      <c r="E33" s="28">
        <v>1542</v>
      </c>
      <c r="F33" s="21">
        <v>4000000</v>
      </c>
      <c r="G33" s="22">
        <v>1</v>
      </c>
      <c r="H33" s="21">
        <v>500000</v>
      </c>
      <c r="I33" s="21">
        <v>300000</v>
      </c>
      <c r="J33" s="21">
        <v>800000</v>
      </c>
      <c r="K33" s="30">
        <v>2</v>
      </c>
      <c r="L33" s="28" t="s">
        <v>94</v>
      </c>
      <c r="O33" s="21">
        <f>SUMIF(TTL_1!$A$13:$A$63,Danh_Sach!$A33,TTL_1!$Y$13:$Y$63)+SUMIF(TTL_2!$A$13:$A$63,Danh_Sach!$A33,TTL_2!$Y$13:$Y$63)+SUMIF(TTL_3!$A$13:$A$63,Danh_Sach!$A33,TTL_3!$Y$13:$Y$63)+SUMIF(TTL_4!$A$13:$A$63,Danh_Sach!$A33,TTL_4!$Y$13:$Y$63)+SUMIF(TTL_5!$A$13:$A$63,Danh_Sach!$A33,TTL_5!$Y$13:$Y$63)+SUMIF(TTL_6!$A$13:$A$63,Danh_Sach!$A33,TTL_6!$Y$13:$Y$63)+SUMIF(TTL_7!$A$13:$A$63,Danh_Sach!$A33,TTL_7!$Y$13:$Y$63)+SUMIF(TTL_8!$A$13:$A$63,Danh_Sach!$A33,TTL_8!$Y$13:$Y$63)+SUMIF(TTL_9!$A$13:$A$63,Danh_Sach!$A33,TTL_9!$Y$13:$Y$63)+SUMIF(TTL_10!$A$13:$A$63,Danh_Sach!$A33,TTL_10!$Y$13:$Y$63)+SUMIF(TTL_11!$A$13:$A$63,Danh_Sach!$A33,TTL_11!$Y$13:$Y$63)+SUMIF(TTL_12!$A$13:$A$63,Danh_Sach!$A33,TTL_12!$Y$13:$Y$63)</f>
        <v>70633846</v>
      </c>
      <c r="P33" s="21">
        <f>SUMIF(TTL_1!$A$13:$A$63,Danh_Sach!$A33,TTL_1!$AA$13:$AA$63)+SUMIF(TTL_2!$A$13:$A$63,Danh_Sach!$A33,TTL_2!$AA$13:$AA$63)+SUMIF(TTL_3!$A$13:$A$63,Danh_Sach!$A33,TTL_3!$AA$13:$AA$63)+SUMIF(TTL_4!$A$13:$A$63,Danh_Sach!$A33,TTL_4!$AA$13:$AA$63)+SUMIF(TTL_5!$A$13:$A$63,Danh_Sach!$A33,TTL_5!$AA$13:$AA$63)+SUMIF(TTL_6!$A$13:$A$63,Danh_Sach!$A33,TTL_6!$AA$13:$AA$63)+SUMIF(TTL_7!$A$13:$A$63,Danh_Sach!$A33,TTL_7!$AA$13:$AA$63)+SUMIF(TTL_8!$A$13:$A$63,Danh_Sach!$A33,TTL_8!$AA$13:$AA$63)+SUMIF(TTL_9!$A$13:$A$63,Danh_Sach!$A33,TTL_9!$AA$13:$AA$63)+SUMIF(TTL_10!$A$13:$A$63,Danh_Sach!$A33,TTL_10!$AA$13:$AA$63)+SUMIF(TTL_11!$A$13:$A$63,Danh_Sach!$A33,TTL_11!$AA$13:$AA$63)+SUMIF(TTL_12!$A$13:$A$63,Danh_Sach!$A33,TTL_12!$AA$13:$AA$63)</f>
        <v>194400000</v>
      </c>
      <c r="Q33" s="21">
        <f>SUMIF(TTL_1!$A$13:$A$63,Danh_Sach!$A33,TTL_1!$AB$13:$AB$63)+SUMIF(TTL_2!$A$13:$A$63,Danh_Sach!$A33,TTL_2!$AB$13:$AB$63)+SUMIF(TTL_3!$A$13:$A$63,Danh_Sach!$A33,TTL_3!$AB$13:$AB$63)+SUMIF(TTL_4!$A$13:$A$63,Danh_Sach!$A33,TTL_4!$AB$13:$AB$63)+SUMIF(TTL_5!$A$13:$A$63,Danh_Sach!$A33,TTL_5!$AB$13:$AB$63)+SUMIF(TTL_6!$A$13:$A$63,Danh_Sach!$A33,TTL_6!$AB$13:$AB$63)+SUMIF(TTL_7!$A$13:$A$63,Danh_Sach!$A33,TTL_7!$AB$13:$AB$63)+SUMIF(TTL_8!$A$13:$A$63,Danh_Sach!$A33,TTL_8!$AB$13:$AB$63)+SUMIF(TTL_9!$A$13:$A$63,Danh_Sach!$A33,TTL_9!$AB$13:$AB$63)+SUMIF(TTL_10!$A$13:$A$63,Danh_Sach!$A33,TTL_10!$AB$13:$AB$63)+SUMIF(TTL_11!$A$13:$A$63,Danh_Sach!$A33,TTL_11!$AB$13:$AB$63)+SUMIF(TTL_12!$A$13:$A$63,Danh_Sach!$A33,TTL_12!$AB$13:$AB$63)</f>
        <v>5040000</v>
      </c>
      <c r="R33" s="133">
        <f t="shared" si="2"/>
        <v>0</v>
      </c>
      <c r="S33" s="21">
        <f>IF(R33&lt;=Infor!$B$41*12,ROUND(5%*R33,0),IF(R33&lt;=Infor!$B$42*12,ROUND(10%*R33-3000000,0),IF(R33&lt;=Infor!$B$43*12,ROUND(15%*R33-9000000,0),IF(R33&lt;=Infor!$B$44*12,ROUND(20%*R33-19800000,0),IF(R33&lt;=Infor!$B$45*12,ROUND(25%*R33-39000000,0),IF(R33&lt;=Infor!$B$46*12,ROUND(30%*R33-70200000,0),ROUND(35%*R33-118200000,0)))))))</f>
        <v>0</v>
      </c>
      <c r="T33" s="21">
        <f>SUMIF(TTL_1!$A$13:$A$63,Danh_Sach!$A33,TTL_1!$S$13:$S$63)+SUMIF(TTL_2!$A$13:$A$63,Danh_Sach!$A33,TTL_2!$S$13:$S$63)+SUMIF(TTL_3!$A$13:$A$63,Danh_Sach!$A33,TTL_3!$S$13:$S$63)+SUMIF(TTL_4!$A$13:$A$63,Danh_Sach!$A33,TTL_4!$S$13:$S$63)+SUMIF(TTL_5!$A$13:$A$63,Danh_Sach!$A33,TTL_5!$S$13:$S$63)+SUMIF(TTL_6!$A$13:$A$63,Danh_Sach!$A33,TTL_6!$S$13:$S$63)+SUMIF(TTL_7!$A$13:$A$63,Danh_Sach!$A33,TTL_7!$S$13:$S$63)+SUMIF(TTL_8!$A$13:$A$63,Danh_Sach!$A33,TTL_8!$S$13:$S$63)+SUMIF(TTL_9!$A$13:$A$63,Danh_Sach!$A33,TTL_9!$S$13:$S$63)+SUMIF(TTL_10!$A$13:$A$63,Danh_Sach!$A33,TTL_10!$S$13:$S$63)+SUMIF(TTL_11!$A$13:$A$63,Danh_Sach!$A33,TTL_11!$S$13:$S$63)+SUMIF(TTL_12!$A$13:$A$63,Danh_Sach!$A33,TTL_12!$S$13:$S$63)</f>
        <v>0</v>
      </c>
      <c r="U33" s="133">
        <f t="shared" si="3"/>
        <v>0</v>
      </c>
    </row>
    <row r="34" spans="1:21" x14ac:dyDescent="0.3">
      <c r="A34">
        <f t="shared" si="4"/>
        <v>32</v>
      </c>
      <c r="B34" t="s">
        <v>74</v>
      </c>
      <c r="C34" t="s">
        <v>47</v>
      </c>
      <c r="D34" t="s">
        <v>268</v>
      </c>
      <c r="E34" s="28">
        <v>1542</v>
      </c>
      <c r="F34" s="21">
        <v>4000000</v>
      </c>
      <c r="G34" s="22">
        <v>1</v>
      </c>
      <c r="H34" s="21">
        <v>500000</v>
      </c>
      <c r="I34" s="21">
        <v>300000</v>
      </c>
      <c r="J34" s="21">
        <v>800000</v>
      </c>
      <c r="K34" s="30">
        <v>0</v>
      </c>
      <c r="L34" s="28" t="s">
        <v>30</v>
      </c>
      <c r="O34" s="21">
        <f>SUMIF(TTL_1!$A$13:$A$63,Danh_Sach!$A34,TTL_1!$Y$13:$Y$63)+SUMIF(TTL_2!$A$13:$A$63,Danh_Sach!$A34,TTL_2!$Y$13:$Y$63)+SUMIF(TTL_3!$A$13:$A$63,Danh_Sach!$A34,TTL_3!$Y$13:$Y$63)+SUMIF(TTL_4!$A$13:$A$63,Danh_Sach!$A34,TTL_4!$Y$13:$Y$63)+SUMIF(TTL_5!$A$13:$A$63,Danh_Sach!$A34,TTL_5!$Y$13:$Y$63)+SUMIF(TTL_6!$A$13:$A$63,Danh_Sach!$A34,TTL_6!$Y$13:$Y$63)+SUMIF(TTL_7!$A$13:$A$63,Danh_Sach!$A34,TTL_7!$Y$13:$Y$63)+SUMIF(TTL_8!$A$13:$A$63,Danh_Sach!$A34,TTL_8!$Y$13:$Y$63)+SUMIF(TTL_9!$A$13:$A$63,Danh_Sach!$A34,TTL_9!$Y$13:$Y$63)+SUMIF(TTL_10!$A$13:$A$63,Danh_Sach!$A34,TTL_10!$Y$13:$Y$63)+SUMIF(TTL_11!$A$13:$A$63,Danh_Sach!$A34,TTL_11!$Y$13:$Y$63)+SUMIF(TTL_12!$A$13:$A$63,Danh_Sach!$A34,TTL_12!$Y$13:$Y$63)</f>
        <v>70633846</v>
      </c>
      <c r="P34" s="21">
        <f>SUMIF(TTL_1!$A$13:$A$63,Danh_Sach!$A34,TTL_1!$AA$13:$AA$63)+SUMIF(TTL_2!$A$13:$A$63,Danh_Sach!$A34,TTL_2!$AA$13:$AA$63)+SUMIF(TTL_3!$A$13:$A$63,Danh_Sach!$A34,TTL_3!$AA$13:$AA$63)+SUMIF(TTL_4!$A$13:$A$63,Danh_Sach!$A34,TTL_4!$AA$13:$AA$63)+SUMIF(TTL_5!$A$13:$A$63,Danh_Sach!$A34,TTL_5!$AA$13:$AA$63)+SUMIF(TTL_6!$A$13:$A$63,Danh_Sach!$A34,TTL_6!$AA$13:$AA$63)+SUMIF(TTL_7!$A$13:$A$63,Danh_Sach!$A34,TTL_7!$AA$13:$AA$63)+SUMIF(TTL_8!$A$13:$A$63,Danh_Sach!$A34,TTL_8!$AA$13:$AA$63)+SUMIF(TTL_9!$A$13:$A$63,Danh_Sach!$A34,TTL_9!$AA$13:$AA$63)+SUMIF(TTL_10!$A$13:$A$63,Danh_Sach!$A34,TTL_10!$AA$13:$AA$63)+SUMIF(TTL_11!$A$13:$A$63,Danh_Sach!$A34,TTL_11!$AA$13:$AA$63)+SUMIF(TTL_12!$A$13:$A$63,Danh_Sach!$A34,TTL_12!$AA$13:$AA$63)</f>
        <v>108000000</v>
      </c>
      <c r="Q34" s="21">
        <f>SUMIF(TTL_1!$A$13:$A$63,Danh_Sach!$A34,TTL_1!$AB$13:$AB$63)+SUMIF(TTL_2!$A$13:$A$63,Danh_Sach!$A34,TTL_2!$AB$13:$AB$63)+SUMIF(TTL_3!$A$13:$A$63,Danh_Sach!$A34,TTL_3!$AB$13:$AB$63)+SUMIF(TTL_4!$A$13:$A$63,Danh_Sach!$A34,TTL_4!$AB$13:$AB$63)+SUMIF(TTL_5!$A$13:$A$63,Danh_Sach!$A34,TTL_5!$AB$13:$AB$63)+SUMIF(TTL_6!$A$13:$A$63,Danh_Sach!$A34,TTL_6!$AB$13:$AB$63)+SUMIF(TTL_7!$A$13:$A$63,Danh_Sach!$A34,TTL_7!$AB$13:$AB$63)+SUMIF(TTL_8!$A$13:$A$63,Danh_Sach!$A34,TTL_8!$AB$13:$AB$63)+SUMIF(TTL_9!$A$13:$A$63,Danh_Sach!$A34,TTL_9!$AB$13:$AB$63)+SUMIF(TTL_10!$A$13:$A$63,Danh_Sach!$A34,TTL_10!$AB$13:$AB$63)+SUMIF(TTL_11!$A$13:$A$63,Danh_Sach!$A34,TTL_11!$AB$13:$AB$63)+SUMIF(TTL_12!$A$13:$A$63,Danh_Sach!$A34,TTL_12!$AB$13:$AB$63)</f>
        <v>0</v>
      </c>
      <c r="R34" s="133">
        <f t="shared" si="2"/>
        <v>0</v>
      </c>
      <c r="S34" s="21">
        <f>IF(R34&lt;=Infor!$B$41*12,ROUND(5%*R34,0),IF(R34&lt;=Infor!$B$42*12,ROUND(10%*R34-3000000,0),IF(R34&lt;=Infor!$B$43*12,ROUND(15%*R34-9000000,0),IF(R34&lt;=Infor!$B$44*12,ROUND(20%*R34-19800000,0),IF(R34&lt;=Infor!$B$45*12,ROUND(25%*R34-39000000,0),IF(R34&lt;=Infor!$B$46*12,ROUND(30%*R34-70200000,0),ROUND(35%*R34-118200000,0)))))))</f>
        <v>0</v>
      </c>
      <c r="T34" s="21">
        <f>SUMIF(TTL_1!$A$13:$A$63,Danh_Sach!$A34,TTL_1!$S$13:$S$63)+SUMIF(TTL_2!$A$13:$A$63,Danh_Sach!$A34,TTL_2!$S$13:$S$63)+SUMIF(TTL_3!$A$13:$A$63,Danh_Sach!$A34,TTL_3!$S$13:$S$63)+SUMIF(TTL_4!$A$13:$A$63,Danh_Sach!$A34,TTL_4!$S$13:$S$63)+SUMIF(TTL_5!$A$13:$A$63,Danh_Sach!$A34,TTL_5!$S$13:$S$63)+SUMIF(TTL_6!$A$13:$A$63,Danh_Sach!$A34,TTL_6!$S$13:$S$63)+SUMIF(TTL_7!$A$13:$A$63,Danh_Sach!$A34,TTL_7!$S$13:$S$63)+SUMIF(TTL_8!$A$13:$A$63,Danh_Sach!$A34,TTL_8!$S$13:$S$63)+SUMIF(TTL_9!$A$13:$A$63,Danh_Sach!$A34,TTL_9!$S$13:$S$63)+SUMIF(TTL_10!$A$13:$A$63,Danh_Sach!$A34,TTL_10!$S$13:$S$63)+SUMIF(TTL_11!$A$13:$A$63,Danh_Sach!$A34,TTL_11!$S$13:$S$63)+SUMIF(TTL_12!$A$13:$A$63,Danh_Sach!$A34,TTL_12!$S$13:$S$63)</f>
        <v>0</v>
      </c>
      <c r="U34" s="133">
        <f t="shared" si="3"/>
        <v>0</v>
      </c>
    </row>
    <row r="35" spans="1:21" x14ac:dyDescent="0.3">
      <c r="A35">
        <f t="shared" si="4"/>
        <v>33</v>
      </c>
      <c r="B35" t="s">
        <v>75</v>
      </c>
      <c r="C35" t="s">
        <v>47</v>
      </c>
      <c r="D35" t="s">
        <v>268</v>
      </c>
      <c r="E35" s="28">
        <v>1542</v>
      </c>
      <c r="F35" s="21">
        <v>4000000</v>
      </c>
      <c r="G35" s="22">
        <v>1</v>
      </c>
      <c r="H35" s="21">
        <v>500000</v>
      </c>
      <c r="I35" s="21">
        <v>300000</v>
      </c>
      <c r="J35" s="21">
        <v>800000</v>
      </c>
      <c r="K35" s="30">
        <v>2</v>
      </c>
      <c r="L35" s="28" t="s">
        <v>30</v>
      </c>
      <c r="O35" s="21">
        <f>SUMIF(TTL_1!$A$13:$A$63,Danh_Sach!$A35,TTL_1!$Y$13:$Y$63)+SUMIF(TTL_2!$A$13:$A$63,Danh_Sach!$A35,TTL_2!$Y$13:$Y$63)+SUMIF(TTL_3!$A$13:$A$63,Danh_Sach!$A35,TTL_3!$Y$13:$Y$63)+SUMIF(TTL_4!$A$13:$A$63,Danh_Sach!$A35,TTL_4!$Y$13:$Y$63)+SUMIF(TTL_5!$A$13:$A$63,Danh_Sach!$A35,TTL_5!$Y$13:$Y$63)+SUMIF(TTL_6!$A$13:$A$63,Danh_Sach!$A35,TTL_6!$Y$13:$Y$63)+SUMIF(TTL_7!$A$13:$A$63,Danh_Sach!$A35,TTL_7!$Y$13:$Y$63)+SUMIF(TTL_8!$A$13:$A$63,Danh_Sach!$A35,TTL_8!$Y$13:$Y$63)+SUMIF(TTL_9!$A$13:$A$63,Danh_Sach!$A35,TTL_9!$Y$13:$Y$63)+SUMIF(TTL_10!$A$13:$A$63,Danh_Sach!$A35,TTL_10!$Y$13:$Y$63)+SUMIF(TTL_11!$A$13:$A$63,Danh_Sach!$A35,TTL_11!$Y$13:$Y$63)+SUMIF(TTL_12!$A$13:$A$63,Danh_Sach!$A35,TTL_12!$Y$13:$Y$63)</f>
        <v>70633846</v>
      </c>
      <c r="P35" s="21">
        <f>SUMIF(TTL_1!$A$13:$A$63,Danh_Sach!$A35,TTL_1!$AA$13:$AA$63)+SUMIF(TTL_2!$A$13:$A$63,Danh_Sach!$A35,TTL_2!$AA$13:$AA$63)+SUMIF(TTL_3!$A$13:$A$63,Danh_Sach!$A35,TTL_3!$AA$13:$AA$63)+SUMIF(TTL_4!$A$13:$A$63,Danh_Sach!$A35,TTL_4!$AA$13:$AA$63)+SUMIF(TTL_5!$A$13:$A$63,Danh_Sach!$A35,TTL_5!$AA$13:$AA$63)+SUMIF(TTL_6!$A$13:$A$63,Danh_Sach!$A35,TTL_6!$AA$13:$AA$63)+SUMIF(TTL_7!$A$13:$A$63,Danh_Sach!$A35,TTL_7!$AA$13:$AA$63)+SUMIF(TTL_8!$A$13:$A$63,Danh_Sach!$A35,TTL_8!$AA$13:$AA$63)+SUMIF(TTL_9!$A$13:$A$63,Danh_Sach!$A35,TTL_9!$AA$13:$AA$63)+SUMIF(TTL_10!$A$13:$A$63,Danh_Sach!$A35,TTL_10!$AA$13:$AA$63)+SUMIF(TTL_11!$A$13:$A$63,Danh_Sach!$A35,TTL_11!$AA$13:$AA$63)+SUMIF(TTL_12!$A$13:$A$63,Danh_Sach!$A35,TTL_12!$AA$13:$AA$63)</f>
        <v>194400000</v>
      </c>
      <c r="Q35" s="21">
        <f>SUMIF(TTL_1!$A$13:$A$63,Danh_Sach!$A35,TTL_1!$AB$13:$AB$63)+SUMIF(TTL_2!$A$13:$A$63,Danh_Sach!$A35,TTL_2!$AB$13:$AB$63)+SUMIF(TTL_3!$A$13:$A$63,Danh_Sach!$A35,TTL_3!$AB$13:$AB$63)+SUMIF(TTL_4!$A$13:$A$63,Danh_Sach!$A35,TTL_4!$AB$13:$AB$63)+SUMIF(TTL_5!$A$13:$A$63,Danh_Sach!$A35,TTL_5!$AB$13:$AB$63)+SUMIF(TTL_6!$A$13:$A$63,Danh_Sach!$A35,TTL_6!$AB$13:$AB$63)+SUMIF(TTL_7!$A$13:$A$63,Danh_Sach!$A35,TTL_7!$AB$13:$AB$63)+SUMIF(TTL_8!$A$13:$A$63,Danh_Sach!$A35,TTL_8!$AB$13:$AB$63)+SUMIF(TTL_9!$A$13:$A$63,Danh_Sach!$A35,TTL_9!$AB$13:$AB$63)+SUMIF(TTL_10!$A$13:$A$63,Danh_Sach!$A35,TTL_10!$AB$13:$AB$63)+SUMIF(TTL_11!$A$13:$A$63,Danh_Sach!$A35,TTL_11!$AB$13:$AB$63)+SUMIF(TTL_12!$A$13:$A$63,Danh_Sach!$A35,TTL_12!$AB$13:$AB$63)</f>
        <v>0</v>
      </c>
      <c r="R35" s="133">
        <f t="shared" si="2"/>
        <v>0</v>
      </c>
      <c r="S35" s="21">
        <f>IF(R35&lt;=Infor!$B$41*12,ROUND(5%*R35,0),IF(R35&lt;=Infor!$B$42*12,ROUND(10%*R35-3000000,0),IF(R35&lt;=Infor!$B$43*12,ROUND(15%*R35-9000000,0),IF(R35&lt;=Infor!$B$44*12,ROUND(20%*R35-19800000,0),IF(R35&lt;=Infor!$B$45*12,ROUND(25%*R35-39000000,0),IF(R35&lt;=Infor!$B$46*12,ROUND(30%*R35-70200000,0),ROUND(35%*R35-118200000,0)))))))</f>
        <v>0</v>
      </c>
      <c r="T35" s="21">
        <f>SUMIF(TTL_1!$A$13:$A$63,Danh_Sach!$A35,TTL_1!$S$13:$S$63)+SUMIF(TTL_2!$A$13:$A$63,Danh_Sach!$A35,TTL_2!$S$13:$S$63)+SUMIF(TTL_3!$A$13:$A$63,Danh_Sach!$A35,TTL_3!$S$13:$S$63)+SUMIF(TTL_4!$A$13:$A$63,Danh_Sach!$A35,TTL_4!$S$13:$S$63)+SUMIF(TTL_5!$A$13:$A$63,Danh_Sach!$A35,TTL_5!$S$13:$S$63)+SUMIF(TTL_6!$A$13:$A$63,Danh_Sach!$A35,TTL_6!$S$13:$S$63)+SUMIF(TTL_7!$A$13:$A$63,Danh_Sach!$A35,TTL_7!$S$13:$S$63)+SUMIF(TTL_8!$A$13:$A$63,Danh_Sach!$A35,TTL_8!$S$13:$S$63)+SUMIF(TTL_9!$A$13:$A$63,Danh_Sach!$A35,TTL_9!$S$13:$S$63)+SUMIF(TTL_10!$A$13:$A$63,Danh_Sach!$A35,TTL_10!$S$13:$S$63)+SUMIF(TTL_11!$A$13:$A$63,Danh_Sach!$A35,TTL_11!$S$13:$S$63)+SUMIF(TTL_12!$A$13:$A$63,Danh_Sach!$A35,TTL_12!$S$13:$S$63)</f>
        <v>0</v>
      </c>
      <c r="U35" s="133">
        <f t="shared" si="3"/>
        <v>0</v>
      </c>
    </row>
    <row r="36" spans="1:21" x14ac:dyDescent="0.3">
      <c r="A36">
        <f t="shared" si="4"/>
        <v>34</v>
      </c>
      <c r="B36" t="s">
        <v>76</v>
      </c>
      <c r="C36" t="s">
        <v>47</v>
      </c>
      <c r="D36" t="s">
        <v>268</v>
      </c>
      <c r="E36" s="28">
        <v>1542</v>
      </c>
      <c r="F36" s="21">
        <v>4000000</v>
      </c>
      <c r="G36" s="22">
        <v>1</v>
      </c>
      <c r="H36" s="21">
        <v>500000</v>
      </c>
      <c r="I36" s="21">
        <v>300000</v>
      </c>
      <c r="J36" s="21">
        <v>800000</v>
      </c>
      <c r="K36" s="30">
        <v>1</v>
      </c>
      <c r="L36" s="28" t="s">
        <v>94</v>
      </c>
      <c r="O36" s="21">
        <f>SUMIF(TTL_1!$A$13:$A$63,Danh_Sach!$A36,TTL_1!$Y$13:$Y$63)+SUMIF(TTL_2!$A$13:$A$63,Danh_Sach!$A36,TTL_2!$Y$13:$Y$63)+SUMIF(TTL_3!$A$13:$A$63,Danh_Sach!$A36,TTL_3!$Y$13:$Y$63)+SUMIF(TTL_4!$A$13:$A$63,Danh_Sach!$A36,TTL_4!$Y$13:$Y$63)+SUMIF(TTL_5!$A$13:$A$63,Danh_Sach!$A36,TTL_5!$Y$13:$Y$63)+SUMIF(TTL_6!$A$13:$A$63,Danh_Sach!$A36,TTL_6!$Y$13:$Y$63)+SUMIF(TTL_7!$A$13:$A$63,Danh_Sach!$A36,TTL_7!$Y$13:$Y$63)+SUMIF(TTL_8!$A$13:$A$63,Danh_Sach!$A36,TTL_8!$Y$13:$Y$63)+SUMIF(TTL_9!$A$13:$A$63,Danh_Sach!$A36,TTL_9!$Y$13:$Y$63)+SUMIF(TTL_10!$A$13:$A$63,Danh_Sach!$A36,TTL_10!$Y$13:$Y$63)+SUMIF(TTL_11!$A$13:$A$63,Danh_Sach!$A36,TTL_11!$Y$13:$Y$63)+SUMIF(TTL_12!$A$13:$A$63,Danh_Sach!$A36,TTL_12!$Y$13:$Y$63)</f>
        <v>70633846</v>
      </c>
      <c r="P36" s="21">
        <f>SUMIF(TTL_1!$A$13:$A$63,Danh_Sach!$A36,TTL_1!$AA$13:$AA$63)+SUMIF(TTL_2!$A$13:$A$63,Danh_Sach!$A36,TTL_2!$AA$13:$AA$63)+SUMIF(TTL_3!$A$13:$A$63,Danh_Sach!$A36,TTL_3!$AA$13:$AA$63)+SUMIF(TTL_4!$A$13:$A$63,Danh_Sach!$A36,TTL_4!$AA$13:$AA$63)+SUMIF(TTL_5!$A$13:$A$63,Danh_Sach!$A36,TTL_5!$AA$13:$AA$63)+SUMIF(TTL_6!$A$13:$A$63,Danh_Sach!$A36,TTL_6!$AA$13:$AA$63)+SUMIF(TTL_7!$A$13:$A$63,Danh_Sach!$A36,TTL_7!$AA$13:$AA$63)+SUMIF(TTL_8!$A$13:$A$63,Danh_Sach!$A36,TTL_8!$AA$13:$AA$63)+SUMIF(TTL_9!$A$13:$A$63,Danh_Sach!$A36,TTL_9!$AA$13:$AA$63)+SUMIF(TTL_10!$A$13:$A$63,Danh_Sach!$A36,TTL_10!$AA$13:$AA$63)+SUMIF(TTL_11!$A$13:$A$63,Danh_Sach!$A36,TTL_11!$AA$13:$AA$63)+SUMIF(TTL_12!$A$13:$A$63,Danh_Sach!$A36,TTL_12!$AA$13:$AA$63)</f>
        <v>151200000</v>
      </c>
      <c r="Q36" s="21">
        <f>SUMIF(TTL_1!$A$13:$A$63,Danh_Sach!$A36,TTL_1!$AB$13:$AB$63)+SUMIF(TTL_2!$A$13:$A$63,Danh_Sach!$A36,TTL_2!$AB$13:$AB$63)+SUMIF(TTL_3!$A$13:$A$63,Danh_Sach!$A36,TTL_3!$AB$13:$AB$63)+SUMIF(TTL_4!$A$13:$A$63,Danh_Sach!$A36,TTL_4!$AB$13:$AB$63)+SUMIF(TTL_5!$A$13:$A$63,Danh_Sach!$A36,TTL_5!$AB$13:$AB$63)+SUMIF(TTL_6!$A$13:$A$63,Danh_Sach!$A36,TTL_6!$AB$13:$AB$63)+SUMIF(TTL_7!$A$13:$A$63,Danh_Sach!$A36,TTL_7!$AB$13:$AB$63)+SUMIF(TTL_8!$A$13:$A$63,Danh_Sach!$A36,TTL_8!$AB$13:$AB$63)+SUMIF(TTL_9!$A$13:$A$63,Danh_Sach!$A36,TTL_9!$AB$13:$AB$63)+SUMIF(TTL_10!$A$13:$A$63,Danh_Sach!$A36,TTL_10!$AB$13:$AB$63)+SUMIF(TTL_11!$A$13:$A$63,Danh_Sach!$A36,TTL_11!$AB$13:$AB$63)+SUMIF(TTL_12!$A$13:$A$63,Danh_Sach!$A36,TTL_12!$AB$13:$AB$63)</f>
        <v>5040000</v>
      </c>
      <c r="R36" s="133">
        <f t="shared" si="2"/>
        <v>0</v>
      </c>
      <c r="S36" s="21">
        <f>IF(R36&lt;=Infor!$B$41*12,ROUND(5%*R36,0),IF(R36&lt;=Infor!$B$42*12,ROUND(10%*R36-3000000,0),IF(R36&lt;=Infor!$B$43*12,ROUND(15%*R36-9000000,0),IF(R36&lt;=Infor!$B$44*12,ROUND(20%*R36-19800000,0),IF(R36&lt;=Infor!$B$45*12,ROUND(25%*R36-39000000,0),IF(R36&lt;=Infor!$B$46*12,ROUND(30%*R36-70200000,0),ROUND(35%*R36-118200000,0)))))))</f>
        <v>0</v>
      </c>
      <c r="T36" s="21">
        <f>SUMIF(TTL_1!$A$13:$A$63,Danh_Sach!$A36,TTL_1!$S$13:$S$63)+SUMIF(TTL_2!$A$13:$A$63,Danh_Sach!$A36,TTL_2!$S$13:$S$63)+SUMIF(TTL_3!$A$13:$A$63,Danh_Sach!$A36,TTL_3!$S$13:$S$63)+SUMIF(TTL_4!$A$13:$A$63,Danh_Sach!$A36,TTL_4!$S$13:$S$63)+SUMIF(TTL_5!$A$13:$A$63,Danh_Sach!$A36,TTL_5!$S$13:$S$63)+SUMIF(TTL_6!$A$13:$A$63,Danh_Sach!$A36,TTL_6!$S$13:$S$63)+SUMIF(TTL_7!$A$13:$A$63,Danh_Sach!$A36,TTL_7!$S$13:$S$63)+SUMIF(TTL_8!$A$13:$A$63,Danh_Sach!$A36,TTL_8!$S$13:$S$63)+SUMIF(TTL_9!$A$13:$A$63,Danh_Sach!$A36,TTL_9!$S$13:$S$63)+SUMIF(TTL_10!$A$13:$A$63,Danh_Sach!$A36,TTL_10!$S$13:$S$63)+SUMIF(TTL_11!$A$13:$A$63,Danh_Sach!$A36,TTL_11!$S$13:$S$63)+SUMIF(TTL_12!$A$13:$A$63,Danh_Sach!$A36,TTL_12!$S$13:$S$63)</f>
        <v>0</v>
      </c>
      <c r="U36" s="133">
        <f t="shared" si="3"/>
        <v>0</v>
      </c>
    </row>
    <row r="37" spans="1:21" x14ac:dyDescent="0.3">
      <c r="A37">
        <f t="shared" si="4"/>
        <v>35</v>
      </c>
      <c r="B37" t="s">
        <v>77</v>
      </c>
      <c r="C37" t="s">
        <v>47</v>
      </c>
      <c r="D37" t="s">
        <v>268</v>
      </c>
      <c r="E37" s="28">
        <v>1542</v>
      </c>
      <c r="F37" s="21">
        <v>4000000</v>
      </c>
      <c r="G37" s="22">
        <v>1</v>
      </c>
      <c r="H37" s="21">
        <v>500000</v>
      </c>
      <c r="I37" s="21">
        <v>300000</v>
      </c>
      <c r="J37" s="21">
        <v>800000</v>
      </c>
      <c r="K37" s="30">
        <v>0</v>
      </c>
      <c r="L37" s="28" t="s">
        <v>94</v>
      </c>
      <c r="O37" s="21">
        <f>SUMIF(TTL_1!$A$13:$A$63,Danh_Sach!$A37,TTL_1!$Y$13:$Y$63)+SUMIF(TTL_2!$A$13:$A$63,Danh_Sach!$A37,TTL_2!$Y$13:$Y$63)+SUMIF(TTL_3!$A$13:$A$63,Danh_Sach!$A37,TTL_3!$Y$13:$Y$63)+SUMIF(TTL_4!$A$13:$A$63,Danh_Sach!$A37,TTL_4!$Y$13:$Y$63)+SUMIF(TTL_5!$A$13:$A$63,Danh_Sach!$A37,TTL_5!$Y$13:$Y$63)+SUMIF(TTL_6!$A$13:$A$63,Danh_Sach!$A37,TTL_6!$Y$13:$Y$63)+SUMIF(TTL_7!$A$13:$A$63,Danh_Sach!$A37,TTL_7!$Y$13:$Y$63)+SUMIF(TTL_8!$A$13:$A$63,Danh_Sach!$A37,TTL_8!$Y$13:$Y$63)+SUMIF(TTL_9!$A$13:$A$63,Danh_Sach!$A37,TTL_9!$Y$13:$Y$63)+SUMIF(TTL_10!$A$13:$A$63,Danh_Sach!$A37,TTL_10!$Y$13:$Y$63)+SUMIF(TTL_11!$A$13:$A$63,Danh_Sach!$A37,TTL_11!$Y$13:$Y$63)+SUMIF(TTL_12!$A$13:$A$63,Danh_Sach!$A37,TTL_12!$Y$13:$Y$63)</f>
        <v>70633846</v>
      </c>
      <c r="P37" s="21">
        <f>SUMIF(TTL_1!$A$13:$A$63,Danh_Sach!$A37,TTL_1!$AA$13:$AA$63)+SUMIF(TTL_2!$A$13:$A$63,Danh_Sach!$A37,TTL_2!$AA$13:$AA$63)+SUMIF(TTL_3!$A$13:$A$63,Danh_Sach!$A37,TTL_3!$AA$13:$AA$63)+SUMIF(TTL_4!$A$13:$A$63,Danh_Sach!$A37,TTL_4!$AA$13:$AA$63)+SUMIF(TTL_5!$A$13:$A$63,Danh_Sach!$A37,TTL_5!$AA$13:$AA$63)+SUMIF(TTL_6!$A$13:$A$63,Danh_Sach!$A37,TTL_6!$AA$13:$AA$63)+SUMIF(TTL_7!$A$13:$A$63,Danh_Sach!$A37,TTL_7!$AA$13:$AA$63)+SUMIF(TTL_8!$A$13:$A$63,Danh_Sach!$A37,TTL_8!$AA$13:$AA$63)+SUMIF(TTL_9!$A$13:$A$63,Danh_Sach!$A37,TTL_9!$AA$13:$AA$63)+SUMIF(TTL_10!$A$13:$A$63,Danh_Sach!$A37,TTL_10!$AA$13:$AA$63)+SUMIF(TTL_11!$A$13:$A$63,Danh_Sach!$A37,TTL_11!$AA$13:$AA$63)+SUMIF(TTL_12!$A$13:$A$63,Danh_Sach!$A37,TTL_12!$AA$13:$AA$63)</f>
        <v>108000000</v>
      </c>
      <c r="Q37" s="21">
        <f>SUMIF(TTL_1!$A$13:$A$63,Danh_Sach!$A37,TTL_1!$AB$13:$AB$63)+SUMIF(TTL_2!$A$13:$A$63,Danh_Sach!$A37,TTL_2!$AB$13:$AB$63)+SUMIF(TTL_3!$A$13:$A$63,Danh_Sach!$A37,TTL_3!$AB$13:$AB$63)+SUMIF(TTL_4!$A$13:$A$63,Danh_Sach!$A37,TTL_4!$AB$13:$AB$63)+SUMIF(TTL_5!$A$13:$A$63,Danh_Sach!$A37,TTL_5!$AB$13:$AB$63)+SUMIF(TTL_6!$A$13:$A$63,Danh_Sach!$A37,TTL_6!$AB$13:$AB$63)+SUMIF(TTL_7!$A$13:$A$63,Danh_Sach!$A37,TTL_7!$AB$13:$AB$63)+SUMIF(TTL_8!$A$13:$A$63,Danh_Sach!$A37,TTL_8!$AB$13:$AB$63)+SUMIF(TTL_9!$A$13:$A$63,Danh_Sach!$A37,TTL_9!$AB$13:$AB$63)+SUMIF(TTL_10!$A$13:$A$63,Danh_Sach!$A37,TTL_10!$AB$13:$AB$63)+SUMIF(TTL_11!$A$13:$A$63,Danh_Sach!$A37,TTL_11!$AB$13:$AB$63)+SUMIF(TTL_12!$A$13:$A$63,Danh_Sach!$A37,TTL_12!$AB$13:$AB$63)</f>
        <v>5040000</v>
      </c>
      <c r="R37" s="133">
        <f t="shared" si="2"/>
        <v>0</v>
      </c>
      <c r="S37" s="21">
        <f>IF(R37&lt;=Infor!$B$41*12,ROUND(5%*R37,0),IF(R37&lt;=Infor!$B$42*12,ROUND(10%*R37-3000000,0),IF(R37&lt;=Infor!$B$43*12,ROUND(15%*R37-9000000,0),IF(R37&lt;=Infor!$B$44*12,ROUND(20%*R37-19800000,0),IF(R37&lt;=Infor!$B$45*12,ROUND(25%*R37-39000000,0),IF(R37&lt;=Infor!$B$46*12,ROUND(30%*R37-70200000,0),ROUND(35%*R37-118200000,0)))))))</f>
        <v>0</v>
      </c>
      <c r="T37" s="21">
        <f>SUMIF(TTL_1!$A$13:$A$63,Danh_Sach!$A37,TTL_1!$S$13:$S$63)+SUMIF(TTL_2!$A$13:$A$63,Danh_Sach!$A37,TTL_2!$S$13:$S$63)+SUMIF(TTL_3!$A$13:$A$63,Danh_Sach!$A37,TTL_3!$S$13:$S$63)+SUMIF(TTL_4!$A$13:$A$63,Danh_Sach!$A37,TTL_4!$S$13:$S$63)+SUMIF(TTL_5!$A$13:$A$63,Danh_Sach!$A37,TTL_5!$S$13:$S$63)+SUMIF(TTL_6!$A$13:$A$63,Danh_Sach!$A37,TTL_6!$S$13:$S$63)+SUMIF(TTL_7!$A$13:$A$63,Danh_Sach!$A37,TTL_7!$S$13:$S$63)+SUMIF(TTL_8!$A$13:$A$63,Danh_Sach!$A37,TTL_8!$S$13:$S$63)+SUMIF(TTL_9!$A$13:$A$63,Danh_Sach!$A37,TTL_9!$S$13:$S$63)+SUMIF(TTL_10!$A$13:$A$63,Danh_Sach!$A37,TTL_10!$S$13:$S$63)+SUMIF(TTL_11!$A$13:$A$63,Danh_Sach!$A37,TTL_11!$S$13:$S$63)+SUMIF(TTL_12!$A$13:$A$63,Danh_Sach!$A37,TTL_12!$S$13:$S$63)</f>
        <v>0</v>
      </c>
      <c r="U37" s="133">
        <f t="shared" si="3"/>
        <v>0</v>
      </c>
    </row>
    <row r="38" spans="1:21" x14ac:dyDescent="0.3">
      <c r="A38">
        <f t="shared" si="4"/>
        <v>36</v>
      </c>
      <c r="B38" t="s">
        <v>78</v>
      </c>
      <c r="C38" t="s">
        <v>47</v>
      </c>
      <c r="D38" t="s">
        <v>268</v>
      </c>
      <c r="E38" s="28">
        <v>1542</v>
      </c>
      <c r="F38" s="21">
        <v>4000000</v>
      </c>
      <c r="G38" s="22">
        <v>1</v>
      </c>
      <c r="H38" s="21">
        <v>500000</v>
      </c>
      <c r="I38" s="21">
        <v>300000</v>
      </c>
      <c r="J38" s="21">
        <v>800000</v>
      </c>
      <c r="K38" s="30">
        <v>2</v>
      </c>
      <c r="L38" s="28" t="s">
        <v>94</v>
      </c>
      <c r="O38" s="21">
        <f>SUMIF(TTL_1!$A$13:$A$63,Danh_Sach!$A38,TTL_1!$Y$13:$Y$63)+SUMIF(TTL_2!$A$13:$A$63,Danh_Sach!$A38,TTL_2!$Y$13:$Y$63)+SUMIF(TTL_3!$A$13:$A$63,Danh_Sach!$A38,TTL_3!$Y$13:$Y$63)+SUMIF(TTL_4!$A$13:$A$63,Danh_Sach!$A38,TTL_4!$Y$13:$Y$63)+SUMIF(TTL_5!$A$13:$A$63,Danh_Sach!$A38,TTL_5!$Y$13:$Y$63)+SUMIF(TTL_6!$A$13:$A$63,Danh_Sach!$A38,TTL_6!$Y$13:$Y$63)+SUMIF(TTL_7!$A$13:$A$63,Danh_Sach!$A38,TTL_7!$Y$13:$Y$63)+SUMIF(TTL_8!$A$13:$A$63,Danh_Sach!$A38,TTL_8!$Y$13:$Y$63)+SUMIF(TTL_9!$A$13:$A$63,Danh_Sach!$A38,TTL_9!$Y$13:$Y$63)+SUMIF(TTL_10!$A$13:$A$63,Danh_Sach!$A38,TTL_10!$Y$13:$Y$63)+SUMIF(TTL_11!$A$13:$A$63,Danh_Sach!$A38,TTL_11!$Y$13:$Y$63)+SUMIF(TTL_12!$A$13:$A$63,Danh_Sach!$A38,TTL_12!$Y$13:$Y$63)</f>
        <v>70633846</v>
      </c>
      <c r="P38" s="21">
        <f>SUMIF(TTL_1!$A$13:$A$63,Danh_Sach!$A38,TTL_1!$AA$13:$AA$63)+SUMIF(TTL_2!$A$13:$A$63,Danh_Sach!$A38,TTL_2!$AA$13:$AA$63)+SUMIF(TTL_3!$A$13:$A$63,Danh_Sach!$A38,TTL_3!$AA$13:$AA$63)+SUMIF(TTL_4!$A$13:$A$63,Danh_Sach!$A38,TTL_4!$AA$13:$AA$63)+SUMIF(TTL_5!$A$13:$A$63,Danh_Sach!$A38,TTL_5!$AA$13:$AA$63)+SUMIF(TTL_6!$A$13:$A$63,Danh_Sach!$A38,TTL_6!$AA$13:$AA$63)+SUMIF(TTL_7!$A$13:$A$63,Danh_Sach!$A38,TTL_7!$AA$13:$AA$63)+SUMIF(TTL_8!$A$13:$A$63,Danh_Sach!$A38,TTL_8!$AA$13:$AA$63)+SUMIF(TTL_9!$A$13:$A$63,Danh_Sach!$A38,TTL_9!$AA$13:$AA$63)+SUMIF(TTL_10!$A$13:$A$63,Danh_Sach!$A38,TTL_10!$AA$13:$AA$63)+SUMIF(TTL_11!$A$13:$A$63,Danh_Sach!$A38,TTL_11!$AA$13:$AA$63)+SUMIF(TTL_12!$A$13:$A$63,Danh_Sach!$A38,TTL_12!$AA$13:$AA$63)</f>
        <v>194400000</v>
      </c>
      <c r="Q38" s="21">
        <f>SUMIF(TTL_1!$A$13:$A$63,Danh_Sach!$A38,TTL_1!$AB$13:$AB$63)+SUMIF(TTL_2!$A$13:$A$63,Danh_Sach!$A38,TTL_2!$AB$13:$AB$63)+SUMIF(TTL_3!$A$13:$A$63,Danh_Sach!$A38,TTL_3!$AB$13:$AB$63)+SUMIF(TTL_4!$A$13:$A$63,Danh_Sach!$A38,TTL_4!$AB$13:$AB$63)+SUMIF(TTL_5!$A$13:$A$63,Danh_Sach!$A38,TTL_5!$AB$13:$AB$63)+SUMIF(TTL_6!$A$13:$A$63,Danh_Sach!$A38,TTL_6!$AB$13:$AB$63)+SUMIF(TTL_7!$A$13:$A$63,Danh_Sach!$A38,TTL_7!$AB$13:$AB$63)+SUMIF(TTL_8!$A$13:$A$63,Danh_Sach!$A38,TTL_8!$AB$13:$AB$63)+SUMIF(TTL_9!$A$13:$A$63,Danh_Sach!$A38,TTL_9!$AB$13:$AB$63)+SUMIF(TTL_10!$A$13:$A$63,Danh_Sach!$A38,TTL_10!$AB$13:$AB$63)+SUMIF(TTL_11!$A$13:$A$63,Danh_Sach!$A38,TTL_11!$AB$13:$AB$63)+SUMIF(TTL_12!$A$13:$A$63,Danh_Sach!$A38,TTL_12!$AB$13:$AB$63)</f>
        <v>5040000</v>
      </c>
      <c r="R38" s="133">
        <f t="shared" si="2"/>
        <v>0</v>
      </c>
      <c r="S38" s="21">
        <f>IF(R38&lt;=Infor!$B$41*12,ROUND(5%*R38,0),IF(R38&lt;=Infor!$B$42*12,ROUND(10%*R38-3000000,0),IF(R38&lt;=Infor!$B$43*12,ROUND(15%*R38-9000000,0),IF(R38&lt;=Infor!$B$44*12,ROUND(20%*R38-19800000,0),IF(R38&lt;=Infor!$B$45*12,ROUND(25%*R38-39000000,0),IF(R38&lt;=Infor!$B$46*12,ROUND(30%*R38-70200000,0),ROUND(35%*R38-118200000,0)))))))</f>
        <v>0</v>
      </c>
      <c r="T38" s="21">
        <f>SUMIF(TTL_1!$A$13:$A$63,Danh_Sach!$A38,TTL_1!$S$13:$S$63)+SUMIF(TTL_2!$A$13:$A$63,Danh_Sach!$A38,TTL_2!$S$13:$S$63)+SUMIF(TTL_3!$A$13:$A$63,Danh_Sach!$A38,TTL_3!$S$13:$S$63)+SUMIF(TTL_4!$A$13:$A$63,Danh_Sach!$A38,TTL_4!$S$13:$S$63)+SUMIF(TTL_5!$A$13:$A$63,Danh_Sach!$A38,TTL_5!$S$13:$S$63)+SUMIF(TTL_6!$A$13:$A$63,Danh_Sach!$A38,TTL_6!$S$13:$S$63)+SUMIF(TTL_7!$A$13:$A$63,Danh_Sach!$A38,TTL_7!$S$13:$S$63)+SUMIF(TTL_8!$A$13:$A$63,Danh_Sach!$A38,TTL_8!$S$13:$S$63)+SUMIF(TTL_9!$A$13:$A$63,Danh_Sach!$A38,TTL_9!$S$13:$S$63)+SUMIF(TTL_10!$A$13:$A$63,Danh_Sach!$A38,TTL_10!$S$13:$S$63)+SUMIF(TTL_11!$A$13:$A$63,Danh_Sach!$A38,TTL_11!$S$13:$S$63)+SUMIF(TTL_12!$A$13:$A$63,Danh_Sach!$A38,TTL_12!$S$13:$S$63)</f>
        <v>0</v>
      </c>
      <c r="U38" s="133">
        <f t="shared" si="3"/>
        <v>0</v>
      </c>
    </row>
    <row r="39" spans="1:21" x14ac:dyDescent="0.3">
      <c r="A39">
        <f t="shared" si="4"/>
        <v>37</v>
      </c>
      <c r="B39" t="s">
        <v>79</v>
      </c>
      <c r="C39" t="s">
        <v>47</v>
      </c>
      <c r="D39" t="s">
        <v>270</v>
      </c>
      <c r="E39" s="28">
        <v>6421</v>
      </c>
      <c r="F39" s="21">
        <v>4000000</v>
      </c>
      <c r="G39" s="22">
        <v>1</v>
      </c>
      <c r="H39" s="21">
        <v>500000</v>
      </c>
      <c r="I39" s="21">
        <v>300000</v>
      </c>
      <c r="J39" s="21">
        <v>800000</v>
      </c>
      <c r="K39" s="30">
        <v>1</v>
      </c>
      <c r="L39" s="28" t="s">
        <v>94</v>
      </c>
      <c r="O39" s="21">
        <f>SUMIF(TTL_1!$A$13:$A$63,Danh_Sach!$A39,TTL_1!$Y$13:$Y$63)+SUMIF(TTL_2!$A$13:$A$63,Danh_Sach!$A39,TTL_2!$Y$13:$Y$63)+SUMIF(TTL_3!$A$13:$A$63,Danh_Sach!$A39,TTL_3!$Y$13:$Y$63)+SUMIF(TTL_4!$A$13:$A$63,Danh_Sach!$A39,TTL_4!$Y$13:$Y$63)+SUMIF(TTL_5!$A$13:$A$63,Danh_Sach!$A39,TTL_5!$Y$13:$Y$63)+SUMIF(TTL_6!$A$13:$A$63,Danh_Sach!$A39,TTL_6!$Y$13:$Y$63)+SUMIF(TTL_7!$A$13:$A$63,Danh_Sach!$A39,TTL_7!$Y$13:$Y$63)+SUMIF(TTL_8!$A$13:$A$63,Danh_Sach!$A39,TTL_8!$Y$13:$Y$63)+SUMIF(TTL_9!$A$13:$A$63,Danh_Sach!$A39,TTL_9!$Y$13:$Y$63)+SUMIF(TTL_10!$A$13:$A$63,Danh_Sach!$A39,TTL_10!$Y$13:$Y$63)+SUMIF(TTL_11!$A$13:$A$63,Danh_Sach!$A39,TTL_11!$Y$13:$Y$63)+SUMIF(TTL_12!$A$13:$A$63,Danh_Sach!$A39,TTL_12!$Y$13:$Y$63)</f>
        <v>70633846</v>
      </c>
      <c r="P39" s="21">
        <f>SUMIF(TTL_1!$A$13:$A$63,Danh_Sach!$A39,TTL_1!$AA$13:$AA$63)+SUMIF(TTL_2!$A$13:$A$63,Danh_Sach!$A39,TTL_2!$AA$13:$AA$63)+SUMIF(TTL_3!$A$13:$A$63,Danh_Sach!$A39,TTL_3!$AA$13:$AA$63)+SUMIF(TTL_4!$A$13:$A$63,Danh_Sach!$A39,TTL_4!$AA$13:$AA$63)+SUMIF(TTL_5!$A$13:$A$63,Danh_Sach!$A39,TTL_5!$AA$13:$AA$63)+SUMIF(TTL_6!$A$13:$A$63,Danh_Sach!$A39,TTL_6!$AA$13:$AA$63)+SUMIF(TTL_7!$A$13:$A$63,Danh_Sach!$A39,TTL_7!$AA$13:$AA$63)+SUMIF(TTL_8!$A$13:$A$63,Danh_Sach!$A39,TTL_8!$AA$13:$AA$63)+SUMIF(TTL_9!$A$13:$A$63,Danh_Sach!$A39,TTL_9!$AA$13:$AA$63)+SUMIF(TTL_10!$A$13:$A$63,Danh_Sach!$A39,TTL_10!$AA$13:$AA$63)+SUMIF(TTL_11!$A$13:$A$63,Danh_Sach!$A39,TTL_11!$AA$13:$AA$63)+SUMIF(TTL_12!$A$13:$A$63,Danh_Sach!$A39,TTL_12!$AA$13:$AA$63)</f>
        <v>151200000</v>
      </c>
      <c r="Q39" s="21">
        <f>SUMIF(TTL_1!$A$13:$A$63,Danh_Sach!$A39,TTL_1!$AB$13:$AB$63)+SUMIF(TTL_2!$A$13:$A$63,Danh_Sach!$A39,TTL_2!$AB$13:$AB$63)+SUMIF(TTL_3!$A$13:$A$63,Danh_Sach!$A39,TTL_3!$AB$13:$AB$63)+SUMIF(TTL_4!$A$13:$A$63,Danh_Sach!$A39,TTL_4!$AB$13:$AB$63)+SUMIF(TTL_5!$A$13:$A$63,Danh_Sach!$A39,TTL_5!$AB$13:$AB$63)+SUMIF(TTL_6!$A$13:$A$63,Danh_Sach!$A39,TTL_6!$AB$13:$AB$63)+SUMIF(TTL_7!$A$13:$A$63,Danh_Sach!$A39,TTL_7!$AB$13:$AB$63)+SUMIF(TTL_8!$A$13:$A$63,Danh_Sach!$A39,TTL_8!$AB$13:$AB$63)+SUMIF(TTL_9!$A$13:$A$63,Danh_Sach!$A39,TTL_9!$AB$13:$AB$63)+SUMIF(TTL_10!$A$13:$A$63,Danh_Sach!$A39,TTL_10!$AB$13:$AB$63)+SUMIF(TTL_11!$A$13:$A$63,Danh_Sach!$A39,TTL_11!$AB$13:$AB$63)+SUMIF(TTL_12!$A$13:$A$63,Danh_Sach!$A39,TTL_12!$AB$13:$AB$63)</f>
        <v>5040000</v>
      </c>
      <c r="R39" s="133">
        <f t="shared" si="2"/>
        <v>0</v>
      </c>
      <c r="S39" s="21">
        <f>IF(R39&lt;=Infor!$B$41*12,ROUND(5%*R39,0),IF(R39&lt;=Infor!$B$42*12,ROUND(10%*R39-3000000,0),IF(R39&lt;=Infor!$B$43*12,ROUND(15%*R39-9000000,0),IF(R39&lt;=Infor!$B$44*12,ROUND(20%*R39-19800000,0),IF(R39&lt;=Infor!$B$45*12,ROUND(25%*R39-39000000,0),IF(R39&lt;=Infor!$B$46*12,ROUND(30%*R39-70200000,0),ROUND(35%*R39-118200000,0)))))))</f>
        <v>0</v>
      </c>
      <c r="T39" s="21">
        <f>SUMIF(TTL_1!$A$13:$A$63,Danh_Sach!$A39,TTL_1!$S$13:$S$63)+SUMIF(TTL_2!$A$13:$A$63,Danh_Sach!$A39,TTL_2!$S$13:$S$63)+SUMIF(TTL_3!$A$13:$A$63,Danh_Sach!$A39,TTL_3!$S$13:$S$63)+SUMIF(TTL_4!$A$13:$A$63,Danh_Sach!$A39,TTL_4!$S$13:$S$63)+SUMIF(TTL_5!$A$13:$A$63,Danh_Sach!$A39,TTL_5!$S$13:$S$63)+SUMIF(TTL_6!$A$13:$A$63,Danh_Sach!$A39,TTL_6!$S$13:$S$63)+SUMIF(TTL_7!$A$13:$A$63,Danh_Sach!$A39,TTL_7!$S$13:$S$63)+SUMIF(TTL_8!$A$13:$A$63,Danh_Sach!$A39,TTL_8!$S$13:$S$63)+SUMIF(TTL_9!$A$13:$A$63,Danh_Sach!$A39,TTL_9!$S$13:$S$63)+SUMIF(TTL_10!$A$13:$A$63,Danh_Sach!$A39,TTL_10!$S$13:$S$63)+SUMIF(TTL_11!$A$13:$A$63,Danh_Sach!$A39,TTL_11!$S$13:$S$63)+SUMIF(TTL_12!$A$13:$A$63,Danh_Sach!$A39,TTL_12!$S$13:$S$63)</f>
        <v>0</v>
      </c>
      <c r="U39" s="133">
        <f t="shared" si="3"/>
        <v>0</v>
      </c>
    </row>
    <row r="40" spans="1:21" x14ac:dyDescent="0.3">
      <c r="A40">
        <f t="shared" si="4"/>
        <v>38</v>
      </c>
      <c r="B40" t="s">
        <v>80</v>
      </c>
      <c r="C40" t="s">
        <v>47</v>
      </c>
      <c r="D40" t="s">
        <v>270</v>
      </c>
      <c r="E40" s="28">
        <v>6421</v>
      </c>
      <c r="F40" s="21">
        <v>4000000</v>
      </c>
      <c r="G40" s="22">
        <v>1</v>
      </c>
      <c r="H40" s="21">
        <v>500000</v>
      </c>
      <c r="I40" s="21">
        <v>300000</v>
      </c>
      <c r="J40" s="21">
        <v>800000</v>
      </c>
      <c r="K40" s="30">
        <v>1</v>
      </c>
      <c r="L40" s="28" t="s">
        <v>94</v>
      </c>
      <c r="O40" s="21">
        <f>SUMIF(TTL_1!$A$13:$A$63,Danh_Sach!$A40,TTL_1!$Y$13:$Y$63)+SUMIF(TTL_2!$A$13:$A$63,Danh_Sach!$A40,TTL_2!$Y$13:$Y$63)+SUMIF(TTL_3!$A$13:$A$63,Danh_Sach!$A40,TTL_3!$Y$13:$Y$63)+SUMIF(TTL_4!$A$13:$A$63,Danh_Sach!$A40,TTL_4!$Y$13:$Y$63)+SUMIF(TTL_5!$A$13:$A$63,Danh_Sach!$A40,TTL_5!$Y$13:$Y$63)+SUMIF(TTL_6!$A$13:$A$63,Danh_Sach!$A40,TTL_6!$Y$13:$Y$63)+SUMIF(TTL_7!$A$13:$A$63,Danh_Sach!$A40,TTL_7!$Y$13:$Y$63)+SUMIF(TTL_8!$A$13:$A$63,Danh_Sach!$A40,TTL_8!$Y$13:$Y$63)+SUMIF(TTL_9!$A$13:$A$63,Danh_Sach!$A40,TTL_9!$Y$13:$Y$63)+SUMIF(TTL_10!$A$13:$A$63,Danh_Sach!$A40,TTL_10!$Y$13:$Y$63)+SUMIF(TTL_11!$A$13:$A$63,Danh_Sach!$A40,TTL_11!$Y$13:$Y$63)+SUMIF(TTL_12!$A$13:$A$63,Danh_Sach!$A40,TTL_12!$Y$13:$Y$63)</f>
        <v>70633846</v>
      </c>
      <c r="P40" s="21">
        <f>SUMIF(TTL_1!$A$13:$A$63,Danh_Sach!$A40,TTL_1!$AA$13:$AA$63)+SUMIF(TTL_2!$A$13:$A$63,Danh_Sach!$A40,TTL_2!$AA$13:$AA$63)+SUMIF(TTL_3!$A$13:$A$63,Danh_Sach!$A40,TTL_3!$AA$13:$AA$63)+SUMIF(TTL_4!$A$13:$A$63,Danh_Sach!$A40,TTL_4!$AA$13:$AA$63)+SUMIF(TTL_5!$A$13:$A$63,Danh_Sach!$A40,TTL_5!$AA$13:$AA$63)+SUMIF(TTL_6!$A$13:$A$63,Danh_Sach!$A40,TTL_6!$AA$13:$AA$63)+SUMIF(TTL_7!$A$13:$A$63,Danh_Sach!$A40,TTL_7!$AA$13:$AA$63)+SUMIF(TTL_8!$A$13:$A$63,Danh_Sach!$A40,TTL_8!$AA$13:$AA$63)+SUMIF(TTL_9!$A$13:$A$63,Danh_Sach!$A40,TTL_9!$AA$13:$AA$63)+SUMIF(TTL_10!$A$13:$A$63,Danh_Sach!$A40,TTL_10!$AA$13:$AA$63)+SUMIF(TTL_11!$A$13:$A$63,Danh_Sach!$A40,TTL_11!$AA$13:$AA$63)+SUMIF(TTL_12!$A$13:$A$63,Danh_Sach!$A40,TTL_12!$AA$13:$AA$63)</f>
        <v>151200000</v>
      </c>
      <c r="Q40" s="21">
        <f>SUMIF(TTL_1!$A$13:$A$63,Danh_Sach!$A40,TTL_1!$AB$13:$AB$63)+SUMIF(TTL_2!$A$13:$A$63,Danh_Sach!$A40,TTL_2!$AB$13:$AB$63)+SUMIF(TTL_3!$A$13:$A$63,Danh_Sach!$A40,TTL_3!$AB$13:$AB$63)+SUMIF(TTL_4!$A$13:$A$63,Danh_Sach!$A40,TTL_4!$AB$13:$AB$63)+SUMIF(TTL_5!$A$13:$A$63,Danh_Sach!$A40,TTL_5!$AB$13:$AB$63)+SUMIF(TTL_6!$A$13:$A$63,Danh_Sach!$A40,TTL_6!$AB$13:$AB$63)+SUMIF(TTL_7!$A$13:$A$63,Danh_Sach!$A40,TTL_7!$AB$13:$AB$63)+SUMIF(TTL_8!$A$13:$A$63,Danh_Sach!$A40,TTL_8!$AB$13:$AB$63)+SUMIF(TTL_9!$A$13:$A$63,Danh_Sach!$A40,TTL_9!$AB$13:$AB$63)+SUMIF(TTL_10!$A$13:$A$63,Danh_Sach!$A40,TTL_10!$AB$13:$AB$63)+SUMIF(TTL_11!$A$13:$A$63,Danh_Sach!$A40,TTL_11!$AB$13:$AB$63)+SUMIF(TTL_12!$A$13:$A$63,Danh_Sach!$A40,TTL_12!$AB$13:$AB$63)</f>
        <v>5040000</v>
      </c>
      <c r="R40" s="133">
        <f t="shared" si="2"/>
        <v>0</v>
      </c>
      <c r="S40" s="21">
        <f>IF(R40&lt;=Infor!$B$41*12,ROUND(5%*R40,0),IF(R40&lt;=Infor!$B$42*12,ROUND(10%*R40-3000000,0),IF(R40&lt;=Infor!$B$43*12,ROUND(15%*R40-9000000,0),IF(R40&lt;=Infor!$B$44*12,ROUND(20%*R40-19800000,0),IF(R40&lt;=Infor!$B$45*12,ROUND(25%*R40-39000000,0),IF(R40&lt;=Infor!$B$46*12,ROUND(30%*R40-70200000,0),ROUND(35%*R40-118200000,0)))))))</f>
        <v>0</v>
      </c>
      <c r="T40" s="21">
        <f>SUMIF(TTL_1!$A$13:$A$63,Danh_Sach!$A40,TTL_1!$S$13:$S$63)+SUMIF(TTL_2!$A$13:$A$63,Danh_Sach!$A40,TTL_2!$S$13:$S$63)+SUMIF(TTL_3!$A$13:$A$63,Danh_Sach!$A40,TTL_3!$S$13:$S$63)+SUMIF(TTL_4!$A$13:$A$63,Danh_Sach!$A40,TTL_4!$S$13:$S$63)+SUMIF(TTL_5!$A$13:$A$63,Danh_Sach!$A40,TTL_5!$S$13:$S$63)+SUMIF(TTL_6!$A$13:$A$63,Danh_Sach!$A40,TTL_6!$S$13:$S$63)+SUMIF(TTL_7!$A$13:$A$63,Danh_Sach!$A40,TTL_7!$S$13:$S$63)+SUMIF(TTL_8!$A$13:$A$63,Danh_Sach!$A40,TTL_8!$S$13:$S$63)+SUMIF(TTL_9!$A$13:$A$63,Danh_Sach!$A40,TTL_9!$S$13:$S$63)+SUMIF(TTL_10!$A$13:$A$63,Danh_Sach!$A40,TTL_10!$S$13:$S$63)+SUMIF(TTL_11!$A$13:$A$63,Danh_Sach!$A40,TTL_11!$S$13:$S$63)+SUMIF(TTL_12!$A$13:$A$63,Danh_Sach!$A40,TTL_12!$S$13:$S$63)</f>
        <v>0</v>
      </c>
      <c r="U40" s="133">
        <f t="shared" si="3"/>
        <v>0</v>
      </c>
    </row>
    <row r="41" spans="1:21" x14ac:dyDescent="0.3">
      <c r="A41">
        <f t="shared" si="4"/>
        <v>39</v>
      </c>
      <c r="B41" t="s">
        <v>81</v>
      </c>
      <c r="C41" t="s">
        <v>47</v>
      </c>
      <c r="D41" t="s">
        <v>270</v>
      </c>
      <c r="E41" s="28">
        <v>6421</v>
      </c>
      <c r="F41" s="21">
        <v>4000000</v>
      </c>
      <c r="G41" s="22">
        <v>1</v>
      </c>
      <c r="H41" s="21">
        <v>500000</v>
      </c>
      <c r="I41" s="21">
        <v>300000</v>
      </c>
      <c r="J41" s="21">
        <v>800000</v>
      </c>
      <c r="K41" s="30">
        <v>2</v>
      </c>
      <c r="L41" s="28" t="s">
        <v>30</v>
      </c>
      <c r="O41" s="21">
        <f>SUMIF(TTL_1!$A$13:$A$63,Danh_Sach!$A41,TTL_1!$Y$13:$Y$63)+SUMIF(TTL_2!$A$13:$A$63,Danh_Sach!$A41,TTL_2!$Y$13:$Y$63)+SUMIF(TTL_3!$A$13:$A$63,Danh_Sach!$A41,TTL_3!$Y$13:$Y$63)+SUMIF(TTL_4!$A$13:$A$63,Danh_Sach!$A41,TTL_4!$Y$13:$Y$63)+SUMIF(TTL_5!$A$13:$A$63,Danh_Sach!$A41,TTL_5!$Y$13:$Y$63)+SUMIF(TTL_6!$A$13:$A$63,Danh_Sach!$A41,TTL_6!$Y$13:$Y$63)+SUMIF(TTL_7!$A$13:$A$63,Danh_Sach!$A41,TTL_7!$Y$13:$Y$63)+SUMIF(TTL_8!$A$13:$A$63,Danh_Sach!$A41,TTL_8!$Y$13:$Y$63)+SUMIF(TTL_9!$A$13:$A$63,Danh_Sach!$A41,TTL_9!$Y$13:$Y$63)+SUMIF(TTL_10!$A$13:$A$63,Danh_Sach!$A41,TTL_10!$Y$13:$Y$63)+SUMIF(TTL_11!$A$13:$A$63,Danh_Sach!$A41,TTL_11!$Y$13:$Y$63)+SUMIF(TTL_12!$A$13:$A$63,Danh_Sach!$A41,TTL_12!$Y$13:$Y$63)</f>
        <v>70633846</v>
      </c>
      <c r="P41" s="21">
        <f>SUMIF(TTL_1!$A$13:$A$63,Danh_Sach!$A41,TTL_1!$AA$13:$AA$63)+SUMIF(TTL_2!$A$13:$A$63,Danh_Sach!$A41,TTL_2!$AA$13:$AA$63)+SUMIF(TTL_3!$A$13:$A$63,Danh_Sach!$A41,TTL_3!$AA$13:$AA$63)+SUMIF(TTL_4!$A$13:$A$63,Danh_Sach!$A41,TTL_4!$AA$13:$AA$63)+SUMIF(TTL_5!$A$13:$A$63,Danh_Sach!$A41,TTL_5!$AA$13:$AA$63)+SUMIF(TTL_6!$A$13:$A$63,Danh_Sach!$A41,TTL_6!$AA$13:$AA$63)+SUMIF(TTL_7!$A$13:$A$63,Danh_Sach!$A41,TTL_7!$AA$13:$AA$63)+SUMIF(TTL_8!$A$13:$A$63,Danh_Sach!$A41,TTL_8!$AA$13:$AA$63)+SUMIF(TTL_9!$A$13:$A$63,Danh_Sach!$A41,TTL_9!$AA$13:$AA$63)+SUMIF(TTL_10!$A$13:$A$63,Danh_Sach!$A41,TTL_10!$AA$13:$AA$63)+SUMIF(TTL_11!$A$13:$A$63,Danh_Sach!$A41,TTL_11!$AA$13:$AA$63)+SUMIF(TTL_12!$A$13:$A$63,Danh_Sach!$A41,TTL_12!$AA$13:$AA$63)</f>
        <v>194400000</v>
      </c>
      <c r="Q41" s="21">
        <f>SUMIF(TTL_1!$A$13:$A$63,Danh_Sach!$A41,TTL_1!$AB$13:$AB$63)+SUMIF(TTL_2!$A$13:$A$63,Danh_Sach!$A41,TTL_2!$AB$13:$AB$63)+SUMIF(TTL_3!$A$13:$A$63,Danh_Sach!$A41,TTL_3!$AB$13:$AB$63)+SUMIF(TTL_4!$A$13:$A$63,Danh_Sach!$A41,TTL_4!$AB$13:$AB$63)+SUMIF(TTL_5!$A$13:$A$63,Danh_Sach!$A41,TTL_5!$AB$13:$AB$63)+SUMIF(TTL_6!$A$13:$A$63,Danh_Sach!$A41,TTL_6!$AB$13:$AB$63)+SUMIF(TTL_7!$A$13:$A$63,Danh_Sach!$A41,TTL_7!$AB$13:$AB$63)+SUMIF(TTL_8!$A$13:$A$63,Danh_Sach!$A41,TTL_8!$AB$13:$AB$63)+SUMIF(TTL_9!$A$13:$A$63,Danh_Sach!$A41,TTL_9!$AB$13:$AB$63)+SUMIF(TTL_10!$A$13:$A$63,Danh_Sach!$A41,TTL_10!$AB$13:$AB$63)+SUMIF(TTL_11!$A$13:$A$63,Danh_Sach!$A41,TTL_11!$AB$13:$AB$63)+SUMIF(TTL_12!$A$13:$A$63,Danh_Sach!$A41,TTL_12!$AB$13:$AB$63)</f>
        <v>0</v>
      </c>
      <c r="R41" s="133">
        <f t="shared" si="2"/>
        <v>0</v>
      </c>
      <c r="S41" s="21">
        <f>IF(R41&lt;=Infor!$B$41*12,ROUND(5%*R41,0),IF(R41&lt;=Infor!$B$42*12,ROUND(10%*R41-3000000,0),IF(R41&lt;=Infor!$B$43*12,ROUND(15%*R41-9000000,0),IF(R41&lt;=Infor!$B$44*12,ROUND(20%*R41-19800000,0),IF(R41&lt;=Infor!$B$45*12,ROUND(25%*R41-39000000,0),IF(R41&lt;=Infor!$B$46*12,ROUND(30%*R41-70200000,0),ROUND(35%*R41-118200000,0)))))))</f>
        <v>0</v>
      </c>
      <c r="T41" s="21">
        <f>SUMIF(TTL_1!$A$13:$A$63,Danh_Sach!$A41,TTL_1!$S$13:$S$63)+SUMIF(TTL_2!$A$13:$A$63,Danh_Sach!$A41,TTL_2!$S$13:$S$63)+SUMIF(TTL_3!$A$13:$A$63,Danh_Sach!$A41,TTL_3!$S$13:$S$63)+SUMIF(TTL_4!$A$13:$A$63,Danh_Sach!$A41,TTL_4!$S$13:$S$63)+SUMIF(TTL_5!$A$13:$A$63,Danh_Sach!$A41,TTL_5!$S$13:$S$63)+SUMIF(TTL_6!$A$13:$A$63,Danh_Sach!$A41,TTL_6!$S$13:$S$63)+SUMIF(TTL_7!$A$13:$A$63,Danh_Sach!$A41,TTL_7!$S$13:$S$63)+SUMIF(TTL_8!$A$13:$A$63,Danh_Sach!$A41,TTL_8!$S$13:$S$63)+SUMIF(TTL_9!$A$13:$A$63,Danh_Sach!$A41,TTL_9!$S$13:$S$63)+SUMIF(TTL_10!$A$13:$A$63,Danh_Sach!$A41,TTL_10!$S$13:$S$63)+SUMIF(TTL_11!$A$13:$A$63,Danh_Sach!$A41,TTL_11!$S$13:$S$63)+SUMIF(TTL_12!$A$13:$A$63,Danh_Sach!$A41,TTL_12!$S$13:$S$63)</f>
        <v>0</v>
      </c>
      <c r="U41" s="133">
        <f t="shared" si="3"/>
        <v>0</v>
      </c>
    </row>
    <row r="42" spans="1:21" x14ac:dyDescent="0.3">
      <c r="A42">
        <f t="shared" si="4"/>
        <v>40</v>
      </c>
      <c r="B42" t="s">
        <v>82</v>
      </c>
      <c r="C42" t="s">
        <v>47</v>
      </c>
      <c r="D42" t="s">
        <v>270</v>
      </c>
      <c r="E42" s="28">
        <v>6421</v>
      </c>
      <c r="F42" s="21">
        <v>4000000</v>
      </c>
      <c r="G42" s="22">
        <v>1</v>
      </c>
      <c r="H42" s="21">
        <v>500000</v>
      </c>
      <c r="I42" s="21">
        <v>300000</v>
      </c>
      <c r="J42" s="21">
        <v>800000</v>
      </c>
      <c r="K42" s="30">
        <v>0</v>
      </c>
      <c r="L42" s="28" t="s">
        <v>30</v>
      </c>
      <c r="O42" s="21">
        <f>SUMIF(TTL_1!$A$13:$A$63,Danh_Sach!$A42,TTL_1!$Y$13:$Y$63)+SUMIF(TTL_2!$A$13:$A$63,Danh_Sach!$A42,TTL_2!$Y$13:$Y$63)+SUMIF(TTL_3!$A$13:$A$63,Danh_Sach!$A42,TTL_3!$Y$13:$Y$63)+SUMIF(TTL_4!$A$13:$A$63,Danh_Sach!$A42,TTL_4!$Y$13:$Y$63)+SUMIF(TTL_5!$A$13:$A$63,Danh_Sach!$A42,TTL_5!$Y$13:$Y$63)+SUMIF(TTL_6!$A$13:$A$63,Danh_Sach!$A42,TTL_6!$Y$13:$Y$63)+SUMIF(TTL_7!$A$13:$A$63,Danh_Sach!$A42,TTL_7!$Y$13:$Y$63)+SUMIF(TTL_8!$A$13:$A$63,Danh_Sach!$A42,TTL_8!$Y$13:$Y$63)+SUMIF(TTL_9!$A$13:$A$63,Danh_Sach!$A42,TTL_9!$Y$13:$Y$63)+SUMIF(TTL_10!$A$13:$A$63,Danh_Sach!$A42,TTL_10!$Y$13:$Y$63)+SUMIF(TTL_11!$A$13:$A$63,Danh_Sach!$A42,TTL_11!$Y$13:$Y$63)+SUMIF(TTL_12!$A$13:$A$63,Danh_Sach!$A42,TTL_12!$Y$13:$Y$63)</f>
        <v>70633846</v>
      </c>
      <c r="P42" s="21">
        <f>SUMIF(TTL_1!$A$13:$A$63,Danh_Sach!$A42,TTL_1!$AA$13:$AA$63)+SUMIF(TTL_2!$A$13:$A$63,Danh_Sach!$A42,TTL_2!$AA$13:$AA$63)+SUMIF(TTL_3!$A$13:$A$63,Danh_Sach!$A42,TTL_3!$AA$13:$AA$63)+SUMIF(TTL_4!$A$13:$A$63,Danh_Sach!$A42,TTL_4!$AA$13:$AA$63)+SUMIF(TTL_5!$A$13:$A$63,Danh_Sach!$A42,TTL_5!$AA$13:$AA$63)+SUMIF(TTL_6!$A$13:$A$63,Danh_Sach!$A42,TTL_6!$AA$13:$AA$63)+SUMIF(TTL_7!$A$13:$A$63,Danh_Sach!$A42,TTL_7!$AA$13:$AA$63)+SUMIF(TTL_8!$A$13:$A$63,Danh_Sach!$A42,TTL_8!$AA$13:$AA$63)+SUMIF(TTL_9!$A$13:$A$63,Danh_Sach!$A42,TTL_9!$AA$13:$AA$63)+SUMIF(TTL_10!$A$13:$A$63,Danh_Sach!$A42,TTL_10!$AA$13:$AA$63)+SUMIF(TTL_11!$A$13:$A$63,Danh_Sach!$A42,TTL_11!$AA$13:$AA$63)+SUMIF(TTL_12!$A$13:$A$63,Danh_Sach!$A42,TTL_12!$AA$13:$AA$63)</f>
        <v>108000000</v>
      </c>
      <c r="Q42" s="21">
        <f>SUMIF(TTL_1!$A$13:$A$63,Danh_Sach!$A42,TTL_1!$AB$13:$AB$63)+SUMIF(TTL_2!$A$13:$A$63,Danh_Sach!$A42,TTL_2!$AB$13:$AB$63)+SUMIF(TTL_3!$A$13:$A$63,Danh_Sach!$A42,TTL_3!$AB$13:$AB$63)+SUMIF(TTL_4!$A$13:$A$63,Danh_Sach!$A42,TTL_4!$AB$13:$AB$63)+SUMIF(TTL_5!$A$13:$A$63,Danh_Sach!$A42,TTL_5!$AB$13:$AB$63)+SUMIF(TTL_6!$A$13:$A$63,Danh_Sach!$A42,TTL_6!$AB$13:$AB$63)+SUMIF(TTL_7!$A$13:$A$63,Danh_Sach!$A42,TTL_7!$AB$13:$AB$63)+SUMIF(TTL_8!$A$13:$A$63,Danh_Sach!$A42,TTL_8!$AB$13:$AB$63)+SUMIF(TTL_9!$A$13:$A$63,Danh_Sach!$A42,TTL_9!$AB$13:$AB$63)+SUMIF(TTL_10!$A$13:$A$63,Danh_Sach!$A42,TTL_10!$AB$13:$AB$63)+SUMIF(TTL_11!$A$13:$A$63,Danh_Sach!$A42,TTL_11!$AB$13:$AB$63)+SUMIF(TTL_12!$A$13:$A$63,Danh_Sach!$A42,TTL_12!$AB$13:$AB$63)</f>
        <v>0</v>
      </c>
      <c r="R42" s="133">
        <f t="shared" si="2"/>
        <v>0</v>
      </c>
      <c r="S42" s="21">
        <f>IF(R42&lt;=Infor!$B$41*12,ROUND(5%*R42,0),IF(R42&lt;=Infor!$B$42*12,ROUND(10%*R42-3000000,0),IF(R42&lt;=Infor!$B$43*12,ROUND(15%*R42-9000000,0),IF(R42&lt;=Infor!$B$44*12,ROUND(20%*R42-19800000,0),IF(R42&lt;=Infor!$B$45*12,ROUND(25%*R42-39000000,0),IF(R42&lt;=Infor!$B$46*12,ROUND(30%*R42-70200000,0),ROUND(35%*R42-118200000,0)))))))</f>
        <v>0</v>
      </c>
      <c r="T42" s="21">
        <f>SUMIF(TTL_1!$A$13:$A$63,Danh_Sach!$A42,TTL_1!$S$13:$S$63)+SUMIF(TTL_2!$A$13:$A$63,Danh_Sach!$A42,TTL_2!$S$13:$S$63)+SUMIF(TTL_3!$A$13:$A$63,Danh_Sach!$A42,TTL_3!$S$13:$S$63)+SUMIF(TTL_4!$A$13:$A$63,Danh_Sach!$A42,TTL_4!$S$13:$S$63)+SUMIF(TTL_5!$A$13:$A$63,Danh_Sach!$A42,TTL_5!$S$13:$S$63)+SUMIF(TTL_6!$A$13:$A$63,Danh_Sach!$A42,TTL_6!$S$13:$S$63)+SUMIF(TTL_7!$A$13:$A$63,Danh_Sach!$A42,TTL_7!$S$13:$S$63)+SUMIF(TTL_8!$A$13:$A$63,Danh_Sach!$A42,TTL_8!$S$13:$S$63)+SUMIF(TTL_9!$A$13:$A$63,Danh_Sach!$A42,TTL_9!$S$13:$S$63)+SUMIF(TTL_10!$A$13:$A$63,Danh_Sach!$A42,TTL_10!$S$13:$S$63)+SUMIF(TTL_11!$A$13:$A$63,Danh_Sach!$A42,TTL_11!$S$13:$S$63)+SUMIF(TTL_12!$A$13:$A$63,Danh_Sach!$A42,TTL_12!$S$13:$S$63)</f>
        <v>0</v>
      </c>
      <c r="U42" s="133">
        <f t="shared" si="3"/>
        <v>0</v>
      </c>
    </row>
    <row r="43" spans="1:21" x14ac:dyDescent="0.3">
      <c r="A43">
        <f t="shared" si="4"/>
        <v>41</v>
      </c>
      <c r="B43" t="s">
        <v>83</v>
      </c>
      <c r="C43" t="s">
        <v>47</v>
      </c>
      <c r="D43" t="s">
        <v>270</v>
      </c>
      <c r="E43" s="28">
        <v>6421</v>
      </c>
      <c r="F43" s="21">
        <v>4000000</v>
      </c>
      <c r="G43" s="22">
        <v>1</v>
      </c>
      <c r="H43" s="21">
        <v>500000</v>
      </c>
      <c r="I43" s="21">
        <v>300000</v>
      </c>
      <c r="J43" s="21">
        <v>800000</v>
      </c>
      <c r="K43" s="30">
        <v>2</v>
      </c>
      <c r="L43" s="28" t="s">
        <v>94</v>
      </c>
      <c r="O43" s="21">
        <f>SUMIF(TTL_1!$A$13:$A$63,Danh_Sach!$A43,TTL_1!$Y$13:$Y$63)+SUMIF(TTL_2!$A$13:$A$63,Danh_Sach!$A43,TTL_2!$Y$13:$Y$63)+SUMIF(TTL_3!$A$13:$A$63,Danh_Sach!$A43,TTL_3!$Y$13:$Y$63)+SUMIF(TTL_4!$A$13:$A$63,Danh_Sach!$A43,TTL_4!$Y$13:$Y$63)+SUMIF(TTL_5!$A$13:$A$63,Danh_Sach!$A43,TTL_5!$Y$13:$Y$63)+SUMIF(TTL_6!$A$13:$A$63,Danh_Sach!$A43,TTL_6!$Y$13:$Y$63)+SUMIF(TTL_7!$A$13:$A$63,Danh_Sach!$A43,TTL_7!$Y$13:$Y$63)+SUMIF(TTL_8!$A$13:$A$63,Danh_Sach!$A43,TTL_8!$Y$13:$Y$63)+SUMIF(TTL_9!$A$13:$A$63,Danh_Sach!$A43,TTL_9!$Y$13:$Y$63)+SUMIF(TTL_10!$A$13:$A$63,Danh_Sach!$A43,TTL_10!$Y$13:$Y$63)+SUMIF(TTL_11!$A$13:$A$63,Danh_Sach!$A43,TTL_11!$Y$13:$Y$63)+SUMIF(TTL_12!$A$13:$A$63,Danh_Sach!$A43,TTL_12!$Y$13:$Y$63)</f>
        <v>70633846</v>
      </c>
      <c r="P43" s="21">
        <f>SUMIF(TTL_1!$A$13:$A$63,Danh_Sach!$A43,TTL_1!$AA$13:$AA$63)+SUMIF(TTL_2!$A$13:$A$63,Danh_Sach!$A43,TTL_2!$AA$13:$AA$63)+SUMIF(TTL_3!$A$13:$A$63,Danh_Sach!$A43,TTL_3!$AA$13:$AA$63)+SUMIF(TTL_4!$A$13:$A$63,Danh_Sach!$A43,TTL_4!$AA$13:$AA$63)+SUMIF(TTL_5!$A$13:$A$63,Danh_Sach!$A43,TTL_5!$AA$13:$AA$63)+SUMIF(TTL_6!$A$13:$A$63,Danh_Sach!$A43,TTL_6!$AA$13:$AA$63)+SUMIF(TTL_7!$A$13:$A$63,Danh_Sach!$A43,TTL_7!$AA$13:$AA$63)+SUMIF(TTL_8!$A$13:$A$63,Danh_Sach!$A43,TTL_8!$AA$13:$AA$63)+SUMIF(TTL_9!$A$13:$A$63,Danh_Sach!$A43,TTL_9!$AA$13:$AA$63)+SUMIF(TTL_10!$A$13:$A$63,Danh_Sach!$A43,TTL_10!$AA$13:$AA$63)+SUMIF(TTL_11!$A$13:$A$63,Danh_Sach!$A43,TTL_11!$AA$13:$AA$63)+SUMIF(TTL_12!$A$13:$A$63,Danh_Sach!$A43,TTL_12!$AA$13:$AA$63)</f>
        <v>194400000</v>
      </c>
      <c r="Q43" s="21">
        <f>SUMIF(TTL_1!$A$13:$A$63,Danh_Sach!$A43,TTL_1!$AB$13:$AB$63)+SUMIF(TTL_2!$A$13:$A$63,Danh_Sach!$A43,TTL_2!$AB$13:$AB$63)+SUMIF(TTL_3!$A$13:$A$63,Danh_Sach!$A43,TTL_3!$AB$13:$AB$63)+SUMIF(TTL_4!$A$13:$A$63,Danh_Sach!$A43,TTL_4!$AB$13:$AB$63)+SUMIF(TTL_5!$A$13:$A$63,Danh_Sach!$A43,TTL_5!$AB$13:$AB$63)+SUMIF(TTL_6!$A$13:$A$63,Danh_Sach!$A43,TTL_6!$AB$13:$AB$63)+SUMIF(TTL_7!$A$13:$A$63,Danh_Sach!$A43,TTL_7!$AB$13:$AB$63)+SUMIF(TTL_8!$A$13:$A$63,Danh_Sach!$A43,TTL_8!$AB$13:$AB$63)+SUMIF(TTL_9!$A$13:$A$63,Danh_Sach!$A43,TTL_9!$AB$13:$AB$63)+SUMIF(TTL_10!$A$13:$A$63,Danh_Sach!$A43,TTL_10!$AB$13:$AB$63)+SUMIF(TTL_11!$A$13:$A$63,Danh_Sach!$A43,TTL_11!$AB$13:$AB$63)+SUMIF(TTL_12!$A$13:$A$63,Danh_Sach!$A43,TTL_12!$AB$13:$AB$63)</f>
        <v>5040000</v>
      </c>
      <c r="R43" s="133">
        <f t="shared" si="2"/>
        <v>0</v>
      </c>
      <c r="S43" s="21">
        <f>IF(R43&lt;=Infor!$B$41*12,ROUND(5%*R43,0),IF(R43&lt;=Infor!$B$42*12,ROUND(10%*R43-3000000,0),IF(R43&lt;=Infor!$B$43*12,ROUND(15%*R43-9000000,0),IF(R43&lt;=Infor!$B$44*12,ROUND(20%*R43-19800000,0),IF(R43&lt;=Infor!$B$45*12,ROUND(25%*R43-39000000,0),IF(R43&lt;=Infor!$B$46*12,ROUND(30%*R43-70200000,0),ROUND(35%*R43-118200000,0)))))))</f>
        <v>0</v>
      </c>
      <c r="T43" s="21">
        <f>SUMIF(TTL_1!$A$13:$A$63,Danh_Sach!$A43,TTL_1!$S$13:$S$63)+SUMIF(TTL_2!$A$13:$A$63,Danh_Sach!$A43,TTL_2!$S$13:$S$63)+SUMIF(TTL_3!$A$13:$A$63,Danh_Sach!$A43,TTL_3!$S$13:$S$63)+SUMIF(TTL_4!$A$13:$A$63,Danh_Sach!$A43,TTL_4!$S$13:$S$63)+SUMIF(TTL_5!$A$13:$A$63,Danh_Sach!$A43,TTL_5!$S$13:$S$63)+SUMIF(TTL_6!$A$13:$A$63,Danh_Sach!$A43,TTL_6!$S$13:$S$63)+SUMIF(TTL_7!$A$13:$A$63,Danh_Sach!$A43,TTL_7!$S$13:$S$63)+SUMIF(TTL_8!$A$13:$A$63,Danh_Sach!$A43,TTL_8!$S$13:$S$63)+SUMIF(TTL_9!$A$13:$A$63,Danh_Sach!$A43,TTL_9!$S$13:$S$63)+SUMIF(TTL_10!$A$13:$A$63,Danh_Sach!$A43,TTL_10!$S$13:$S$63)+SUMIF(TTL_11!$A$13:$A$63,Danh_Sach!$A43,TTL_11!$S$13:$S$63)+SUMIF(TTL_12!$A$13:$A$63,Danh_Sach!$A43,TTL_12!$S$13:$S$63)</f>
        <v>0</v>
      </c>
      <c r="U43" s="133">
        <f>+S43-T43</f>
        <v>0</v>
      </c>
    </row>
    <row r="44" spans="1:21" x14ac:dyDescent="0.3">
      <c r="A44">
        <f t="shared" si="4"/>
        <v>42</v>
      </c>
      <c r="B44" t="s">
        <v>84</v>
      </c>
      <c r="C44" t="s">
        <v>47</v>
      </c>
      <c r="D44" t="s">
        <v>270</v>
      </c>
      <c r="E44" s="28">
        <v>6421</v>
      </c>
      <c r="F44" s="21">
        <v>4000000</v>
      </c>
      <c r="G44" s="22">
        <v>1</v>
      </c>
      <c r="H44" s="21">
        <v>500000</v>
      </c>
      <c r="I44" s="21">
        <v>300000</v>
      </c>
      <c r="J44" s="21">
        <v>800000</v>
      </c>
      <c r="K44" s="30">
        <v>1</v>
      </c>
      <c r="L44" s="28" t="s">
        <v>30</v>
      </c>
      <c r="O44" s="21">
        <f>SUMIF(TTL_1!$A$13:$A$63,Danh_Sach!$A44,TTL_1!$Y$13:$Y$63)+SUMIF(TTL_2!$A$13:$A$63,Danh_Sach!$A44,TTL_2!$Y$13:$Y$63)+SUMIF(TTL_3!$A$13:$A$63,Danh_Sach!$A44,TTL_3!$Y$13:$Y$63)+SUMIF(TTL_4!$A$13:$A$63,Danh_Sach!$A44,TTL_4!$Y$13:$Y$63)+SUMIF(TTL_5!$A$13:$A$63,Danh_Sach!$A44,TTL_5!$Y$13:$Y$63)+SUMIF(TTL_6!$A$13:$A$63,Danh_Sach!$A44,TTL_6!$Y$13:$Y$63)+SUMIF(TTL_7!$A$13:$A$63,Danh_Sach!$A44,TTL_7!$Y$13:$Y$63)+SUMIF(TTL_8!$A$13:$A$63,Danh_Sach!$A44,TTL_8!$Y$13:$Y$63)+SUMIF(TTL_9!$A$13:$A$63,Danh_Sach!$A44,TTL_9!$Y$13:$Y$63)+SUMIF(TTL_10!$A$13:$A$63,Danh_Sach!$A44,TTL_10!$Y$13:$Y$63)+SUMIF(TTL_11!$A$13:$A$63,Danh_Sach!$A44,TTL_11!$Y$13:$Y$63)+SUMIF(TTL_12!$A$13:$A$63,Danh_Sach!$A44,TTL_12!$Y$13:$Y$63)</f>
        <v>70633846</v>
      </c>
      <c r="P44" s="21">
        <f>SUMIF(TTL_1!$A$13:$A$63,Danh_Sach!$A44,TTL_1!$AA$13:$AA$63)+SUMIF(TTL_2!$A$13:$A$63,Danh_Sach!$A44,TTL_2!$AA$13:$AA$63)+SUMIF(TTL_3!$A$13:$A$63,Danh_Sach!$A44,TTL_3!$AA$13:$AA$63)+SUMIF(TTL_4!$A$13:$A$63,Danh_Sach!$A44,TTL_4!$AA$13:$AA$63)+SUMIF(TTL_5!$A$13:$A$63,Danh_Sach!$A44,TTL_5!$AA$13:$AA$63)+SUMIF(TTL_6!$A$13:$A$63,Danh_Sach!$A44,TTL_6!$AA$13:$AA$63)+SUMIF(TTL_7!$A$13:$A$63,Danh_Sach!$A44,TTL_7!$AA$13:$AA$63)+SUMIF(TTL_8!$A$13:$A$63,Danh_Sach!$A44,TTL_8!$AA$13:$AA$63)+SUMIF(TTL_9!$A$13:$A$63,Danh_Sach!$A44,TTL_9!$AA$13:$AA$63)+SUMIF(TTL_10!$A$13:$A$63,Danh_Sach!$A44,TTL_10!$AA$13:$AA$63)+SUMIF(TTL_11!$A$13:$A$63,Danh_Sach!$A44,TTL_11!$AA$13:$AA$63)+SUMIF(TTL_12!$A$13:$A$63,Danh_Sach!$A44,TTL_12!$AA$13:$AA$63)</f>
        <v>151200000</v>
      </c>
      <c r="Q44" s="21">
        <f>SUMIF(TTL_1!$A$13:$A$63,Danh_Sach!$A44,TTL_1!$AB$13:$AB$63)+SUMIF(TTL_2!$A$13:$A$63,Danh_Sach!$A44,TTL_2!$AB$13:$AB$63)+SUMIF(TTL_3!$A$13:$A$63,Danh_Sach!$A44,TTL_3!$AB$13:$AB$63)+SUMIF(TTL_4!$A$13:$A$63,Danh_Sach!$A44,TTL_4!$AB$13:$AB$63)+SUMIF(TTL_5!$A$13:$A$63,Danh_Sach!$A44,TTL_5!$AB$13:$AB$63)+SUMIF(TTL_6!$A$13:$A$63,Danh_Sach!$A44,TTL_6!$AB$13:$AB$63)+SUMIF(TTL_7!$A$13:$A$63,Danh_Sach!$A44,TTL_7!$AB$13:$AB$63)+SUMIF(TTL_8!$A$13:$A$63,Danh_Sach!$A44,TTL_8!$AB$13:$AB$63)+SUMIF(TTL_9!$A$13:$A$63,Danh_Sach!$A44,TTL_9!$AB$13:$AB$63)+SUMIF(TTL_10!$A$13:$A$63,Danh_Sach!$A44,TTL_10!$AB$13:$AB$63)+SUMIF(TTL_11!$A$13:$A$63,Danh_Sach!$A44,TTL_11!$AB$13:$AB$63)+SUMIF(TTL_12!$A$13:$A$63,Danh_Sach!$A44,TTL_12!$AB$13:$AB$63)</f>
        <v>0</v>
      </c>
      <c r="R44" s="133">
        <f t="shared" si="2"/>
        <v>0</v>
      </c>
      <c r="S44" s="21">
        <f>IF(R44&lt;=Infor!$B$41*12,ROUND(5%*R44,0),IF(R44&lt;=Infor!$B$42*12,ROUND(10%*R44-3000000,0),IF(R44&lt;=Infor!$B$43*12,ROUND(15%*R44-9000000,0),IF(R44&lt;=Infor!$B$44*12,ROUND(20%*R44-19800000,0),IF(R44&lt;=Infor!$B$45*12,ROUND(25%*R44-39000000,0),IF(R44&lt;=Infor!$B$46*12,ROUND(30%*R44-70200000,0),ROUND(35%*R44-118200000,0)))))))</f>
        <v>0</v>
      </c>
      <c r="T44" s="21">
        <f>SUMIF(TTL_1!$A$13:$A$63,Danh_Sach!$A44,TTL_1!$S$13:$S$63)+SUMIF(TTL_2!$A$13:$A$63,Danh_Sach!$A44,TTL_2!$S$13:$S$63)+SUMIF(TTL_3!$A$13:$A$63,Danh_Sach!$A44,TTL_3!$S$13:$S$63)+SUMIF(TTL_4!$A$13:$A$63,Danh_Sach!$A44,TTL_4!$S$13:$S$63)+SUMIF(TTL_5!$A$13:$A$63,Danh_Sach!$A44,TTL_5!$S$13:$S$63)+SUMIF(TTL_6!$A$13:$A$63,Danh_Sach!$A44,TTL_6!$S$13:$S$63)+SUMIF(TTL_7!$A$13:$A$63,Danh_Sach!$A44,TTL_7!$S$13:$S$63)+SUMIF(TTL_8!$A$13:$A$63,Danh_Sach!$A44,TTL_8!$S$13:$S$63)+SUMIF(TTL_9!$A$13:$A$63,Danh_Sach!$A44,TTL_9!$S$13:$S$63)+SUMIF(TTL_10!$A$13:$A$63,Danh_Sach!$A44,TTL_10!$S$13:$S$63)+SUMIF(TTL_11!$A$13:$A$63,Danh_Sach!$A44,TTL_11!$S$13:$S$63)+SUMIF(TTL_12!$A$13:$A$63,Danh_Sach!$A44,TTL_12!$S$13:$S$63)</f>
        <v>0</v>
      </c>
      <c r="U44" s="133">
        <f t="shared" si="3"/>
        <v>0</v>
      </c>
    </row>
    <row r="45" spans="1:21" x14ac:dyDescent="0.3">
      <c r="A45">
        <f t="shared" si="4"/>
        <v>43</v>
      </c>
      <c r="B45" t="s">
        <v>85</v>
      </c>
      <c r="C45" t="s">
        <v>47</v>
      </c>
      <c r="D45" t="s">
        <v>270</v>
      </c>
      <c r="E45" s="28">
        <v>6421</v>
      </c>
      <c r="F45" s="21">
        <v>4000000</v>
      </c>
      <c r="G45" s="22">
        <v>1</v>
      </c>
      <c r="H45" s="21">
        <v>500000</v>
      </c>
      <c r="I45" s="21">
        <v>300000</v>
      </c>
      <c r="J45" s="21">
        <v>800000</v>
      </c>
      <c r="K45" s="30">
        <v>0</v>
      </c>
      <c r="L45" s="28" t="s">
        <v>30</v>
      </c>
      <c r="O45" s="21">
        <f>SUMIF(TTL_1!$A$13:$A$63,Danh_Sach!$A45,TTL_1!$Y$13:$Y$63)+SUMIF(TTL_2!$A$13:$A$63,Danh_Sach!$A45,TTL_2!$Y$13:$Y$63)+SUMIF(TTL_3!$A$13:$A$63,Danh_Sach!$A45,TTL_3!$Y$13:$Y$63)+SUMIF(TTL_4!$A$13:$A$63,Danh_Sach!$A45,TTL_4!$Y$13:$Y$63)+SUMIF(TTL_5!$A$13:$A$63,Danh_Sach!$A45,TTL_5!$Y$13:$Y$63)+SUMIF(TTL_6!$A$13:$A$63,Danh_Sach!$A45,TTL_6!$Y$13:$Y$63)+SUMIF(TTL_7!$A$13:$A$63,Danh_Sach!$A45,TTL_7!$Y$13:$Y$63)+SUMIF(TTL_8!$A$13:$A$63,Danh_Sach!$A45,TTL_8!$Y$13:$Y$63)+SUMIF(TTL_9!$A$13:$A$63,Danh_Sach!$A45,TTL_9!$Y$13:$Y$63)+SUMIF(TTL_10!$A$13:$A$63,Danh_Sach!$A45,TTL_10!$Y$13:$Y$63)+SUMIF(TTL_11!$A$13:$A$63,Danh_Sach!$A45,TTL_11!$Y$13:$Y$63)+SUMIF(TTL_12!$A$13:$A$63,Danh_Sach!$A45,TTL_12!$Y$13:$Y$63)</f>
        <v>70633846</v>
      </c>
      <c r="P45" s="21">
        <f>SUMIF(TTL_1!$A$13:$A$63,Danh_Sach!$A45,TTL_1!$AA$13:$AA$63)+SUMIF(TTL_2!$A$13:$A$63,Danh_Sach!$A45,TTL_2!$AA$13:$AA$63)+SUMIF(TTL_3!$A$13:$A$63,Danh_Sach!$A45,TTL_3!$AA$13:$AA$63)+SUMIF(TTL_4!$A$13:$A$63,Danh_Sach!$A45,TTL_4!$AA$13:$AA$63)+SUMIF(TTL_5!$A$13:$A$63,Danh_Sach!$A45,TTL_5!$AA$13:$AA$63)+SUMIF(TTL_6!$A$13:$A$63,Danh_Sach!$A45,TTL_6!$AA$13:$AA$63)+SUMIF(TTL_7!$A$13:$A$63,Danh_Sach!$A45,TTL_7!$AA$13:$AA$63)+SUMIF(TTL_8!$A$13:$A$63,Danh_Sach!$A45,TTL_8!$AA$13:$AA$63)+SUMIF(TTL_9!$A$13:$A$63,Danh_Sach!$A45,TTL_9!$AA$13:$AA$63)+SUMIF(TTL_10!$A$13:$A$63,Danh_Sach!$A45,TTL_10!$AA$13:$AA$63)+SUMIF(TTL_11!$A$13:$A$63,Danh_Sach!$A45,TTL_11!$AA$13:$AA$63)+SUMIF(TTL_12!$A$13:$A$63,Danh_Sach!$A45,TTL_12!$AA$13:$AA$63)</f>
        <v>108000000</v>
      </c>
      <c r="Q45" s="21">
        <f>SUMIF(TTL_1!$A$13:$A$63,Danh_Sach!$A45,TTL_1!$AB$13:$AB$63)+SUMIF(TTL_2!$A$13:$A$63,Danh_Sach!$A45,TTL_2!$AB$13:$AB$63)+SUMIF(TTL_3!$A$13:$A$63,Danh_Sach!$A45,TTL_3!$AB$13:$AB$63)+SUMIF(TTL_4!$A$13:$A$63,Danh_Sach!$A45,TTL_4!$AB$13:$AB$63)+SUMIF(TTL_5!$A$13:$A$63,Danh_Sach!$A45,TTL_5!$AB$13:$AB$63)+SUMIF(TTL_6!$A$13:$A$63,Danh_Sach!$A45,TTL_6!$AB$13:$AB$63)+SUMIF(TTL_7!$A$13:$A$63,Danh_Sach!$A45,TTL_7!$AB$13:$AB$63)+SUMIF(TTL_8!$A$13:$A$63,Danh_Sach!$A45,TTL_8!$AB$13:$AB$63)+SUMIF(TTL_9!$A$13:$A$63,Danh_Sach!$A45,TTL_9!$AB$13:$AB$63)+SUMIF(TTL_10!$A$13:$A$63,Danh_Sach!$A45,TTL_10!$AB$13:$AB$63)+SUMIF(TTL_11!$A$13:$A$63,Danh_Sach!$A45,TTL_11!$AB$13:$AB$63)+SUMIF(TTL_12!$A$13:$A$63,Danh_Sach!$A45,TTL_12!$AB$13:$AB$63)</f>
        <v>0</v>
      </c>
      <c r="R45" s="133">
        <f t="shared" si="2"/>
        <v>0</v>
      </c>
      <c r="S45" s="21">
        <f>IF(R45&lt;=Infor!$B$41*12,ROUND(5%*R45,0),IF(R45&lt;=Infor!$B$42*12,ROUND(10%*R45-3000000,0),IF(R45&lt;=Infor!$B$43*12,ROUND(15%*R45-9000000,0),IF(R45&lt;=Infor!$B$44*12,ROUND(20%*R45-19800000,0),IF(R45&lt;=Infor!$B$45*12,ROUND(25%*R45-39000000,0),IF(R45&lt;=Infor!$B$46*12,ROUND(30%*R45-70200000,0),ROUND(35%*R45-118200000,0)))))))</f>
        <v>0</v>
      </c>
      <c r="T45" s="21">
        <f>SUMIF(TTL_1!$A$13:$A$63,Danh_Sach!$A45,TTL_1!$S$13:$S$63)+SUMIF(TTL_2!$A$13:$A$63,Danh_Sach!$A45,TTL_2!$S$13:$S$63)+SUMIF(TTL_3!$A$13:$A$63,Danh_Sach!$A45,TTL_3!$S$13:$S$63)+SUMIF(TTL_4!$A$13:$A$63,Danh_Sach!$A45,TTL_4!$S$13:$S$63)+SUMIF(TTL_5!$A$13:$A$63,Danh_Sach!$A45,TTL_5!$S$13:$S$63)+SUMIF(TTL_6!$A$13:$A$63,Danh_Sach!$A45,TTL_6!$S$13:$S$63)+SUMIF(TTL_7!$A$13:$A$63,Danh_Sach!$A45,TTL_7!$S$13:$S$63)+SUMIF(TTL_8!$A$13:$A$63,Danh_Sach!$A45,TTL_8!$S$13:$S$63)+SUMIF(TTL_9!$A$13:$A$63,Danh_Sach!$A45,TTL_9!$S$13:$S$63)+SUMIF(TTL_10!$A$13:$A$63,Danh_Sach!$A45,TTL_10!$S$13:$S$63)+SUMIF(TTL_11!$A$13:$A$63,Danh_Sach!$A45,TTL_11!$S$13:$S$63)+SUMIF(TTL_12!$A$13:$A$63,Danh_Sach!$A45,TTL_12!$S$13:$S$63)</f>
        <v>0</v>
      </c>
      <c r="U45" s="133">
        <f t="shared" si="3"/>
        <v>0</v>
      </c>
    </row>
    <row r="46" spans="1:21" x14ac:dyDescent="0.3">
      <c r="A46">
        <f t="shared" si="4"/>
        <v>44</v>
      </c>
      <c r="B46" t="s">
        <v>86</v>
      </c>
      <c r="C46" t="s">
        <v>47</v>
      </c>
      <c r="D46" t="s">
        <v>270</v>
      </c>
      <c r="E46" s="28">
        <v>6421</v>
      </c>
      <c r="F46" s="21">
        <v>4000000</v>
      </c>
      <c r="G46" s="22">
        <v>1</v>
      </c>
      <c r="H46" s="21">
        <v>500000</v>
      </c>
      <c r="I46" s="21">
        <v>300000</v>
      </c>
      <c r="J46" s="21">
        <v>800000</v>
      </c>
      <c r="K46" s="30">
        <v>2</v>
      </c>
      <c r="L46" s="28" t="s">
        <v>94</v>
      </c>
      <c r="O46" s="21">
        <f>SUMIF(TTL_1!$A$13:$A$63,Danh_Sach!$A46,TTL_1!$Y$13:$Y$63)+SUMIF(TTL_2!$A$13:$A$63,Danh_Sach!$A46,TTL_2!$Y$13:$Y$63)+SUMIF(TTL_3!$A$13:$A$63,Danh_Sach!$A46,TTL_3!$Y$13:$Y$63)+SUMIF(TTL_4!$A$13:$A$63,Danh_Sach!$A46,TTL_4!$Y$13:$Y$63)+SUMIF(TTL_5!$A$13:$A$63,Danh_Sach!$A46,TTL_5!$Y$13:$Y$63)+SUMIF(TTL_6!$A$13:$A$63,Danh_Sach!$A46,TTL_6!$Y$13:$Y$63)+SUMIF(TTL_7!$A$13:$A$63,Danh_Sach!$A46,TTL_7!$Y$13:$Y$63)+SUMIF(TTL_8!$A$13:$A$63,Danh_Sach!$A46,TTL_8!$Y$13:$Y$63)+SUMIF(TTL_9!$A$13:$A$63,Danh_Sach!$A46,TTL_9!$Y$13:$Y$63)+SUMIF(TTL_10!$A$13:$A$63,Danh_Sach!$A46,TTL_10!$Y$13:$Y$63)+SUMIF(TTL_11!$A$13:$A$63,Danh_Sach!$A46,TTL_11!$Y$13:$Y$63)+SUMIF(TTL_12!$A$13:$A$63,Danh_Sach!$A46,TTL_12!$Y$13:$Y$63)</f>
        <v>70633846</v>
      </c>
      <c r="P46" s="21">
        <f>SUMIF(TTL_1!$A$13:$A$63,Danh_Sach!$A46,TTL_1!$AA$13:$AA$63)+SUMIF(TTL_2!$A$13:$A$63,Danh_Sach!$A46,TTL_2!$AA$13:$AA$63)+SUMIF(TTL_3!$A$13:$A$63,Danh_Sach!$A46,TTL_3!$AA$13:$AA$63)+SUMIF(TTL_4!$A$13:$A$63,Danh_Sach!$A46,TTL_4!$AA$13:$AA$63)+SUMIF(TTL_5!$A$13:$A$63,Danh_Sach!$A46,TTL_5!$AA$13:$AA$63)+SUMIF(TTL_6!$A$13:$A$63,Danh_Sach!$A46,TTL_6!$AA$13:$AA$63)+SUMIF(TTL_7!$A$13:$A$63,Danh_Sach!$A46,TTL_7!$AA$13:$AA$63)+SUMIF(TTL_8!$A$13:$A$63,Danh_Sach!$A46,TTL_8!$AA$13:$AA$63)+SUMIF(TTL_9!$A$13:$A$63,Danh_Sach!$A46,TTL_9!$AA$13:$AA$63)+SUMIF(TTL_10!$A$13:$A$63,Danh_Sach!$A46,TTL_10!$AA$13:$AA$63)+SUMIF(TTL_11!$A$13:$A$63,Danh_Sach!$A46,TTL_11!$AA$13:$AA$63)+SUMIF(TTL_12!$A$13:$A$63,Danh_Sach!$A46,TTL_12!$AA$13:$AA$63)</f>
        <v>194400000</v>
      </c>
      <c r="Q46" s="21">
        <f>SUMIF(TTL_1!$A$13:$A$63,Danh_Sach!$A46,TTL_1!$AB$13:$AB$63)+SUMIF(TTL_2!$A$13:$A$63,Danh_Sach!$A46,TTL_2!$AB$13:$AB$63)+SUMIF(TTL_3!$A$13:$A$63,Danh_Sach!$A46,TTL_3!$AB$13:$AB$63)+SUMIF(TTL_4!$A$13:$A$63,Danh_Sach!$A46,TTL_4!$AB$13:$AB$63)+SUMIF(TTL_5!$A$13:$A$63,Danh_Sach!$A46,TTL_5!$AB$13:$AB$63)+SUMIF(TTL_6!$A$13:$A$63,Danh_Sach!$A46,TTL_6!$AB$13:$AB$63)+SUMIF(TTL_7!$A$13:$A$63,Danh_Sach!$A46,TTL_7!$AB$13:$AB$63)+SUMIF(TTL_8!$A$13:$A$63,Danh_Sach!$A46,TTL_8!$AB$13:$AB$63)+SUMIF(TTL_9!$A$13:$A$63,Danh_Sach!$A46,TTL_9!$AB$13:$AB$63)+SUMIF(TTL_10!$A$13:$A$63,Danh_Sach!$A46,TTL_10!$AB$13:$AB$63)+SUMIF(TTL_11!$A$13:$A$63,Danh_Sach!$A46,TTL_11!$AB$13:$AB$63)+SUMIF(TTL_12!$A$13:$A$63,Danh_Sach!$A46,TTL_12!$AB$13:$AB$63)</f>
        <v>5040000</v>
      </c>
      <c r="R46" s="133">
        <f t="shared" si="2"/>
        <v>0</v>
      </c>
      <c r="S46" s="21">
        <f>IF(R46&lt;=Infor!$B$41*12,ROUND(5%*R46,0),IF(R46&lt;=Infor!$B$42*12,ROUND(10%*R46-3000000,0),IF(R46&lt;=Infor!$B$43*12,ROUND(15%*R46-9000000,0),IF(R46&lt;=Infor!$B$44*12,ROUND(20%*R46-19800000,0),IF(R46&lt;=Infor!$B$45*12,ROUND(25%*R46-39000000,0),IF(R46&lt;=Infor!$B$46*12,ROUND(30%*R46-70200000,0),ROUND(35%*R46-118200000,0)))))))</f>
        <v>0</v>
      </c>
      <c r="T46" s="21">
        <f>SUMIF(TTL_1!$A$13:$A$63,Danh_Sach!$A46,TTL_1!$S$13:$S$63)+SUMIF(TTL_2!$A$13:$A$63,Danh_Sach!$A46,TTL_2!$S$13:$S$63)+SUMIF(TTL_3!$A$13:$A$63,Danh_Sach!$A46,TTL_3!$S$13:$S$63)+SUMIF(TTL_4!$A$13:$A$63,Danh_Sach!$A46,TTL_4!$S$13:$S$63)+SUMIF(TTL_5!$A$13:$A$63,Danh_Sach!$A46,TTL_5!$S$13:$S$63)+SUMIF(TTL_6!$A$13:$A$63,Danh_Sach!$A46,TTL_6!$S$13:$S$63)+SUMIF(TTL_7!$A$13:$A$63,Danh_Sach!$A46,TTL_7!$S$13:$S$63)+SUMIF(TTL_8!$A$13:$A$63,Danh_Sach!$A46,TTL_8!$S$13:$S$63)+SUMIF(TTL_9!$A$13:$A$63,Danh_Sach!$A46,TTL_9!$S$13:$S$63)+SUMIF(TTL_10!$A$13:$A$63,Danh_Sach!$A46,TTL_10!$S$13:$S$63)+SUMIF(TTL_11!$A$13:$A$63,Danh_Sach!$A46,TTL_11!$S$13:$S$63)+SUMIF(TTL_12!$A$13:$A$63,Danh_Sach!$A46,TTL_12!$S$13:$S$63)</f>
        <v>0</v>
      </c>
      <c r="U46" s="133">
        <f t="shared" si="3"/>
        <v>0</v>
      </c>
    </row>
    <row r="47" spans="1:21" x14ac:dyDescent="0.3">
      <c r="A47">
        <f t="shared" si="4"/>
        <v>45</v>
      </c>
      <c r="B47" t="s">
        <v>87</v>
      </c>
      <c r="C47" t="s">
        <v>47</v>
      </c>
      <c r="D47" t="s">
        <v>270</v>
      </c>
      <c r="E47" s="28">
        <v>6421</v>
      </c>
      <c r="F47" s="21">
        <v>4000000</v>
      </c>
      <c r="G47" s="22">
        <v>1</v>
      </c>
      <c r="H47" s="21">
        <v>500000</v>
      </c>
      <c r="I47" s="21">
        <v>300000</v>
      </c>
      <c r="J47" s="21">
        <v>800000</v>
      </c>
      <c r="K47" s="30">
        <v>1</v>
      </c>
      <c r="L47" s="28" t="s">
        <v>94</v>
      </c>
      <c r="O47" s="21">
        <f>SUMIF(TTL_1!$A$13:$A$63,Danh_Sach!$A47,TTL_1!$Y$13:$Y$63)+SUMIF(TTL_2!$A$13:$A$63,Danh_Sach!$A47,TTL_2!$Y$13:$Y$63)+SUMIF(TTL_3!$A$13:$A$63,Danh_Sach!$A47,TTL_3!$Y$13:$Y$63)+SUMIF(TTL_4!$A$13:$A$63,Danh_Sach!$A47,TTL_4!$Y$13:$Y$63)+SUMIF(TTL_5!$A$13:$A$63,Danh_Sach!$A47,TTL_5!$Y$13:$Y$63)+SUMIF(TTL_6!$A$13:$A$63,Danh_Sach!$A47,TTL_6!$Y$13:$Y$63)+SUMIF(TTL_7!$A$13:$A$63,Danh_Sach!$A47,TTL_7!$Y$13:$Y$63)+SUMIF(TTL_8!$A$13:$A$63,Danh_Sach!$A47,TTL_8!$Y$13:$Y$63)+SUMIF(TTL_9!$A$13:$A$63,Danh_Sach!$A47,TTL_9!$Y$13:$Y$63)+SUMIF(TTL_10!$A$13:$A$63,Danh_Sach!$A47,TTL_10!$Y$13:$Y$63)+SUMIF(TTL_11!$A$13:$A$63,Danh_Sach!$A47,TTL_11!$Y$13:$Y$63)+SUMIF(TTL_12!$A$13:$A$63,Danh_Sach!$A47,TTL_12!$Y$13:$Y$63)</f>
        <v>70633846</v>
      </c>
      <c r="P47" s="21">
        <f>SUMIF(TTL_1!$A$13:$A$63,Danh_Sach!$A47,TTL_1!$AA$13:$AA$63)+SUMIF(TTL_2!$A$13:$A$63,Danh_Sach!$A47,TTL_2!$AA$13:$AA$63)+SUMIF(TTL_3!$A$13:$A$63,Danh_Sach!$A47,TTL_3!$AA$13:$AA$63)+SUMIF(TTL_4!$A$13:$A$63,Danh_Sach!$A47,TTL_4!$AA$13:$AA$63)+SUMIF(TTL_5!$A$13:$A$63,Danh_Sach!$A47,TTL_5!$AA$13:$AA$63)+SUMIF(TTL_6!$A$13:$A$63,Danh_Sach!$A47,TTL_6!$AA$13:$AA$63)+SUMIF(TTL_7!$A$13:$A$63,Danh_Sach!$A47,TTL_7!$AA$13:$AA$63)+SUMIF(TTL_8!$A$13:$A$63,Danh_Sach!$A47,TTL_8!$AA$13:$AA$63)+SUMIF(TTL_9!$A$13:$A$63,Danh_Sach!$A47,TTL_9!$AA$13:$AA$63)+SUMIF(TTL_10!$A$13:$A$63,Danh_Sach!$A47,TTL_10!$AA$13:$AA$63)+SUMIF(TTL_11!$A$13:$A$63,Danh_Sach!$A47,TTL_11!$AA$13:$AA$63)+SUMIF(TTL_12!$A$13:$A$63,Danh_Sach!$A47,TTL_12!$AA$13:$AA$63)</f>
        <v>151200000</v>
      </c>
      <c r="Q47" s="21">
        <f>SUMIF(TTL_1!$A$13:$A$63,Danh_Sach!$A47,TTL_1!$AB$13:$AB$63)+SUMIF(TTL_2!$A$13:$A$63,Danh_Sach!$A47,TTL_2!$AB$13:$AB$63)+SUMIF(TTL_3!$A$13:$A$63,Danh_Sach!$A47,TTL_3!$AB$13:$AB$63)+SUMIF(TTL_4!$A$13:$A$63,Danh_Sach!$A47,TTL_4!$AB$13:$AB$63)+SUMIF(TTL_5!$A$13:$A$63,Danh_Sach!$A47,TTL_5!$AB$13:$AB$63)+SUMIF(TTL_6!$A$13:$A$63,Danh_Sach!$A47,TTL_6!$AB$13:$AB$63)+SUMIF(TTL_7!$A$13:$A$63,Danh_Sach!$A47,TTL_7!$AB$13:$AB$63)+SUMIF(TTL_8!$A$13:$A$63,Danh_Sach!$A47,TTL_8!$AB$13:$AB$63)+SUMIF(TTL_9!$A$13:$A$63,Danh_Sach!$A47,TTL_9!$AB$13:$AB$63)+SUMIF(TTL_10!$A$13:$A$63,Danh_Sach!$A47,TTL_10!$AB$13:$AB$63)+SUMIF(TTL_11!$A$13:$A$63,Danh_Sach!$A47,TTL_11!$AB$13:$AB$63)+SUMIF(TTL_12!$A$13:$A$63,Danh_Sach!$A47,TTL_12!$AB$13:$AB$63)</f>
        <v>5040000</v>
      </c>
      <c r="R47" s="133">
        <f t="shared" si="2"/>
        <v>0</v>
      </c>
      <c r="S47" s="21">
        <f>IF(R47&lt;=Infor!$B$41*12,ROUND(5%*R47,0),IF(R47&lt;=Infor!$B$42*12,ROUND(10%*R47-3000000,0),IF(R47&lt;=Infor!$B$43*12,ROUND(15%*R47-9000000,0),IF(R47&lt;=Infor!$B$44*12,ROUND(20%*R47-19800000,0),IF(R47&lt;=Infor!$B$45*12,ROUND(25%*R47-39000000,0),IF(R47&lt;=Infor!$B$46*12,ROUND(30%*R47-70200000,0),ROUND(35%*R47-118200000,0)))))))</f>
        <v>0</v>
      </c>
      <c r="T47" s="21">
        <f>SUMIF(TTL_1!$A$13:$A$63,Danh_Sach!$A47,TTL_1!$S$13:$S$63)+SUMIF(TTL_2!$A$13:$A$63,Danh_Sach!$A47,TTL_2!$S$13:$S$63)+SUMIF(TTL_3!$A$13:$A$63,Danh_Sach!$A47,TTL_3!$S$13:$S$63)+SUMIF(TTL_4!$A$13:$A$63,Danh_Sach!$A47,TTL_4!$S$13:$S$63)+SUMIF(TTL_5!$A$13:$A$63,Danh_Sach!$A47,TTL_5!$S$13:$S$63)+SUMIF(TTL_6!$A$13:$A$63,Danh_Sach!$A47,TTL_6!$S$13:$S$63)+SUMIF(TTL_7!$A$13:$A$63,Danh_Sach!$A47,TTL_7!$S$13:$S$63)+SUMIF(TTL_8!$A$13:$A$63,Danh_Sach!$A47,TTL_8!$S$13:$S$63)+SUMIF(TTL_9!$A$13:$A$63,Danh_Sach!$A47,TTL_9!$S$13:$S$63)+SUMIF(TTL_10!$A$13:$A$63,Danh_Sach!$A47,TTL_10!$S$13:$S$63)+SUMIF(TTL_11!$A$13:$A$63,Danh_Sach!$A47,TTL_11!$S$13:$S$63)+SUMIF(TTL_12!$A$13:$A$63,Danh_Sach!$A47,TTL_12!$S$13:$S$63)</f>
        <v>0</v>
      </c>
      <c r="U47" s="133">
        <f t="shared" si="3"/>
        <v>0</v>
      </c>
    </row>
    <row r="48" spans="1:21" x14ac:dyDescent="0.3">
      <c r="A48">
        <f t="shared" si="4"/>
        <v>46</v>
      </c>
      <c r="B48" t="s">
        <v>88</v>
      </c>
      <c r="C48" t="s">
        <v>47</v>
      </c>
      <c r="D48" t="s">
        <v>270</v>
      </c>
      <c r="E48" s="28">
        <v>6421</v>
      </c>
      <c r="F48" s="21">
        <v>4000000</v>
      </c>
      <c r="G48" s="22">
        <v>1</v>
      </c>
      <c r="H48" s="21">
        <v>500000</v>
      </c>
      <c r="I48" s="21">
        <v>300000</v>
      </c>
      <c r="J48" s="21">
        <v>800000</v>
      </c>
      <c r="K48" s="30">
        <v>1</v>
      </c>
      <c r="L48" s="28" t="s">
        <v>94</v>
      </c>
      <c r="O48" s="21">
        <f>SUMIF(TTL_1!$A$13:$A$63,Danh_Sach!$A48,TTL_1!$Y$13:$Y$63)+SUMIF(TTL_2!$A$13:$A$63,Danh_Sach!$A48,TTL_2!$Y$13:$Y$63)+SUMIF(TTL_3!$A$13:$A$63,Danh_Sach!$A48,TTL_3!$Y$13:$Y$63)+SUMIF(TTL_4!$A$13:$A$63,Danh_Sach!$A48,TTL_4!$Y$13:$Y$63)+SUMIF(TTL_5!$A$13:$A$63,Danh_Sach!$A48,TTL_5!$Y$13:$Y$63)+SUMIF(TTL_6!$A$13:$A$63,Danh_Sach!$A48,TTL_6!$Y$13:$Y$63)+SUMIF(TTL_7!$A$13:$A$63,Danh_Sach!$A48,TTL_7!$Y$13:$Y$63)+SUMIF(TTL_8!$A$13:$A$63,Danh_Sach!$A48,TTL_8!$Y$13:$Y$63)+SUMIF(TTL_9!$A$13:$A$63,Danh_Sach!$A48,TTL_9!$Y$13:$Y$63)+SUMIF(TTL_10!$A$13:$A$63,Danh_Sach!$A48,TTL_10!$Y$13:$Y$63)+SUMIF(TTL_11!$A$13:$A$63,Danh_Sach!$A48,TTL_11!$Y$13:$Y$63)+SUMIF(TTL_12!$A$13:$A$63,Danh_Sach!$A48,TTL_12!$Y$13:$Y$63)</f>
        <v>70633846</v>
      </c>
      <c r="P48" s="21">
        <f>SUMIF(TTL_1!$A$13:$A$63,Danh_Sach!$A48,TTL_1!$AA$13:$AA$63)+SUMIF(TTL_2!$A$13:$A$63,Danh_Sach!$A48,TTL_2!$AA$13:$AA$63)+SUMIF(TTL_3!$A$13:$A$63,Danh_Sach!$A48,TTL_3!$AA$13:$AA$63)+SUMIF(TTL_4!$A$13:$A$63,Danh_Sach!$A48,TTL_4!$AA$13:$AA$63)+SUMIF(TTL_5!$A$13:$A$63,Danh_Sach!$A48,TTL_5!$AA$13:$AA$63)+SUMIF(TTL_6!$A$13:$A$63,Danh_Sach!$A48,TTL_6!$AA$13:$AA$63)+SUMIF(TTL_7!$A$13:$A$63,Danh_Sach!$A48,TTL_7!$AA$13:$AA$63)+SUMIF(TTL_8!$A$13:$A$63,Danh_Sach!$A48,TTL_8!$AA$13:$AA$63)+SUMIF(TTL_9!$A$13:$A$63,Danh_Sach!$A48,TTL_9!$AA$13:$AA$63)+SUMIF(TTL_10!$A$13:$A$63,Danh_Sach!$A48,TTL_10!$AA$13:$AA$63)+SUMIF(TTL_11!$A$13:$A$63,Danh_Sach!$A48,TTL_11!$AA$13:$AA$63)+SUMIF(TTL_12!$A$13:$A$63,Danh_Sach!$A48,TTL_12!$AA$13:$AA$63)</f>
        <v>151200000</v>
      </c>
      <c r="Q48" s="21">
        <f>SUMIF(TTL_1!$A$13:$A$63,Danh_Sach!$A48,TTL_1!$AB$13:$AB$63)+SUMIF(TTL_2!$A$13:$A$63,Danh_Sach!$A48,TTL_2!$AB$13:$AB$63)+SUMIF(TTL_3!$A$13:$A$63,Danh_Sach!$A48,TTL_3!$AB$13:$AB$63)+SUMIF(TTL_4!$A$13:$A$63,Danh_Sach!$A48,TTL_4!$AB$13:$AB$63)+SUMIF(TTL_5!$A$13:$A$63,Danh_Sach!$A48,TTL_5!$AB$13:$AB$63)+SUMIF(TTL_6!$A$13:$A$63,Danh_Sach!$A48,TTL_6!$AB$13:$AB$63)+SUMIF(TTL_7!$A$13:$A$63,Danh_Sach!$A48,TTL_7!$AB$13:$AB$63)+SUMIF(TTL_8!$A$13:$A$63,Danh_Sach!$A48,TTL_8!$AB$13:$AB$63)+SUMIF(TTL_9!$A$13:$A$63,Danh_Sach!$A48,TTL_9!$AB$13:$AB$63)+SUMIF(TTL_10!$A$13:$A$63,Danh_Sach!$A48,TTL_10!$AB$13:$AB$63)+SUMIF(TTL_11!$A$13:$A$63,Danh_Sach!$A48,TTL_11!$AB$13:$AB$63)+SUMIF(TTL_12!$A$13:$A$63,Danh_Sach!$A48,TTL_12!$AB$13:$AB$63)</f>
        <v>5040000</v>
      </c>
      <c r="R48" s="133">
        <f t="shared" si="2"/>
        <v>0</v>
      </c>
      <c r="S48" s="21">
        <f>IF(R48&lt;=Infor!$B$41*12,ROUND(5%*R48,0),IF(R48&lt;=Infor!$B$42*12,ROUND(10%*R48-3000000,0),IF(R48&lt;=Infor!$B$43*12,ROUND(15%*R48-9000000,0),IF(R48&lt;=Infor!$B$44*12,ROUND(20%*R48-19800000,0),IF(R48&lt;=Infor!$B$45*12,ROUND(25%*R48-39000000,0),IF(R48&lt;=Infor!$B$46*12,ROUND(30%*R48-70200000,0),ROUND(35%*R48-118200000,0)))))))</f>
        <v>0</v>
      </c>
      <c r="T48" s="21">
        <f>SUMIF(TTL_1!$A$13:$A$63,Danh_Sach!$A48,TTL_1!$S$13:$S$63)+SUMIF(TTL_2!$A$13:$A$63,Danh_Sach!$A48,TTL_2!$S$13:$S$63)+SUMIF(TTL_3!$A$13:$A$63,Danh_Sach!$A48,TTL_3!$S$13:$S$63)+SUMIF(TTL_4!$A$13:$A$63,Danh_Sach!$A48,TTL_4!$S$13:$S$63)+SUMIF(TTL_5!$A$13:$A$63,Danh_Sach!$A48,TTL_5!$S$13:$S$63)+SUMIF(TTL_6!$A$13:$A$63,Danh_Sach!$A48,TTL_6!$S$13:$S$63)+SUMIF(TTL_7!$A$13:$A$63,Danh_Sach!$A48,TTL_7!$S$13:$S$63)+SUMIF(TTL_8!$A$13:$A$63,Danh_Sach!$A48,TTL_8!$S$13:$S$63)+SUMIF(TTL_9!$A$13:$A$63,Danh_Sach!$A48,TTL_9!$S$13:$S$63)+SUMIF(TTL_10!$A$13:$A$63,Danh_Sach!$A48,TTL_10!$S$13:$S$63)+SUMIF(TTL_11!$A$13:$A$63,Danh_Sach!$A48,TTL_11!$S$13:$S$63)+SUMIF(TTL_12!$A$13:$A$63,Danh_Sach!$A48,TTL_12!$S$13:$S$63)</f>
        <v>0</v>
      </c>
      <c r="U48" s="133">
        <f t="shared" si="3"/>
        <v>0</v>
      </c>
    </row>
    <row r="49" spans="1:45" x14ac:dyDescent="0.3">
      <c r="A49">
        <f t="shared" si="4"/>
        <v>47</v>
      </c>
      <c r="B49" t="s">
        <v>89</v>
      </c>
      <c r="C49" t="s">
        <v>47</v>
      </c>
      <c r="D49" t="s">
        <v>270</v>
      </c>
      <c r="E49" s="28">
        <v>6421</v>
      </c>
      <c r="F49" s="21">
        <v>4000000</v>
      </c>
      <c r="G49" s="22">
        <v>1</v>
      </c>
      <c r="H49" s="21">
        <v>500000</v>
      </c>
      <c r="I49" s="21">
        <v>300000</v>
      </c>
      <c r="J49" s="21">
        <v>800000</v>
      </c>
      <c r="K49" s="30">
        <v>2</v>
      </c>
      <c r="L49" s="28" t="s">
        <v>94</v>
      </c>
      <c r="O49" s="21">
        <f>SUMIF(TTL_1!$A$13:$A$63,Danh_Sach!$A49,TTL_1!$Y$13:$Y$63)+SUMIF(TTL_2!$A$13:$A$63,Danh_Sach!$A49,TTL_2!$Y$13:$Y$63)+SUMIF(TTL_3!$A$13:$A$63,Danh_Sach!$A49,TTL_3!$Y$13:$Y$63)+SUMIF(TTL_4!$A$13:$A$63,Danh_Sach!$A49,TTL_4!$Y$13:$Y$63)+SUMIF(TTL_5!$A$13:$A$63,Danh_Sach!$A49,TTL_5!$Y$13:$Y$63)+SUMIF(TTL_6!$A$13:$A$63,Danh_Sach!$A49,TTL_6!$Y$13:$Y$63)+SUMIF(TTL_7!$A$13:$A$63,Danh_Sach!$A49,TTL_7!$Y$13:$Y$63)+SUMIF(TTL_8!$A$13:$A$63,Danh_Sach!$A49,TTL_8!$Y$13:$Y$63)+SUMIF(TTL_9!$A$13:$A$63,Danh_Sach!$A49,TTL_9!$Y$13:$Y$63)+SUMIF(TTL_10!$A$13:$A$63,Danh_Sach!$A49,TTL_10!$Y$13:$Y$63)+SUMIF(TTL_11!$A$13:$A$63,Danh_Sach!$A49,TTL_11!$Y$13:$Y$63)+SUMIF(TTL_12!$A$13:$A$63,Danh_Sach!$A49,TTL_12!$Y$13:$Y$63)</f>
        <v>70633846</v>
      </c>
      <c r="P49" s="21">
        <f>SUMIF(TTL_1!$A$13:$A$63,Danh_Sach!$A49,TTL_1!$AA$13:$AA$63)+SUMIF(TTL_2!$A$13:$A$63,Danh_Sach!$A49,TTL_2!$AA$13:$AA$63)+SUMIF(TTL_3!$A$13:$A$63,Danh_Sach!$A49,TTL_3!$AA$13:$AA$63)+SUMIF(TTL_4!$A$13:$A$63,Danh_Sach!$A49,TTL_4!$AA$13:$AA$63)+SUMIF(TTL_5!$A$13:$A$63,Danh_Sach!$A49,TTL_5!$AA$13:$AA$63)+SUMIF(TTL_6!$A$13:$A$63,Danh_Sach!$A49,TTL_6!$AA$13:$AA$63)+SUMIF(TTL_7!$A$13:$A$63,Danh_Sach!$A49,TTL_7!$AA$13:$AA$63)+SUMIF(TTL_8!$A$13:$A$63,Danh_Sach!$A49,TTL_8!$AA$13:$AA$63)+SUMIF(TTL_9!$A$13:$A$63,Danh_Sach!$A49,TTL_9!$AA$13:$AA$63)+SUMIF(TTL_10!$A$13:$A$63,Danh_Sach!$A49,TTL_10!$AA$13:$AA$63)+SUMIF(TTL_11!$A$13:$A$63,Danh_Sach!$A49,TTL_11!$AA$13:$AA$63)+SUMIF(TTL_12!$A$13:$A$63,Danh_Sach!$A49,TTL_12!$AA$13:$AA$63)</f>
        <v>194400000</v>
      </c>
      <c r="Q49" s="21">
        <f>SUMIF(TTL_1!$A$13:$A$63,Danh_Sach!$A49,TTL_1!$AB$13:$AB$63)+SUMIF(TTL_2!$A$13:$A$63,Danh_Sach!$A49,TTL_2!$AB$13:$AB$63)+SUMIF(TTL_3!$A$13:$A$63,Danh_Sach!$A49,TTL_3!$AB$13:$AB$63)+SUMIF(TTL_4!$A$13:$A$63,Danh_Sach!$A49,TTL_4!$AB$13:$AB$63)+SUMIF(TTL_5!$A$13:$A$63,Danh_Sach!$A49,TTL_5!$AB$13:$AB$63)+SUMIF(TTL_6!$A$13:$A$63,Danh_Sach!$A49,TTL_6!$AB$13:$AB$63)+SUMIF(TTL_7!$A$13:$A$63,Danh_Sach!$A49,TTL_7!$AB$13:$AB$63)+SUMIF(TTL_8!$A$13:$A$63,Danh_Sach!$A49,TTL_8!$AB$13:$AB$63)+SUMIF(TTL_9!$A$13:$A$63,Danh_Sach!$A49,TTL_9!$AB$13:$AB$63)+SUMIF(TTL_10!$A$13:$A$63,Danh_Sach!$A49,TTL_10!$AB$13:$AB$63)+SUMIF(TTL_11!$A$13:$A$63,Danh_Sach!$A49,TTL_11!$AB$13:$AB$63)+SUMIF(TTL_12!$A$13:$A$63,Danh_Sach!$A49,TTL_12!$AB$13:$AB$63)</f>
        <v>5040000</v>
      </c>
      <c r="R49" s="133">
        <f t="shared" si="2"/>
        <v>0</v>
      </c>
      <c r="S49" s="21">
        <f>IF(R49&lt;=Infor!$B$41*12,ROUND(5%*R49,0),IF(R49&lt;=Infor!$B$42*12,ROUND(10%*R49-3000000,0),IF(R49&lt;=Infor!$B$43*12,ROUND(15%*R49-9000000,0),IF(R49&lt;=Infor!$B$44*12,ROUND(20%*R49-19800000,0),IF(R49&lt;=Infor!$B$45*12,ROUND(25%*R49-39000000,0),IF(R49&lt;=Infor!$B$46*12,ROUND(30%*R49-70200000,0),ROUND(35%*R49-118200000,0)))))))</f>
        <v>0</v>
      </c>
      <c r="T49" s="21">
        <f>SUMIF(TTL_1!$A$13:$A$63,Danh_Sach!$A49,TTL_1!$S$13:$S$63)+SUMIF(TTL_2!$A$13:$A$63,Danh_Sach!$A49,TTL_2!$S$13:$S$63)+SUMIF(TTL_3!$A$13:$A$63,Danh_Sach!$A49,TTL_3!$S$13:$S$63)+SUMIF(TTL_4!$A$13:$A$63,Danh_Sach!$A49,TTL_4!$S$13:$S$63)+SUMIF(TTL_5!$A$13:$A$63,Danh_Sach!$A49,TTL_5!$S$13:$S$63)+SUMIF(TTL_6!$A$13:$A$63,Danh_Sach!$A49,TTL_6!$S$13:$S$63)+SUMIF(TTL_7!$A$13:$A$63,Danh_Sach!$A49,TTL_7!$S$13:$S$63)+SUMIF(TTL_8!$A$13:$A$63,Danh_Sach!$A49,TTL_8!$S$13:$S$63)+SUMIF(TTL_9!$A$13:$A$63,Danh_Sach!$A49,TTL_9!$S$13:$S$63)+SUMIF(TTL_10!$A$13:$A$63,Danh_Sach!$A49,TTL_10!$S$13:$S$63)+SUMIF(TTL_11!$A$13:$A$63,Danh_Sach!$A49,TTL_11!$S$13:$S$63)+SUMIF(TTL_12!$A$13:$A$63,Danh_Sach!$A49,TTL_12!$S$13:$S$63)</f>
        <v>0</v>
      </c>
      <c r="U49" s="133">
        <f t="shared" si="3"/>
        <v>0</v>
      </c>
    </row>
    <row r="50" spans="1:45" x14ac:dyDescent="0.3">
      <c r="A50">
        <f t="shared" si="4"/>
        <v>48</v>
      </c>
      <c r="B50" t="s">
        <v>90</v>
      </c>
      <c r="C50" t="s">
        <v>47</v>
      </c>
      <c r="D50" t="s">
        <v>270</v>
      </c>
      <c r="E50" s="28">
        <v>6421</v>
      </c>
      <c r="F50" s="21">
        <v>4000000</v>
      </c>
      <c r="G50" s="22">
        <v>1</v>
      </c>
      <c r="H50" s="21">
        <v>500000</v>
      </c>
      <c r="I50" s="21">
        <v>300000</v>
      </c>
      <c r="J50" s="21">
        <v>800000</v>
      </c>
      <c r="K50" s="30">
        <v>0</v>
      </c>
      <c r="L50" s="28" t="s">
        <v>94</v>
      </c>
      <c r="O50" s="21">
        <f>SUMIF(TTL_1!$A$13:$A$63,Danh_Sach!$A50,TTL_1!$Y$13:$Y$63)+SUMIF(TTL_2!$A$13:$A$63,Danh_Sach!$A50,TTL_2!$Y$13:$Y$63)+SUMIF(TTL_3!$A$13:$A$63,Danh_Sach!$A50,TTL_3!$Y$13:$Y$63)+SUMIF(TTL_4!$A$13:$A$63,Danh_Sach!$A50,TTL_4!$Y$13:$Y$63)+SUMIF(TTL_5!$A$13:$A$63,Danh_Sach!$A50,TTL_5!$Y$13:$Y$63)+SUMIF(TTL_6!$A$13:$A$63,Danh_Sach!$A50,TTL_6!$Y$13:$Y$63)+SUMIF(TTL_7!$A$13:$A$63,Danh_Sach!$A50,TTL_7!$Y$13:$Y$63)+SUMIF(TTL_8!$A$13:$A$63,Danh_Sach!$A50,TTL_8!$Y$13:$Y$63)+SUMIF(TTL_9!$A$13:$A$63,Danh_Sach!$A50,TTL_9!$Y$13:$Y$63)+SUMIF(TTL_10!$A$13:$A$63,Danh_Sach!$A50,TTL_10!$Y$13:$Y$63)+SUMIF(TTL_11!$A$13:$A$63,Danh_Sach!$A50,TTL_11!$Y$13:$Y$63)+SUMIF(TTL_12!$A$13:$A$63,Danh_Sach!$A50,TTL_12!$Y$13:$Y$63)</f>
        <v>70633846</v>
      </c>
      <c r="P50" s="21">
        <f>SUMIF(TTL_1!$A$13:$A$63,Danh_Sach!$A50,TTL_1!$AA$13:$AA$63)+SUMIF(TTL_2!$A$13:$A$63,Danh_Sach!$A50,TTL_2!$AA$13:$AA$63)+SUMIF(TTL_3!$A$13:$A$63,Danh_Sach!$A50,TTL_3!$AA$13:$AA$63)+SUMIF(TTL_4!$A$13:$A$63,Danh_Sach!$A50,TTL_4!$AA$13:$AA$63)+SUMIF(TTL_5!$A$13:$A$63,Danh_Sach!$A50,TTL_5!$AA$13:$AA$63)+SUMIF(TTL_6!$A$13:$A$63,Danh_Sach!$A50,TTL_6!$AA$13:$AA$63)+SUMIF(TTL_7!$A$13:$A$63,Danh_Sach!$A50,TTL_7!$AA$13:$AA$63)+SUMIF(TTL_8!$A$13:$A$63,Danh_Sach!$A50,TTL_8!$AA$13:$AA$63)+SUMIF(TTL_9!$A$13:$A$63,Danh_Sach!$A50,TTL_9!$AA$13:$AA$63)+SUMIF(TTL_10!$A$13:$A$63,Danh_Sach!$A50,TTL_10!$AA$13:$AA$63)+SUMIF(TTL_11!$A$13:$A$63,Danh_Sach!$A50,TTL_11!$AA$13:$AA$63)+SUMIF(TTL_12!$A$13:$A$63,Danh_Sach!$A50,TTL_12!$AA$13:$AA$63)</f>
        <v>108000000</v>
      </c>
      <c r="Q50" s="21">
        <f>SUMIF(TTL_1!$A$13:$A$63,Danh_Sach!$A50,TTL_1!$AB$13:$AB$63)+SUMIF(TTL_2!$A$13:$A$63,Danh_Sach!$A50,TTL_2!$AB$13:$AB$63)+SUMIF(TTL_3!$A$13:$A$63,Danh_Sach!$A50,TTL_3!$AB$13:$AB$63)+SUMIF(TTL_4!$A$13:$A$63,Danh_Sach!$A50,TTL_4!$AB$13:$AB$63)+SUMIF(TTL_5!$A$13:$A$63,Danh_Sach!$A50,TTL_5!$AB$13:$AB$63)+SUMIF(TTL_6!$A$13:$A$63,Danh_Sach!$A50,TTL_6!$AB$13:$AB$63)+SUMIF(TTL_7!$A$13:$A$63,Danh_Sach!$A50,TTL_7!$AB$13:$AB$63)+SUMIF(TTL_8!$A$13:$A$63,Danh_Sach!$A50,TTL_8!$AB$13:$AB$63)+SUMIF(TTL_9!$A$13:$A$63,Danh_Sach!$A50,TTL_9!$AB$13:$AB$63)+SUMIF(TTL_10!$A$13:$A$63,Danh_Sach!$A50,TTL_10!$AB$13:$AB$63)+SUMIF(TTL_11!$A$13:$A$63,Danh_Sach!$A50,TTL_11!$AB$13:$AB$63)+SUMIF(TTL_12!$A$13:$A$63,Danh_Sach!$A50,TTL_12!$AB$13:$AB$63)</f>
        <v>5040000</v>
      </c>
      <c r="R50" s="133">
        <f t="shared" si="2"/>
        <v>0</v>
      </c>
      <c r="S50" s="21">
        <f>IF(R50&lt;=Infor!$B$41*12,ROUND(5%*R50,0),IF(R50&lt;=Infor!$B$42*12,ROUND(10%*R50-3000000,0),IF(R50&lt;=Infor!$B$43*12,ROUND(15%*R50-9000000,0),IF(R50&lt;=Infor!$B$44*12,ROUND(20%*R50-19800000,0),IF(R50&lt;=Infor!$B$45*12,ROUND(25%*R50-39000000,0),IF(R50&lt;=Infor!$B$46*12,ROUND(30%*R50-70200000,0),ROUND(35%*R50-118200000,0)))))))</f>
        <v>0</v>
      </c>
      <c r="T50" s="21">
        <f>SUMIF(TTL_1!$A$13:$A$63,Danh_Sach!$A50,TTL_1!$S$13:$S$63)+SUMIF(TTL_2!$A$13:$A$63,Danh_Sach!$A50,TTL_2!$S$13:$S$63)+SUMIF(TTL_3!$A$13:$A$63,Danh_Sach!$A50,TTL_3!$S$13:$S$63)+SUMIF(TTL_4!$A$13:$A$63,Danh_Sach!$A50,TTL_4!$S$13:$S$63)+SUMIF(TTL_5!$A$13:$A$63,Danh_Sach!$A50,TTL_5!$S$13:$S$63)+SUMIF(TTL_6!$A$13:$A$63,Danh_Sach!$A50,TTL_6!$S$13:$S$63)+SUMIF(TTL_7!$A$13:$A$63,Danh_Sach!$A50,TTL_7!$S$13:$S$63)+SUMIF(TTL_8!$A$13:$A$63,Danh_Sach!$A50,TTL_8!$S$13:$S$63)+SUMIF(TTL_9!$A$13:$A$63,Danh_Sach!$A50,TTL_9!$S$13:$S$63)+SUMIF(TTL_10!$A$13:$A$63,Danh_Sach!$A50,TTL_10!$S$13:$S$63)+SUMIF(TTL_11!$A$13:$A$63,Danh_Sach!$A50,TTL_11!$S$13:$S$63)+SUMIF(TTL_12!$A$13:$A$63,Danh_Sach!$A50,TTL_12!$S$13:$S$63)</f>
        <v>0</v>
      </c>
      <c r="U50" s="133">
        <f t="shared" si="3"/>
        <v>0</v>
      </c>
    </row>
    <row r="51" spans="1:45" x14ac:dyDescent="0.3">
      <c r="A51">
        <f t="shared" si="4"/>
        <v>49</v>
      </c>
      <c r="B51" t="s">
        <v>91</v>
      </c>
      <c r="C51" t="s">
        <v>47</v>
      </c>
      <c r="D51" t="s">
        <v>270</v>
      </c>
      <c r="E51" s="28">
        <v>6421</v>
      </c>
      <c r="F51" s="21">
        <v>4000000</v>
      </c>
      <c r="G51" s="22">
        <v>1</v>
      </c>
      <c r="H51" s="21">
        <v>500000</v>
      </c>
      <c r="I51" s="21">
        <v>300000</v>
      </c>
      <c r="J51" s="21">
        <v>800000</v>
      </c>
      <c r="K51" s="30">
        <v>2</v>
      </c>
      <c r="L51" s="28" t="s">
        <v>30</v>
      </c>
      <c r="O51" s="21">
        <f>SUMIF(TTL_1!$A$13:$A$63,Danh_Sach!$A51,TTL_1!$Y$13:$Y$63)+SUMIF(TTL_2!$A$13:$A$63,Danh_Sach!$A51,TTL_2!$Y$13:$Y$63)+SUMIF(TTL_3!$A$13:$A$63,Danh_Sach!$A51,TTL_3!$Y$13:$Y$63)+SUMIF(TTL_4!$A$13:$A$63,Danh_Sach!$A51,TTL_4!$Y$13:$Y$63)+SUMIF(TTL_5!$A$13:$A$63,Danh_Sach!$A51,TTL_5!$Y$13:$Y$63)+SUMIF(TTL_6!$A$13:$A$63,Danh_Sach!$A51,TTL_6!$Y$13:$Y$63)+SUMIF(TTL_7!$A$13:$A$63,Danh_Sach!$A51,TTL_7!$Y$13:$Y$63)+SUMIF(TTL_8!$A$13:$A$63,Danh_Sach!$A51,TTL_8!$Y$13:$Y$63)+SUMIF(TTL_9!$A$13:$A$63,Danh_Sach!$A51,TTL_9!$Y$13:$Y$63)+SUMIF(TTL_10!$A$13:$A$63,Danh_Sach!$A51,TTL_10!$Y$13:$Y$63)+SUMIF(TTL_11!$A$13:$A$63,Danh_Sach!$A51,TTL_11!$Y$13:$Y$63)+SUMIF(TTL_12!$A$13:$A$63,Danh_Sach!$A51,TTL_12!$Y$13:$Y$63)</f>
        <v>70633846</v>
      </c>
      <c r="P51" s="21">
        <f>SUMIF(TTL_1!$A$13:$A$63,Danh_Sach!$A51,TTL_1!$AA$13:$AA$63)+SUMIF(TTL_2!$A$13:$A$63,Danh_Sach!$A51,TTL_2!$AA$13:$AA$63)+SUMIF(TTL_3!$A$13:$A$63,Danh_Sach!$A51,TTL_3!$AA$13:$AA$63)+SUMIF(TTL_4!$A$13:$A$63,Danh_Sach!$A51,TTL_4!$AA$13:$AA$63)+SUMIF(TTL_5!$A$13:$A$63,Danh_Sach!$A51,TTL_5!$AA$13:$AA$63)+SUMIF(TTL_6!$A$13:$A$63,Danh_Sach!$A51,TTL_6!$AA$13:$AA$63)+SUMIF(TTL_7!$A$13:$A$63,Danh_Sach!$A51,TTL_7!$AA$13:$AA$63)+SUMIF(TTL_8!$A$13:$A$63,Danh_Sach!$A51,TTL_8!$AA$13:$AA$63)+SUMIF(TTL_9!$A$13:$A$63,Danh_Sach!$A51,TTL_9!$AA$13:$AA$63)+SUMIF(TTL_10!$A$13:$A$63,Danh_Sach!$A51,TTL_10!$AA$13:$AA$63)+SUMIF(TTL_11!$A$13:$A$63,Danh_Sach!$A51,TTL_11!$AA$13:$AA$63)+SUMIF(TTL_12!$A$13:$A$63,Danh_Sach!$A51,TTL_12!$AA$13:$AA$63)</f>
        <v>194400000</v>
      </c>
      <c r="Q51" s="21">
        <f>SUMIF(TTL_1!$A$13:$A$63,Danh_Sach!$A51,TTL_1!$AB$13:$AB$63)+SUMIF(TTL_2!$A$13:$A$63,Danh_Sach!$A51,TTL_2!$AB$13:$AB$63)+SUMIF(TTL_3!$A$13:$A$63,Danh_Sach!$A51,TTL_3!$AB$13:$AB$63)+SUMIF(TTL_4!$A$13:$A$63,Danh_Sach!$A51,TTL_4!$AB$13:$AB$63)+SUMIF(TTL_5!$A$13:$A$63,Danh_Sach!$A51,TTL_5!$AB$13:$AB$63)+SUMIF(TTL_6!$A$13:$A$63,Danh_Sach!$A51,TTL_6!$AB$13:$AB$63)+SUMIF(TTL_7!$A$13:$A$63,Danh_Sach!$A51,TTL_7!$AB$13:$AB$63)+SUMIF(TTL_8!$A$13:$A$63,Danh_Sach!$A51,TTL_8!$AB$13:$AB$63)+SUMIF(TTL_9!$A$13:$A$63,Danh_Sach!$A51,TTL_9!$AB$13:$AB$63)+SUMIF(TTL_10!$A$13:$A$63,Danh_Sach!$A51,TTL_10!$AB$13:$AB$63)+SUMIF(TTL_11!$A$13:$A$63,Danh_Sach!$A51,TTL_11!$AB$13:$AB$63)+SUMIF(TTL_12!$A$13:$A$63,Danh_Sach!$A51,TTL_12!$AB$13:$AB$63)</f>
        <v>0</v>
      </c>
      <c r="R51" s="133">
        <f t="shared" si="2"/>
        <v>0</v>
      </c>
      <c r="S51" s="21">
        <f>IF(R51&lt;=Infor!$B$41*12,ROUND(5%*R51,0),IF(R51&lt;=Infor!$B$42*12,ROUND(10%*R51-3000000,0),IF(R51&lt;=Infor!$B$43*12,ROUND(15%*R51-9000000,0),IF(R51&lt;=Infor!$B$44*12,ROUND(20%*R51-19800000,0),IF(R51&lt;=Infor!$B$45*12,ROUND(25%*R51-39000000,0),IF(R51&lt;=Infor!$B$46*12,ROUND(30%*R51-70200000,0),ROUND(35%*R51-118200000,0)))))))</f>
        <v>0</v>
      </c>
      <c r="T51" s="21">
        <f>SUMIF(TTL_1!$A$13:$A$63,Danh_Sach!$A51,TTL_1!$S$13:$S$63)+SUMIF(TTL_2!$A$13:$A$63,Danh_Sach!$A51,TTL_2!$S$13:$S$63)+SUMIF(TTL_3!$A$13:$A$63,Danh_Sach!$A51,TTL_3!$S$13:$S$63)+SUMIF(TTL_4!$A$13:$A$63,Danh_Sach!$A51,TTL_4!$S$13:$S$63)+SUMIF(TTL_5!$A$13:$A$63,Danh_Sach!$A51,TTL_5!$S$13:$S$63)+SUMIF(TTL_6!$A$13:$A$63,Danh_Sach!$A51,TTL_6!$S$13:$S$63)+SUMIF(TTL_7!$A$13:$A$63,Danh_Sach!$A51,TTL_7!$S$13:$S$63)+SUMIF(TTL_8!$A$13:$A$63,Danh_Sach!$A51,TTL_8!$S$13:$S$63)+SUMIF(TTL_9!$A$13:$A$63,Danh_Sach!$A51,TTL_9!$S$13:$S$63)+SUMIF(TTL_10!$A$13:$A$63,Danh_Sach!$A51,TTL_10!$S$13:$S$63)+SUMIF(TTL_11!$A$13:$A$63,Danh_Sach!$A51,TTL_11!$S$13:$S$63)+SUMIF(TTL_12!$A$13:$A$63,Danh_Sach!$A51,TTL_12!$S$13:$S$63)</f>
        <v>0</v>
      </c>
      <c r="U51" s="133">
        <f t="shared" si="3"/>
        <v>0</v>
      </c>
    </row>
    <row r="52" spans="1:45" x14ac:dyDescent="0.3">
      <c r="A52">
        <f t="shared" si="4"/>
        <v>50</v>
      </c>
      <c r="B52" t="s">
        <v>92</v>
      </c>
      <c r="C52" t="s">
        <v>47</v>
      </c>
      <c r="D52" t="s">
        <v>270</v>
      </c>
      <c r="E52" s="28">
        <v>6421</v>
      </c>
      <c r="F52" s="21">
        <v>4000000</v>
      </c>
      <c r="G52" s="22">
        <v>1</v>
      </c>
      <c r="H52" s="21">
        <v>500000</v>
      </c>
      <c r="I52" s="21">
        <v>300000</v>
      </c>
      <c r="J52" s="21">
        <v>800000</v>
      </c>
      <c r="K52" s="30">
        <v>1</v>
      </c>
      <c r="L52" s="28" t="s">
        <v>94</v>
      </c>
      <c r="O52" s="21">
        <f>SUMIF(TTL_1!$A$13:$A$63,Danh_Sach!$A52,TTL_1!$Y$13:$Y$63)+SUMIF(TTL_2!$A$13:$A$63,Danh_Sach!$A52,TTL_2!$Y$13:$Y$63)+SUMIF(TTL_3!$A$13:$A$63,Danh_Sach!$A52,TTL_3!$Y$13:$Y$63)+SUMIF(TTL_4!$A$13:$A$63,Danh_Sach!$A52,TTL_4!$Y$13:$Y$63)+SUMIF(TTL_5!$A$13:$A$63,Danh_Sach!$A52,TTL_5!$Y$13:$Y$63)+SUMIF(TTL_6!$A$13:$A$63,Danh_Sach!$A52,TTL_6!$Y$13:$Y$63)+SUMIF(TTL_7!$A$13:$A$63,Danh_Sach!$A52,TTL_7!$Y$13:$Y$63)+SUMIF(TTL_8!$A$13:$A$63,Danh_Sach!$A52,TTL_8!$Y$13:$Y$63)+SUMIF(TTL_9!$A$13:$A$63,Danh_Sach!$A52,TTL_9!$Y$13:$Y$63)+SUMIF(TTL_10!$A$13:$A$63,Danh_Sach!$A52,TTL_10!$Y$13:$Y$63)+SUMIF(TTL_11!$A$13:$A$63,Danh_Sach!$A52,TTL_11!$Y$13:$Y$63)+SUMIF(TTL_12!$A$13:$A$63,Danh_Sach!$A52,TTL_12!$Y$13:$Y$63)</f>
        <v>70633846</v>
      </c>
      <c r="P52" s="21">
        <f>SUMIF(TTL_1!$A$13:$A$63,Danh_Sach!$A52,TTL_1!$AA$13:$AA$63)+SUMIF(TTL_2!$A$13:$A$63,Danh_Sach!$A52,TTL_2!$AA$13:$AA$63)+SUMIF(TTL_3!$A$13:$A$63,Danh_Sach!$A52,TTL_3!$AA$13:$AA$63)+SUMIF(TTL_4!$A$13:$A$63,Danh_Sach!$A52,TTL_4!$AA$13:$AA$63)+SUMIF(TTL_5!$A$13:$A$63,Danh_Sach!$A52,TTL_5!$AA$13:$AA$63)+SUMIF(TTL_6!$A$13:$A$63,Danh_Sach!$A52,TTL_6!$AA$13:$AA$63)+SUMIF(TTL_7!$A$13:$A$63,Danh_Sach!$A52,TTL_7!$AA$13:$AA$63)+SUMIF(TTL_8!$A$13:$A$63,Danh_Sach!$A52,TTL_8!$AA$13:$AA$63)+SUMIF(TTL_9!$A$13:$A$63,Danh_Sach!$A52,TTL_9!$AA$13:$AA$63)+SUMIF(TTL_10!$A$13:$A$63,Danh_Sach!$A52,TTL_10!$AA$13:$AA$63)+SUMIF(TTL_11!$A$13:$A$63,Danh_Sach!$A52,TTL_11!$AA$13:$AA$63)+SUMIF(TTL_12!$A$13:$A$63,Danh_Sach!$A52,TTL_12!$AA$13:$AA$63)</f>
        <v>151200000</v>
      </c>
      <c r="Q52" s="21">
        <f>SUMIF(TTL_1!$A$13:$A$63,Danh_Sach!$A52,TTL_1!$AB$13:$AB$63)+SUMIF(TTL_2!$A$13:$A$63,Danh_Sach!$A52,TTL_2!$AB$13:$AB$63)+SUMIF(TTL_3!$A$13:$A$63,Danh_Sach!$A52,TTL_3!$AB$13:$AB$63)+SUMIF(TTL_4!$A$13:$A$63,Danh_Sach!$A52,TTL_4!$AB$13:$AB$63)+SUMIF(TTL_5!$A$13:$A$63,Danh_Sach!$A52,TTL_5!$AB$13:$AB$63)+SUMIF(TTL_6!$A$13:$A$63,Danh_Sach!$A52,TTL_6!$AB$13:$AB$63)+SUMIF(TTL_7!$A$13:$A$63,Danh_Sach!$A52,TTL_7!$AB$13:$AB$63)+SUMIF(TTL_8!$A$13:$A$63,Danh_Sach!$A52,TTL_8!$AB$13:$AB$63)+SUMIF(TTL_9!$A$13:$A$63,Danh_Sach!$A52,TTL_9!$AB$13:$AB$63)+SUMIF(TTL_10!$A$13:$A$63,Danh_Sach!$A52,TTL_10!$AB$13:$AB$63)+SUMIF(TTL_11!$A$13:$A$63,Danh_Sach!$A52,TTL_11!$AB$13:$AB$63)+SUMIF(TTL_12!$A$13:$A$63,Danh_Sach!$A52,TTL_12!$AB$13:$AB$63)</f>
        <v>5040000</v>
      </c>
      <c r="R52" s="133">
        <f t="shared" si="2"/>
        <v>0</v>
      </c>
      <c r="S52" s="21">
        <f>IF(R52&lt;=Infor!$B$41*12,ROUND(5%*R52,0),IF(R52&lt;=Infor!$B$42*12,ROUND(10%*R52-3000000,0),IF(R52&lt;=Infor!$B$43*12,ROUND(15%*R52-9000000,0),IF(R52&lt;=Infor!$B$44*12,ROUND(20%*R52-19800000,0),IF(R52&lt;=Infor!$B$45*12,ROUND(25%*R52-39000000,0),IF(R52&lt;=Infor!$B$46*12,ROUND(30%*R52-70200000,0),ROUND(35%*R52-118200000,0)))))))</f>
        <v>0</v>
      </c>
      <c r="T52" s="21">
        <f>SUMIF(TTL_1!$A$13:$A$63,Danh_Sach!$A52,TTL_1!$S$13:$S$63)+SUMIF(TTL_2!$A$13:$A$63,Danh_Sach!$A52,TTL_2!$S$13:$S$63)+SUMIF(TTL_3!$A$13:$A$63,Danh_Sach!$A52,TTL_3!$S$13:$S$63)+SUMIF(TTL_4!$A$13:$A$63,Danh_Sach!$A52,TTL_4!$S$13:$S$63)+SUMIF(TTL_5!$A$13:$A$63,Danh_Sach!$A52,TTL_5!$S$13:$S$63)+SUMIF(TTL_6!$A$13:$A$63,Danh_Sach!$A52,TTL_6!$S$13:$S$63)+SUMIF(TTL_7!$A$13:$A$63,Danh_Sach!$A52,TTL_7!$S$13:$S$63)+SUMIF(TTL_8!$A$13:$A$63,Danh_Sach!$A52,TTL_8!$S$13:$S$63)+SUMIF(TTL_9!$A$13:$A$63,Danh_Sach!$A52,TTL_9!$S$13:$S$63)+SUMIF(TTL_10!$A$13:$A$63,Danh_Sach!$A52,TTL_10!$S$13:$S$63)+SUMIF(TTL_11!$A$13:$A$63,Danh_Sach!$A52,TTL_11!$S$13:$S$63)+SUMIF(TTL_12!$A$13:$A$63,Danh_Sach!$A52,TTL_12!$S$13:$S$63)</f>
        <v>0</v>
      </c>
      <c r="U52" s="133">
        <f t="shared" si="3"/>
        <v>0</v>
      </c>
    </row>
    <row r="53" spans="1:45" x14ac:dyDescent="0.3">
      <c r="E53" s="28"/>
      <c r="F53" s="21"/>
      <c r="G53" s="22"/>
      <c r="H53" s="21"/>
      <c r="I53" s="21"/>
      <c r="J53" s="21"/>
      <c r="K53" s="30"/>
      <c r="L53" s="28"/>
    </row>
    <row r="54" spans="1:45" s="24" customFormat="1" x14ac:dyDescent="0.3">
      <c r="B54" s="24" t="s">
        <v>93</v>
      </c>
      <c r="E54" s="29"/>
      <c r="F54" s="25"/>
      <c r="K54" s="31"/>
      <c r="L54" s="29"/>
      <c r="V54" s="205"/>
      <c r="Y54" s="203"/>
      <c r="Z54" s="205"/>
      <c r="AA54" s="203"/>
      <c r="AG54" s="203"/>
      <c r="AI54" s="203"/>
      <c r="AJ54" s="203"/>
      <c r="AN54" s="25"/>
      <c r="AO54" s="25"/>
      <c r="AP54" s="25"/>
      <c r="AQ54" s="25"/>
      <c r="AR54" s="25"/>
      <c r="AS54" s="25"/>
    </row>
    <row r="55" spans="1:45" x14ac:dyDescent="0.3">
      <c r="K55" s="23"/>
    </row>
    <row r="56" spans="1:45" x14ac:dyDescent="0.3">
      <c r="K56" s="23"/>
    </row>
    <row r="57" spans="1:45" x14ac:dyDescent="0.3">
      <c r="K57" s="23"/>
    </row>
    <row r="58" spans="1:45" x14ac:dyDescent="0.3">
      <c r="K58" s="23"/>
    </row>
    <row r="59" spans="1:45" x14ac:dyDescent="0.3">
      <c r="K59" s="23"/>
    </row>
    <row r="60" spans="1:45" x14ac:dyDescent="0.3">
      <c r="K60" s="23"/>
    </row>
    <row r="61" spans="1:45" x14ac:dyDescent="0.3">
      <c r="K61" s="23"/>
    </row>
    <row r="62" spans="1:45" x14ac:dyDescent="0.3">
      <c r="K62" s="23"/>
    </row>
    <row r="63" spans="1:45" x14ac:dyDescent="0.3">
      <c r="K63" s="23"/>
    </row>
    <row r="64" spans="1:45" x14ac:dyDescent="0.3">
      <c r="K64" s="23"/>
    </row>
    <row r="65" spans="11:11" x14ac:dyDescent="0.3">
      <c r="K65" s="23"/>
    </row>
    <row r="66" spans="11:11" x14ac:dyDescent="0.3">
      <c r="K66" s="23"/>
    </row>
  </sheetData>
  <autoFilter ref="A2:M52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85" zoomScaleNormal="100" zoomScaleSheetLayoutView="85" workbookViewId="0">
      <selection activeCell="A6" sqref="A6"/>
    </sheetView>
  </sheetViews>
  <sheetFormatPr defaultColWidth="9.109375" defaultRowHeight="18" customHeight="1" x14ac:dyDescent="0.25"/>
  <cols>
    <col min="1" max="1" width="5.5546875" style="1" customWidth="1"/>
    <col min="2" max="2" width="17.6640625" style="1" customWidth="1"/>
    <col min="3" max="3" width="8.109375" style="1" customWidth="1"/>
    <col min="4" max="4" width="7.109375" style="1" customWidth="1"/>
    <col min="5" max="5" width="9.109375" style="1"/>
    <col min="6" max="6" width="11.44140625" style="1" customWidth="1"/>
    <col min="7" max="7" width="6.33203125" style="1" customWidth="1"/>
    <col min="8" max="8" width="13.5546875" style="1" customWidth="1"/>
    <col min="9" max="9" width="14.109375" style="1" customWidth="1"/>
    <col min="10" max="11" width="9.109375" style="1"/>
    <col min="12" max="12" width="0" style="1" hidden="1" customWidth="1"/>
    <col min="13" max="16" width="9.109375" style="1"/>
    <col min="17" max="17" width="9.109375" style="1" customWidth="1"/>
    <col min="18" max="16384" width="9.109375" style="1"/>
  </cols>
  <sheetData>
    <row r="1" spans="1:12" ht="18" customHeight="1" x14ac:dyDescent="0.25">
      <c r="A1" s="2" t="str">
        <f>+Infor!A1</f>
        <v>CÔNG TY CỔ PHẦN QUỐC TẾ VIETRANS MIỀN BẮC</v>
      </c>
      <c r="J1" s="1" t="s">
        <v>203</v>
      </c>
      <c r="K1" s="1" t="s">
        <v>196</v>
      </c>
      <c r="L1" s="1" t="s">
        <v>191</v>
      </c>
    </row>
    <row r="2" spans="1:12" ht="18" customHeight="1" x14ac:dyDescent="0.3">
      <c r="A2" s="3" t="str">
        <f>+Infor!A2</f>
        <v>Địa chỉ: P. 303, số 33 ngõ 30 phố Hoa Lâm, P. Việt Hưng, Q. Long Biên, Hà Nội</v>
      </c>
      <c r="J2" s="1" t="s">
        <v>17</v>
      </c>
      <c r="K2" s="138">
        <v>4</v>
      </c>
      <c r="L2" s="1" t="s">
        <v>192</v>
      </c>
    </row>
    <row r="3" spans="1:12" ht="18" customHeight="1" x14ac:dyDescent="0.25">
      <c r="A3" s="2" t="str">
        <f>+Infor!A3</f>
        <v xml:space="preserve">Bộ phận: </v>
      </c>
      <c r="L3" s="1" t="s">
        <v>193</v>
      </c>
    </row>
    <row r="4" spans="1:12" ht="18" customHeight="1" x14ac:dyDescent="0.25">
      <c r="L4" s="1" t="s">
        <v>194</v>
      </c>
    </row>
    <row r="5" spans="1:12" ht="21.6" customHeight="1" x14ac:dyDescent="0.35">
      <c r="A5" s="80" t="s">
        <v>190</v>
      </c>
      <c r="B5" s="80"/>
      <c r="C5" s="80"/>
      <c r="D5" s="80"/>
      <c r="E5" s="80"/>
      <c r="F5" s="80"/>
      <c r="G5" s="80"/>
      <c r="H5" s="80"/>
      <c r="I5" s="80"/>
      <c r="L5" s="1" t="s">
        <v>195</v>
      </c>
    </row>
    <row r="6" spans="1:12" ht="19.2" customHeight="1" x14ac:dyDescent="0.3">
      <c r="A6" s="170" t="str">
        <f>+K1&amp;" năm "&amp;Infor!B11</f>
        <v>Tháng 6 năm 2017</v>
      </c>
      <c r="B6" s="170"/>
      <c r="C6" s="170"/>
      <c r="D6" s="170"/>
      <c r="E6" s="170"/>
      <c r="F6" s="170"/>
      <c r="G6" s="170"/>
      <c r="H6" s="170"/>
      <c r="I6" s="170"/>
      <c r="L6" s="1" t="s">
        <v>196</v>
      </c>
    </row>
    <row r="7" spans="1:12" ht="6.6" customHeight="1" x14ac:dyDescent="0.25">
      <c r="L7" s="1" t="s">
        <v>197</v>
      </c>
    </row>
    <row r="8" spans="1:12" s="171" customFormat="1" ht="21" customHeight="1" x14ac:dyDescent="0.3">
      <c r="B8" s="172" t="s">
        <v>204</v>
      </c>
      <c r="C8" s="169" t="str">
        <f>+VLOOKUP(K2,DANH_SACH,2,0)</f>
        <v>Nguyễn Thành Nam</v>
      </c>
      <c r="F8" s="172" t="s">
        <v>205</v>
      </c>
      <c r="G8" s="169" t="str">
        <f>VLOOKUP(K2,DANH_SACH,3,0)</f>
        <v>KTT</v>
      </c>
      <c r="L8" s="171" t="s">
        <v>198</v>
      </c>
    </row>
    <row r="9" spans="1:12" ht="18" customHeight="1" x14ac:dyDescent="0.25">
      <c r="L9" s="1" t="s">
        <v>199</v>
      </c>
    </row>
    <row r="10" spans="1:12" ht="18" customHeight="1" x14ac:dyDescent="0.3">
      <c r="A10" s="173">
        <v>1</v>
      </c>
      <c r="B10" s="174" t="s">
        <v>211</v>
      </c>
      <c r="C10" s="174"/>
      <c r="D10" s="174"/>
      <c r="E10" s="174"/>
      <c r="F10" s="174"/>
      <c r="G10" s="174"/>
      <c r="H10" s="174"/>
      <c r="I10" s="174"/>
      <c r="L10" s="1" t="s">
        <v>201</v>
      </c>
    </row>
    <row r="11" spans="1:12" ht="18" customHeight="1" x14ac:dyDescent="0.25">
      <c r="A11" s="142" t="s">
        <v>41</v>
      </c>
      <c r="B11" s="143" t="s">
        <v>206</v>
      </c>
      <c r="C11" s="143"/>
      <c r="D11" s="142" t="s">
        <v>207</v>
      </c>
      <c r="E11" s="142" t="s">
        <v>208</v>
      </c>
      <c r="F11" s="142" t="s">
        <v>209</v>
      </c>
      <c r="G11" s="142" t="s">
        <v>22</v>
      </c>
      <c r="H11" s="142" t="s">
        <v>210</v>
      </c>
      <c r="I11" s="142" t="s">
        <v>187</v>
      </c>
      <c r="L11" s="1" t="s">
        <v>200</v>
      </c>
    </row>
    <row r="12" spans="1:12" s="2" customFormat="1" ht="18" customHeight="1" x14ac:dyDescent="0.25">
      <c r="A12" s="145" t="s">
        <v>212</v>
      </c>
      <c r="B12" s="146" t="s">
        <v>213</v>
      </c>
      <c r="C12" s="147"/>
      <c r="D12" s="147"/>
      <c r="E12" s="147"/>
      <c r="F12" s="147"/>
      <c r="G12" s="147"/>
      <c r="H12" s="147"/>
      <c r="I12" s="148"/>
      <c r="L12" s="1" t="s">
        <v>202</v>
      </c>
    </row>
    <row r="13" spans="1:12" ht="18" customHeight="1" x14ac:dyDescent="0.25">
      <c r="A13" s="144" t="s">
        <v>214</v>
      </c>
      <c r="B13" s="4" t="s">
        <v>215</v>
      </c>
      <c r="C13" s="5"/>
      <c r="D13" s="149">
        <f>+IF($K$1="Tháng 1",VLOOKUP($K$2,BCC_1,37,0),IF($K$1="Tháng 2",VLOOKUP($K$2,BCC_2,37,0),IF($K$1="Tháng 3",VLOOKUP($K$2,BCC_3,37,0),IF($K$1="Tháng 4",VLOOKUP($K$2,BCC_4,37,0),IF($K$1="Tháng 5",VLOOKUP($K$2,BCC_5,37,0),IF($K$1="Tháng 6",VLOOKUP($K$2,BCC_6,37,0),IF($K$1="Tháng 7",VLOOKUP($K$2,BCC_7,37,0),IF($K$1="Tháng 8",VLOOKUP($K$2,BCC_8,37,0),IF($K$1="Tháng 9",VLOOKUP($K$2,BCC_9,37,0),IF($K$1="Tháng 10",VLOOKUP($K$2,BCC_10,37,0),IF($K$1="Tháng 11",VLOOKUP($K$2,BCC_11,37,0),VLOOKUP($K$2,BCC_12,37,0))))))))))))</f>
        <v>26</v>
      </c>
      <c r="E13" s="259">
        <v>1</v>
      </c>
      <c r="F13" s="258">
        <f>+VLOOKUP(K2,DANH_SACH,6,0)</f>
        <v>4000000</v>
      </c>
      <c r="G13" s="260">
        <f>VLOOKUP(K2,DANH_SACH,7,0)</f>
        <v>2</v>
      </c>
      <c r="H13" s="39">
        <f>+ROUND(D13*E13*F13*G13/26,0)</f>
        <v>8000000</v>
      </c>
      <c r="I13" s="261"/>
    </row>
    <row r="14" spans="1:12" ht="18" customHeight="1" x14ac:dyDescent="0.25">
      <c r="A14" s="144" t="s">
        <v>216</v>
      </c>
      <c r="B14" s="4" t="s">
        <v>217</v>
      </c>
      <c r="C14" s="5"/>
      <c r="D14" s="149">
        <f>+IF($K$1="Tháng 1",VLOOKUP($K$2,BCC_1,38,0),IF($K$1="Tháng 2",VLOOKUP($K$2,BCC_2,38,0),IF($K$1="Tháng 3",VLOOKUP($K$2,BCC_3,38,0),IF($K$1="Tháng 4",VLOOKUP($K$2,BCC_4,38,0),IF($K$1="Tháng 5",VLOOKUP($K$2,BCC_5,38,0),IF($K$1="Tháng 6",VLOOKUP($K$2,BCC_6,38,0),IF($K$1="Tháng 7",VLOOKUP($K$2,BCC_7,38,0),IF($K$1="Tháng 8",VLOOKUP($K$2,BCC_8,38,0),IF($K$1="Tháng 9",VLOOKUP($K$2,BCC_9,38,0),IF($K$1="Tháng 10",VLOOKUP($K$2,BCC_10,38,0),IF($K$1="Tháng 11",VLOOKUP($K$2,BCC_11,38,0),VLOOKUP($K$2,BCC_12,38,0))))))))))))</f>
        <v>0</v>
      </c>
      <c r="E14" s="259"/>
      <c r="F14" s="258"/>
      <c r="G14" s="260"/>
      <c r="H14" s="39">
        <f>+ROUND(D14*E13*F13*G13/26,0)</f>
        <v>0</v>
      </c>
      <c r="I14" s="262"/>
    </row>
    <row r="15" spans="1:12" ht="18" customHeight="1" x14ac:dyDescent="0.25">
      <c r="A15" s="144" t="s">
        <v>218</v>
      </c>
      <c r="B15" s="4" t="s">
        <v>219</v>
      </c>
      <c r="C15" s="5"/>
      <c r="D15" s="149">
        <v>0</v>
      </c>
      <c r="E15" s="155">
        <v>1.5</v>
      </c>
      <c r="F15" s="258"/>
      <c r="G15" s="260"/>
      <c r="H15" s="39">
        <v>0</v>
      </c>
      <c r="I15" s="262"/>
    </row>
    <row r="16" spans="1:12" ht="18" customHeight="1" x14ac:dyDescent="0.25">
      <c r="A16" s="144" t="s">
        <v>220</v>
      </c>
      <c r="B16" s="4" t="s">
        <v>221</v>
      </c>
      <c r="C16" s="5"/>
      <c r="D16" s="149">
        <v>0</v>
      </c>
      <c r="E16" s="155">
        <v>2</v>
      </c>
      <c r="F16" s="258"/>
      <c r="G16" s="260"/>
      <c r="H16" s="39">
        <v>0</v>
      </c>
      <c r="I16" s="263"/>
    </row>
    <row r="17" spans="1:9" s="2" customFormat="1" ht="18" customHeight="1" x14ac:dyDescent="0.25">
      <c r="A17" s="145" t="s">
        <v>222</v>
      </c>
      <c r="B17" s="146" t="s">
        <v>223</v>
      </c>
      <c r="C17" s="147"/>
      <c r="D17" s="153"/>
      <c r="E17" s="147"/>
      <c r="F17" s="147"/>
      <c r="G17" s="147"/>
      <c r="H17" s="147"/>
      <c r="I17" s="148"/>
    </row>
    <row r="18" spans="1:9" ht="18" customHeight="1" x14ac:dyDescent="0.25">
      <c r="A18" s="144" t="s">
        <v>214</v>
      </c>
      <c r="B18" s="4" t="s">
        <v>224</v>
      </c>
      <c r="C18" s="5"/>
      <c r="D18" s="149">
        <f>+D13</f>
        <v>26</v>
      </c>
      <c r="E18" s="41"/>
      <c r="F18" s="39">
        <f>+Infor!$E$16</f>
        <v>40000</v>
      </c>
      <c r="G18" s="39"/>
      <c r="H18" s="39">
        <f>+D18*F18</f>
        <v>1040000</v>
      </c>
      <c r="I18" s="261"/>
    </row>
    <row r="19" spans="1:9" ht="18" customHeight="1" x14ac:dyDescent="0.25">
      <c r="A19" s="144" t="s">
        <v>216</v>
      </c>
      <c r="B19" s="4" t="s">
        <v>225</v>
      </c>
      <c r="C19" s="33"/>
      <c r="D19" s="150"/>
      <c r="E19" s="33"/>
      <c r="F19" s="154"/>
      <c r="G19" s="12"/>
      <c r="H19" s="39">
        <f>+VLOOKUP(K2,DANH_SACH,8,0)</f>
        <v>700000</v>
      </c>
      <c r="I19" s="262"/>
    </row>
    <row r="20" spans="1:9" ht="18" customHeight="1" x14ac:dyDescent="0.25">
      <c r="A20" s="144" t="s">
        <v>218</v>
      </c>
      <c r="B20" s="4" t="s">
        <v>25</v>
      </c>
      <c r="C20" s="33"/>
      <c r="D20" s="150"/>
      <c r="E20" s="33"/>
      <c r="F20" s="154"/>
      <c r="G20" s="12"/>
      <c r="H20" s="39">
        <f>VLOOKUP(K2,DANH_SACH,9,0)</f>
        <v>500000</v>
      </c>
      <c r="I20" s="262"/>
    </row>
    <row r="21" spans="1:9" ht="18" customHeight="1" x14ac:dyDescent="0.25">
      <c r="A21" s="144" t="s">
        <v>220</v>
      </c>
      <c r="B21" s="4" t="s">
        <v>26</v>
      </c>
      <c r="C21" s="33"/>
      <c r="D21" s="150"/>
      <c r="E21" s="33"/>
      <c r="F21" s="154"/>
      <c r="G21" s="12"/>
      <c r="H21" s="39">
        <f>+VLOOKUP(K2,DANH_SACH,10,0)</f>
        <v>1000000</v>
      </c>
      <c r="I21" s="262"/>
    </row>
    <row r="22" spans="1:9" ht="18" customHeight="1" x14ac:dyDescent="0.25">
      <c r="A22" s="144" t="s">
        <v>226</v>
      </c>
      <c r="B22" s="4" t="s">
        <v>227</v>
      </c>
      <c r="C22" s="33"/>
      <c r="D22" s="150"/>
      <c r="E22" s="33"/>
      <c r="F22" s="154"/>
      <c r="G22" s="12"/>
      <c r="H22" s="39">
        <v>0</v>
      </c>
      <c r="I22" s="263"/>
    </row>
    <row r="23" spans="1:9" ht="18" customHeight="1" x14ac:dyDescent="0.25">
      <c r="A23" s="151"/>
      <c r="B23" s="33"/>
      <c r="C23" s="33"/>
      <c r="D23" s="150"/>
      <c r="E23" s="33"/>
      <c r="F23" s="147"/>
      <c r="G23" s="152" t="s">
        <v>93</v>
      </c>
      <c r="H23" s="156">
        <f>SUM(H10:H22)</f>
        <v>11240000</v>
      </c>
      <c r="I23" s="5"/>
    </row>
    <row r="24" spans="1:9" ht="18" customHeight="1" x14ac:dyDescent="0.3">
      <c r="A24" s="173">
        <v>2</v>
      </c>
      <c r="B24" s="174" t="s">
        <v>228</v>
      </c>
      <c r="C24" s="174"/>
      <c r="D24" s="174"/>
      <c r="E24" s="174"/>
      <c r="F24" s="174"/>
      <c r="G24" s="174"/>
      <c r="H24" s="174"/>
      <c r="I24" s="174"/>
    </row>
    <row r="25" spans="1:9" s="2" customFormat="1" ht="18" customHeight="1" x14ac:dyDescent="0.25">
      <c r="A25" s="142" t="s">
        <v>41</v>
      </c>
      <c r="B25" s="143" t="s">
        <v>206</v>
      </c>
      <c r="C25" s="143"/>
      <c r="D25" s="143" t="s">
        <v>156</v>
      </c>
      <c r="E25" s="143"/>
      <c r="F25" s="143" t="s">
        <v>187</v>
      </c>
      <c r="G25" s="143"/>
      <c r="H25" s="143"/>
      <c r="I25" s="143"/>
    </row>
    <row r="26" spans="1:9" ht="18" customHeight="1" x14ac:dyDescent="0.25">
      <c r="A26" s="144" t="s">
        <v>231</v>
      </c>
      <c r="B26" s="4" t="s">
        <v>229</v>
      </c>
      <c r="C26" s="5"/>
      <c r="D26" s="157" t="str">
        <f>IF($K$1="Tháng 1",VLOOKUP($K$2,TTL_1,30,0),IF($K$1="Tháng 2",VLOOKUP($K$2,TTL_2,30,0),IF($K$1="Tháng 3",VLOOKUP($K$2,TTL_3,30,0),IF($K$1="Tháng 4",VLOOKUP($K$2,TTL_4,30,0),IF($K$1="Tháng 5",VLOOKUP($K$2,TTL_5,30,0),IF($K$1="Tháng 6",VLOOKUP($K$2,TTL_6,30,0),IF($K$1="Tháng 7",VLOOKUP($K$2,TTL_7,30,0),IF($K$1="Tháng 8",VLOOKUP($K$2,TTL_8,30,0),IF($K$1="Tháng 9",VLOOKUP($K$2,TTL_9,30,0),IF($K$1="Tháng 10",VLOOKUP($K$2,TTL_10,30,0),IF($K$1="Tháng 11",VLOOKUP($K$2,TTL_11,30,0),VLOOKUP($K$2,TTL_12,30,0))))))))))))</f>
        <v/>
      </c>
      <c r="E26" s="157"/>
      <c r="F26" s="159"/>
      <c r="G26" s="160"/>
      <c r="H26" s="160"/>
      <c r="I26" s="161"/>
    </row>
    <row r="27" spans="1:9" ht="18" customHeight="1" x14ac:dyDescent="0.25">
      <c r="A27" s="41" t="s">
        <v>232</v>
      </c>
      <c r="B27" s="4" t="s">
        <v>166</v>
      </c>
      <c r="C27" s="5"/>
      <c r="D27" s="157">
        <f>IF($K$1="Tháng 1",VLOOKUP($K$2,TTL_1,19,0),IF($K$1="Tháng 2",VLOOKUP($K$2,TTL_2,19,0),IF($K$1="Tháng 3",VLOOKUP($K$2,TTL_3,19,0),IF($K$1="Tháng 4",VLOOKUP($K$2,TTL_4,19,0),IF($K$1="Tháng 5",VLOOKUP($K$2,TTL_5,19,0),IF($K$1="Tháng 6",VLOOKUP($K$2,TTL_6,19,0),IF($K$1="Tháng 7",VLOOKUP($K$2,TTL_7,19,0),IF($K$1="Tháng 8",VLOOKUP($K$2,TTL_8,19,0),IF($K$1="Tháng 9",VLOOKUP($K$2,TTL_9,19,0),IF($K$1="Tháng 10",VLOOKUP($K$2,TTL_10,19,0),IF($K$1="Tháng 11",VLOOKUP($K$2,TTL_11,19,0),VLOOKUP($K$2,TTL_12,19,0))))))))))))</f>
        <v>0</v>
      </c>
      <c r="E27" s="157"/>
      <c r="F27" s="162" t="s">
        <v>235</v>
      </c>
      <c r="G27" s="163"/>
      <c r="H27" s="164">
        <f>VLOOKUP($K$2,DANH_SACH,11,0)</f>
        <v>2</v>
      </c>
      <c r="I27" s="9"/>
    </row>
    <row r="28" spans="1:9" ht="18" customHeight="1" x14ac:dyDescent="0.25">
      <c r="A28" s="41" t="s">
        <v>233</v>
      </c>
      <c r="B28" s="4" t="s">
        <v>230</v>
      </c>
      <c r="C28" s="5"/>
      <c r="D28" s="157">
        <f>IF($K$1="Tháng 1",VLOOKUP($K$2,TTL_1,28,0),IF($K$1="Tháng 2",VLOOKUP($K$2,TTL_2,28,0),IF($K$1="Tháng 3",VLOOKUP($K$2,TTL_3,28,0),IF($K$1="Tháng 4",VLOOKUP($K$2,TTL_4,28,0),IF($K$1="Tháng 5",VLOOKUP($K$2,TTL_5,28,0),IF($K$1="Tháng 6",VLOOKUP($K$2,TTL_6,28,0),IF($K$1="Tháng 7",VLOOKUP($K$2,TTL_7,28,0),IF($K$1="Tháng 8",VLOOKUP($K$2,TTL_8,28,0),IF($K$1="Tháng 9",VLOOKUP($K$2,TTL_9,28,0),IF($K$1="Tháng 10",VLOOKUP($K$2,TTL_10,28,0),IF($K$1="Tháng 11",VLOOKUP($K$2,TTL_11,28,0),VLOOKUP($K$2,TTL_12,28,0))))))))))))</f>
        <v>420000</v>
      </c>
      <c r="E28" s="157"/>
      <c r="F28" s="162" t="s">
        <v>236</v>
      </c>
      <c r="G28" s="163"/>
      <c r="H28" s="167">
        <f>IF(VLOOKUP($K$2,DANH_SACH,12,0)="Y",VLOOKUP($K$2,DANH_SACH,6,0),"")</f>
        <v>4000000</v>
      </c>
      <c r="I28" s="9" t="str">
        <f>IF(H28="","","đ")</f>
        <v>đ</v>
      </c>
    </row>
    <row r="29" spans="1:9" ht="18" customHeight="1" x14ac:dyDescent="0.25">
      <c r="A29" s="41" t="s">
        <v>234</v>
      </c>
      <c r="B29" s="4" t="s">
        <v>227</v>
      </c>
      <c r="C29" s="5"/>
      <c r="D29" s="157">
        <v>0</v>
      </c>
      <c r="E29" s="157"/>
      <c r="F29" s="162" t="s">
        <v>237</v>
      </c>
      <c r="G29" s="163" t="str">
        <f>IF(H28="","",TEXT(Infor!$B$33,"0.0%")&amp;" BHXH; "&amp;TEXT(Infor!$B$34,"0.0%")&amp;" BHYT; "&amp;TEXT(Infor!$B$35,"0.0%")&amp;" BHTN")</f>
        <v>8.0% BHXH; 1.5% BHYT; 1.0% BHTN</v>
      </c>
      <c r="H29" s="163"/>
      <c r="I29" s="9"/>
    </row>
    <row r="30" spans="1:9" ht="18" customHeight="1" x14ac:dyDescent="0.25">
      <c r="A30" s="4"/>
      <c r="B30" s="33"/>
      <c r="C30" s="148" t="s">
        <v>93</v>
      </c>
      <c r="D30" s="158">
        <f>SUM(D26:D29)</f>
        <v>420000</v>
      </c>
      <c r="E30" s="158"/>
      <c r="F30" s="165"/>
      <c r="G30" s="166"/>
      <c r="H30" s="166"/>
      <c r="I30" s="11"/>
    </row>
    <row r="31" spans="1:9" ht="18" customHeight="1" x14ac:dyDescent="0.3">
      <c r="A31" s="173">
        <v>3</v>
      </c>
      <c r="B31" s="174" t="s">
        <v>238</v>
      </c>
      <c r="C31" s="174"/>
      <c r="D31" s="174"/>
      <c r="E31" s="174"/>
      <c r="F31" s="174"/>
      <c r="G31" s="174"/>
      <c r="H31" s="174"/>
      <c r="I31" s="174"/>
    </row>
    <row r="32" spans="1:9" s="2" customFormat="1" ht="18" customHeight="1" x14ac:dyDescent="0.25">
      <c r="B32" s="139"/>
      <c r="C32" s="139" t="s">
        <v>239</v>
      </c>
      <c r="D32" s="140">
        <f>H23-D30</f>
        <v>10820000</v>
      </c>
      <c r="E32" s="140"/>
    </row>
    <row r="33" spans="2:8" s="2" customFormat="1" ht="18" customHeight="1" x14ac:dyDescent="0.3">
      <c r="B33" s="168" t="s">
        <v>240</v>
      </c>
      <c r="C33" s="3" t="str">
        <f>[2]!DocSo(D32)</f>
        <v>Mười triệu, tám trăm hai mươi ngàn đồng chẵn.</v>
      </c>
    </row>
    <row r="35" spans="2:8" ht="18" customHeight="1" x14ac:dyDescent="0.25">
      <c r="H35" s="175" t="s">
        <v>243</v>
      </c>
    </row>
    <row r="36" spans="2:8" s="2" customFormat="1" ht="18" customHeight="1" x14ac:dyDescent="0.25">
      <c r="B36" s="141" t="s">
        <v>241</v>
      </c>
      <c r="E36" s="141" t="s">
        <v>244</v>
      </c>
      <c r="H36" s="141" t="s">
        <v>242</v>
      </c>
    </row>
    <row r="37" spans="2:8" ht="18" customHeight="1" x14ac:dyDescent="0.25">
      <c r="B37" s="175" t="s">
        <v>138</v>
      </c>
      <c r="E37" s="175" t="s">
        <v>245</v>
      </c>
      <c r="H37" s="175" t="s">
        <v>246</v>
      </c>
    </row>
  </sheetData>
  <mergeCells count="5">
    <mergeCell ref="F13:F16"/>
    <mergeCell ref="E13:E14"/>
    <mergeCell ref="G13:G16"/>
    <mergeCell ref="I13:I16"/>
    <mergeCell ref="I18:I22"/>
  </mergeCells>
  <dataValidations count="1">
    <dataValidation type="list" allowBlank="1" showInputMessage="1" showErrorMessage="1" sqref="K1">
      <formula1>$L$1:$L$12</formula1>
    </dataValidation>
  </dataValidations>
  <printOptions horizontalCentered="1"/>
  <pageMargins left="0.55118110236220474" right="0.23622047244094491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Danh_Sach!$A$3:$A$53</xm:f>
          </x14:formula1>
          <xm:sqref>K2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zoomScale="85" zoomScaleNormal="115" zoomScaleSheetLayoutView="85" workbookViewId="0">
      <selection activeCell="A8" sqref="A8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1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1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1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1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1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DATE(Infor!B11,1,1)</f>
        <v>42736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1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1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1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42736</v>
      </c>
      <c r="F10" s="51">
        <f>IF(E10="","",IF(DAY(E10+1)=DAY($E$10),"",E10+1))</f>
        <v>42737</v>
      </c>
      <c r="G10" s="51">
        <f t="shared" ref="G10:AI10" si="1">IF(F10="","",IF(DAY(F10+1)=DAY($E$10),"",F10+1))</f>
        <v>42738</v>
      </c>
      <c r="H10" s="51">
        <f t="shared" si="1"/>
        <v>42739</v>
      </c>
      <c r="I10" s="51">
        <f t="shared" si="1"/>
        <v>42740</v>
      </c>
      <c r="J10" s="51">
        <f t="shared" si="1"/>
        <v>42741</v>
      </c>
      <c r="K10" s="51">
        <f t="shared" si="1"/>
        <v>42742</v>
      </c>
      <c r="L10" s="51">
        <f t="shared" si="1"/>
        <v>42743</v>
      </c>
      <c r="M10" s="51">
        <f t="shared" si="1"/>
        <v>42744</v>
      </c>
      <c r="N10" s="51">
        <f t="shared" si="1"/>
        <v>42745</v>
      </c>
      <c r="O10" s="51">
        <f t="shared" si="1"/>
        <v>42746</v>
      </c>
      <c r="P10" s="51">
        <f t="shared" si="1"/>
        <v>42747</v>
      </c>
      <c r="Q10" s="51">
        <f t="shared" si="1"/>
        <v>42748</v>
      </c>
      <c r="R10" s="51">
        <f t="shared" si="1"/>
        <v>42749</v>
      </c>
      <c r="S10" s="51">
        <f t="shared" si="1"/>
        <v>42750</v>
      </c>
      <c r="T10" s="51">
        <f t="shared" si="1"/>
        <v>42751</v>
      </c>
      <c r="U10" s="51">
        <f t="shared" si="1"/>
        <v>42752</v>
      </c>
      <c r="V10" s="51">
        <f t="shared" si="1"/>
        <v>42753</v>
      </c>
      <c r="W10" s="51">
        <f t="shared" si="1"/>
        <v>42754</v>
      </c>
      <c r="X10" s="51">
        <f t="shared" si="1"/>
        <v>42755</v>
      </c>
      <c r="Y10" s="51">
        <f t="shared" si="1"/>
        <v>42756</v>
      </c>
      <c r="Z10" s="51">
        <f t="shared" si="1"/>
        <v>42757</v>
      </c>
      <c r="AA10" s="51">
        <f t="shared" si="1"/>
        <v>42758</v>
      </c>
      <c r="AB10" s="51">
        <f t="shared" si="1"/>
        <v>42759</v>
      </c>
      <c r="AC10" s="51">
        <f t="shared" si="1"/>
        <v>42760</v>
      </c>
      <c r="AD10" s="51">
        <f t="shared" si="1"/>
        <v>42761</v>
      </c>
      <c r="AE10" s="51">
        <f t="shared" si="1"/>
        <v>42762</v>
      </c>
      <c r="AF10" s="51">
        <f t="shared" si="1"/>
        <v>42763</v>
      </c>
      <c r="AG10" s="51">
        <f t="shared" si="1"/>
        <v>42764</v>
      </c>
      <c r="AH10" s="51">
        <f t="shared" si="1"/>
        <v>42765</v>
      </c>
      <c r="AI10" s="51">
        <f t="shared" si="1"/>
        <v>42766</v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1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Chủ nhật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hai</v>
      </c>
      <c r="G11" s="50" t="str">
        <f t="shared" si="2"/>
        <v xml:space="preserve">          Thứ ba</v>
      </c>
      <c r="H11" s="50" t="str">
        <f t="shared" si="2"/>
        <v xml:space="preserve">          Thứ tư</v>
      </c>
      <c r="I11" s="50" t="str">
        <f t="shared" si="2"/>
        <v xml:space="preserve">          Thứ năm</v>
      </c>
      <c r="J11" s="50" t="str">
        <f t="shared" si="2"/>
        <v xml:space="preserve">          Thứ sáu</v>
      </c>
      <c r="K11" s="50" t="str">
        <f t="shared" si="2"/>
        <v xml:space="preserve">          Thứ bảy</v>
      </c>
      <c r="L11" s="50" t="str">
        <f t="shared" si="2"/>
        <v xml:space="preserve">          Chủ nhật</v>
      </c>
      <c r="M11" s="50" t="str">
        <f t="shared" si="2"/>
        <v xml:space="preserve">          Thứ hai</v>
      </c>
      <c r="N11" s="50" t="str">
        <f t="shared" si="2"/>
        <v xml:space="preserve">          Thứ ba</v>
      </c>
      <c r="O11" s="50" t="str">
        <f t="shared" si="2"/>
        <v xml:space="preserve">          Thứ tư</v>
      </c>
      <c r="P11" s="50" t="str">
        <f t="shared" si="2"/>
        <v xml:space="preserve">          Thứ năm</v>
      </c>
      <c r="Q11" s="50" t="str">
        <f t="shared" si="2"/>
        <v xml:space="preserve">          Thứ sáu</v>
      </c>
      <c r="R11" s="50" t="str">
        <f t="shared" si="2"/>
        <v xml:space="preserve">          Thứ bảy</v>
      </c>
      <c r="S11" s="50" t="str">
        <f t="shared" si="2"/>
        <v xml:space="preserve">          Chủ nhật</v>
      </c>
      <c r="T11" s="50" t="str">
        <f t="shared" si="2"/>
        <v xml:space="preserve">          Thứ hai</v>
      </c>
      <c r="U11" s="50" t="str">
        <f t="shared" si="2"/>
        <v xml:space="preserve">          Thứ ba</v>
      </c>
      <c r="V11" s="50" t="str">
        <f t="shared" si="2"/>
        <v xml:space="preserve">          Thứ tư</v>
      </c>
      <c r="W11" s="50" t="str">
        <f t="shared" si="2"/>
        <v xml:space="preserve">          Thứ năm</v>
      </c>
      <c r="X11" s="50" t="str">
        <f t="shared" si="2"/>
        <v xml:space="preserve">          Thứ sáu</v>
      </c>
      <c r="Y11" s="50" t="str">
        <f t="shared" si="2"/>
        <v xml:space="preserve">          Thứ bảy</v>
      </c>
      <c r="Z11" s="50" t="str">
        <f t="shared" si="2"/>
        <v xml:space="preserve">          Chủ nhật</v>
      </c>
      <c r="AA11" s="50" t="str">
        <f t="shared" si="2"/>
        <v xml:space="preserve">          Thứ hai</v>
      </c>
      <c r="AB11" s="50" t="str">
        <f t="shared" si="2"/>
        <v xml:space="preserve">          Thứ ba</v>
      </c>
      <c r="AC11" s="50" t="str">
        <f t="shared" si="2"/>
        <v xml:space="preserve">          Thứ tư</v>
      </c>
      <c r="AD11" s="50" t="str">
        <f t="shared" si="2"/>
        <v xml:space="preserve">          Thứ năm</v>
      </c>
      <c r="AE11" s="50" t="str">
        <f t="shared" si="2"/>
        <v xml:space="preserve">          Thứ sáu</v>
      </c>
      <c r="AF11" s="50" t="str">
        <f t="shared" si="2"/>
        <v xml:space="preserve">          Thứ bảy</v>
      </c>
      <c r="AG11" s="50" t="str">
        <f t="shared" si="2"/>
        <v xml:space="preserve">          Chủ nhật</v>
      </c>
      <c r="AH11" s="50" t="str">
        <f t="shared" si="2"/>
        <v xml:space="preserve">          Thứ hai</v>
      </c>
      <c r="AI11" s="50" t="str">
        <f t="shared" si="2"/>
        <v xml:space="preserve">          Thứ ba</v>
      </c>
      <c r="AJ11" s="276"/>
      <c r="AK11" s="269"/>
      <c r="AL11" s="269"/>
      <c r="AM11" s="269"/>
      <c r="AN11" s="270"/>
      <c r="AO11" s="44">
        <f t="shared" si="0"/>
        <v>1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43" si="3">IF(A12="","",VLOOKUP(A12,DANH_SACH,2,0))</f>
        <v>Trần Quang Trung</v>
      </c>
      <c r="D12" s="55" t="str">
        <f t="shared" ref="D12:D43" si="4">IF(A12="","",VLOOKUP(A12,DANH_SACH,3,0))</f>
        <v>Giám đốc</v>
      </c>
      <c r="E12" s="56" t="str">
        <f>IF(OR($A12="",E$10=""),"",IF(IFERROR(MATCH(BBC_1!E$10,Infor!$A$13:$A$30,0),0)&gt;0,"L",IF(WEEKDAY(E$10)=1,"","X")))</f>
        <v/>
      </c>
      <c r="F12" s="56" t="str">
        <f>IF(OR($A12="",F$10=""),"",IF(IFERROR(MATCH(BBC_1!F$10,Infor!$A$13:$A$30,0),0)&gt;0,"L",IF(WEEKDAY(F$10)=1,"","X")))</f>
        <v>L</v>
      </c>
      <c r="G12" s="56" t="str">
        <f>IF(OR($A12="",G$10=""),"",IF(IFERROR(MATCH(BBC_1!G$10,Infor!$A$13:$A$30,0),0)&gt;0,"L",IF(WEEKDAY(G$10)=1,"","X")))</f>
        <v>X</v>
      </c>
      <c r="H12" s="56" t="str">
        <f>IF(OR($A12="",H$10=""),"",IF(IFERROR(MATCH(BBC_1!H$10,Infor!$A$13:$A$30,0),0)&gt;0,"L",IF(WEEKDAY(H$10)=1,"","X")))</f>
        <v>X</v>
      </c>
      <c r="I12" s="56" t="str">
        <f>IF(OR($A12="",I$10=""),"",IF(IFERROR(MATCH(BBC_1!I$10,Infor!$A$13:$A$30,0),0)&gt;0,"L",IF(WEEKDAY(I$10)=1,"","X")))</f>
        <v>X</v>
      </c>
      <c r="J12" s="56" t="str">
        <f>IF(OR($A12="",J$10=""),"",IF(IFERROR(MATCH(BBC_1!J$10,Infor!$A$13:$A$30,0),0)&gt;0,"L",IF(WEEKDAY(J$10)=1,"","X")))</f>
        <v>X</v>
      </c>
      <c r="K12" s="56" t="str">
        <f>IF(OR($A12="",K$10=""),"",IF(IFERROR(MATCH(BBC_1!K$10,Infor!$A$13:$A$30,0),0)&gt;0,"L",IF(WEEKDAY(K$10)=1,"","X")))</f>
        <v>X</v>
      </c>
      <c r="L12" s="56" t="str">
        <f>IF(OR($A12="",L$10=""),"",IF(IFERROR(MATCH(BBC_1!L$10,Infor!$A$13:$A$30,0),0)&gt;0,"L",IF(WEEKDAY(L$10)=1,"","X")))</f>
        <v/>
      </c>
      <c r="M12" s="56" t="str">
        <f>IF(OR($A12="",M$10=""),"",IF(IFERROR(MATCH(BBC_1!M$10,Infor!$A$13:$A$30,0),0)&gt;0,"L",IF(WEEKDAY(M$10)=1,"","X")))</f>
        <v>X</v>
      </c>
      <c r="N12" s="56" t="str">
        <f>IF(OR($A12="",N$10=""),"",IF(IFERROR(MATCH(BBC_1!N$10,Infor!$A$13:$A$30,0),0)&gt;0,"L",IF(WEEKDAY(N$10)=1,"","X")))</f>
        <v>X</v>
      </c>
      <c r="O12" s="56" t="str">
        <f>IF(OR($A12="",O$10=""),"",IF(IFERROR(MATCH(BBC_1!O$10,Infor!$A$13:$A$30,0),0)&gt;0,"L",IF(WEEKDAY(O$10)=1,"","X")))</f>
        <v>X</v>
      </c>
      <c r="P12" s="56" t="str">
        <f>IF(OR($A12="",P$10=""),"",IF(IFERROR(MATCH(BBC_1!P$10,Infor!$A$13:$A$30,0),0)&gt;0,"L",IF(WEEKDAY(P$10)=1,"","X")))</f>
        <v>X</v>
      </c>
      <c r="Q12" s="56" t="str">
        <f>IF(OR($A12="",Q$10=""),"",IF(IFERROR(MATCH(BBC_1!Q$10,Infor!$A$13:$A$30,0),0)&gt;0,"L",IF(WEEKDAY(Q$10)=1,"","X")))</f>
        <v>X</v>
      </c>
      <c r="R12" s="56" t="str">
        <f>IF(OR($A12="",R$10=""),"",IF(IFERROR(MATCH(BBC_1!R$10,Infor!$A$13:$A$30,0),0)&gt;0,"L",IF(WEEKDAY(R$10)=1,"","X")))</f>
        <v>X</v>
      </c>
      <c r="S12" s="56" t="str">
        <f>IF(OR($A12="",S$10=""),"",IF(IFERROR(MATCH(BBC_1!S$10,Infor!$A$13:$A$30,0),0)&gt;0,"L",IF(WEEKDAY(S$10)=1,"","X")))</f>
        <v/>
      </c>
      <c r="T12" s="56" t="str">
        <f>IF(OR($A12="",T$10=""),"",IF(IFERROR(MATCH(BBC_1!T$10,Infor!$A$13:$A$30,0),0)&gt;0,"L",IF(WEEKDAY(T$10)=1,"","X")))</f>
        <v>X</v>
      </c>
      <c r="U12" s="56" t="str">
        <f>IF(OR($A12="",U$10=""),"",IF(IFERROR(MATCH(BBC_1!U$10,Infor!$A$13:$A$30,0),0)&gt;0,"L",IF(WEEKDAY(U$10)=1,"","X")))</f>
        <v>X</v>
      </c>
      <c r="V12" s="56" t="str">
        <f>IF(OR($A12="",V$10=""),"",IF(IFERROR(MATCH(BBC_1!V$10,Infor!$A$13:$A$30,0),0)&gt;0,"L",IF(WEEKDAY(V$10)=1,"","X")))</f>
        <v>X</v>
      </c>
      <c r="W12" s="56" t="str">
        <f>IF(OR($A12="",W$10=""),"",IF(IFERROR(MATCH(BBC_1!W$10,Infor!$A$13:$A$30,0),0)&gt;0,"L",IF(WEEKDAY(W$10)=1,"","X")))</f>
        <v>X</v>
      </c>
      <c r="X12" s="56" t="str">
        <f>IF(OR($A12="",X$10=""),"",IF(IFERROR(MATCH(BBC_1!X$10,Infor!$A$13:$A$30,0),0)&gt;0,"L",IF(WEEKDAY(X$10)=1,"","X")))</f>
        <v>X</v>
      </c>
      <c r="Y12" s="56" t="str">
        <f>IF(OR($A12="",Y$10=""),"",IF(IFERROR(MATCH(BBC_1!Y$10,Infor!$A$13:$A$30,0),0)&gt;0,"L",IF(WEEKDAY(Y$10)=1,"","X")))</f>
        <v>X</v>
      </c>
      <c r="Z12" s="56" t="str">
        <f>IF(OR($A12="",Z$10=""),"",IF(IFERROR(MATCH(BBC_1!Z$10,Infor!$A$13:$A$30,0),0)&gt;0,"L",IF(WEEKDAY(Z$10)=1,"","X")))</f>
        <v/>
      </c>
      <c r="AA12" s="56" t="str">
        <f>IF(OR($A12="",AA$10=""),"",IF(IFERROR(MATCH(BBC_1!AA$10,Infor!$A$13:$A$30,0),0)&gt;0,"L",IF(WEEKDAY(AA$10)=1,"","X")))</f>
        <v>X</v>
      </c>
      <c r="AB12" s="56" t="str">
        <f>IF(OR($A12="",AB$10=""),"",IF(IFERROR(MATCH(BBC_1!AB$10,Infor!$A$13:$A$30,0),0)&gt;0,"L",IF(WEEKDAY(AB$10)=1,"","X")))</f>
        <v>X</v>
      </c>
      <c r="AC12" s="56" t="str">
        <f>IF(OR($A12="",AC$10=""),"",IF(IFERROR(MATCH(BBC_1!AC$10,Infor!$A$13:$A$30,0),0)&gt;0,"L",IF(WEEKDAY(AC$10)=1,"","X")))</f>
        <v>X</v>
      </c>
      <c r="AD12" s="56" t="str">
        <f>IF(OR($A12="",AD$10=""),"",IF(IFERROR(MATCH(BBC_1!AD$10,Infor!$A$13:$A$30,0),0)&gt;0,"L",IF(WEEKDAY(AD$10)=1,"","X")))</f>
        <v>L</v>
      </c>
      <c r="AE12" s="56" t="str">
        <f>IF(OR($A12="",AE$10=""),"",IF(IFERROR(MATCH(BBC_1!AE$10,Infor!$A$13:$A$30,0),0)&gt;0,"L",IF(WEEKDAY(AE$10)=1,"","X")))</f>
        <v>L</v>
      </c>
      <c r="AF12" s="56" t="str">
        <f>IF(OR($A12="",AF$10=""),"",IF(IFERROR(MATCH(BBC_1!AF$10,Infor!$A$13:$A$30,0),0)&gt;0,"L",IF(WEEKDAY(AF$10)=1,"","X")))</f>
        <v>L</v>
      </c>
      <c r="AG12" s="56" t="str">
        <f>IF(OR($A12="",AG$10=""),"",IF(IFERROR(MATCH(BBC_1!AG$10,Infor!$A$13:$A$30,0),0)&gt;0,"L",IF(WEEKDAY(AG$10)=1,"","X")))</f>
        <v>L</v>
      </c>
      <c r="AH12" s="56" t="str">
        <f>IF(OR($A12="",AH$10=""),"",IF(IFERROR(MATCH(BBC_1!AH$10,Infor!$A$13:$A$30,0),0)&gt;0,"L",IF(WEEKDAY(AH$10)=1,"","X")))</f>
        <v>L</v>
      </c>
      <c r="AI12" s="56" t="str">
        <f>IF(OR($A12="",AI$10=""),"",IF(IFERROR(MATCH(BBC_1!AI$10,Infor!$A$13:$A$30,0),0)&gt;0,"L",IF(WEEKDAY(AI$10)=1,"","X")))</f>
        <v>L</v>
      </c>
      <c r="AJ12" s="57"/>
      <c r="AK12" s="57">
        <f>COUNTIF(E12:AI12,"X")+COUNTIF(E12:AI12,"\")/2</f>
        <v>20</v>
      </c>
      <c r="AL12" s="57">
        <f>COUNTIF(E12:AI12,"L")</f>
        <v>7</v>
      </c>
      <c r="AM12" s="57"/>
      <c r="AN12" s="58"/>
      <c r="AO12" s="44">
        <f t="shared" si="0"/>
        <v>1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IF(OR($A13="",E$10=""),"",IF(IFERROR(MATCH(BBC_1!E$10,Infor!$A$13:$A$30,0),0)&gt;0,"L",IF(WEEKDAY(E$10)=1,"","X")))</f>
        <v/>
      </c>
      <c r="F13" s="61" t="str">
        <f>IF(OR($A13="",F$10=""),"",IF(IFERROR(MATCH(BBC_1!F$10,Infor!$A$13:$A$30,0),0)&gt;0,"L",IF(WEEKDAY(F$10)=1,"","X")))</f>
        <v>L</v>
      </c>
      <c r="G13" s="61" t="str">
        <f>IF(OR($A13="",G$10=""),"",IF(IFERROR(MATCH(BBC_1!G$10,Infor!$A$13:$A$30,0),0)&gt;0,"L",IF(WEEKDAY(G$10)=1,"","X")))</f>
        <v>X</v>
      </c>
      <c r="H13" s="61" t="str">
        <f>IF(OR($A13="",H$10=""),"",IF(IFERROR(MATCH(BBC_1!H$10,Infor!$A$13:$A$30,0),0)&gt;0,"L",IF(WEEKDAY(H$10)=1,"","X")))</f>
        <v>X</v>
      </c>
      <c r="I13" s="61" t="str">
        <f>IF(OR($A13="",I$10=""),"",IF(IFERROR(MATCH(BBC_1!I$10,Infor!$A$13:$A$30,0),0)&gt;0,"L",IF(WEEKDAY(I$10)=1,"","X")))</f>
        <v>X</v>
      </c>
      <c r="J13" s="61" t="str">
        <f>IF(OR($A13="",J$10=""),"",IF(IFERROR(MATCH(BBC_1!J$10,Infor!$A$13:$A$30,0),0)&gt;0,"L",IF(WEEKDAY(J$10)=1,"","X")))</f>
        <v>X</v>
      </c>
      <c r="K13" s="61" t="str">
        <f>IF(OR($A13="",K$10=""),"",IF(IFERROR(MATCH(BBC_1!K$10,Infor!$A$13:$A$30,0),0)&gt;0,"L",IF(WEEKDAY(K$10)=1,"","X")))</f>
        <v>X</v>
      </c>
      <c r="L13" s="61" t="str">
        <f>IF(OR($A13="",L$10=""),"",IF(IFERROR(MATCH(BBC_1!L$10,Infor!$A$13:$A$30,0),0)&gt;0,"L",IF(WEEKDAY(L$10)=1,"","X")))</f>
        <v/>
      </c>
      <c r="M13" s="61" t="str">
        <f>IF(OR($A13="",M$10=""),"",IF(IFERROR(MATCH(BBC_1!M$10,Infor!$A$13:$A$30,0),0)&gt;0,"L",IF(WEEKDAY(M$10)=1,"","X")))</f>
        <v>X</v>
      </c>
      <c r="N13" s="61" t="str">
        <f>IF(OR($A13="",N$10=""),"",IF(IFERROR(MATCH(BBC_1!N$10,Infor!$A$13:$A$30,0),0)&gt;0,"L",IF(WEEKDAY(N$10)=1,"","X")))</f>
        <v>X</v>
      </c>
      <c r="O13" s="61" t="str">
        <f>IF(OR($A13="",O$10=""),"",IF(IFERROR(MATCH(BBC_1!O$10,Infor!$A$13:$A$30,0),0)&gt;0,"L",IF(WEEKDAY(O$10)=1,"","X")))</f>
        <v>X</v>
      </c>
      <c r="P13" s="61" t="str">
        <f>IF(OR($A13="",P$10=""),"",IF(IFERROR(MATCH(BBC_1!P$10,Infor!$A$13:$A$30,0),0)&gt;0,"L",IF(WEEKDAY(P$10)=1,"","X")))</f>
        <v>X</v>
      </c>
      <c r="Q13" s="61" t="str">
        <f>IF(OR($A13="",Q$10=""),"",IF(IFERROR(MATCH(BBC_1!Q$10,Infor!$A$13:$A$30,0),0)&gt;0,"L",IF(WEEKDAY(Q$10)=1,"","X")))</f>
        <v>X</v>
      </c>
      <c r="R13" s="61" t="str">
        <f>IF(OR($A13="",R$10=""),"",IF(IFERROR(MATCH(BBC_1!R$10,Infor!$A$13:$A$30,0),0)&gt;0,"L",IF(WEEKDAY(R$10)=1,"","X")))</f>
        <v>X</v>
      </c>
      <c r="S13" s="61" t="str">
        <f>IF(OR($A13="",S$10=""),"",IF(IFERROR(MATCH(BBC_1!S$10,Infor!$A$13:$A$30,0),0)&gt;0,"L",IF(WEEKDAY(S$10)=1,"","X")))</f>
        <v/>
      </c>
      <c r="T13" s="61" t="str">
        <f>IF(OR($A13="",T$10=""),"",IF(IFERROR(MATCH(BBC_1!T$10,Infor!$A$13:$A$30,0),0)&gt;0,"L",IF(WEEKDAY(T$10)=1,"","X")))</f>
        <v>X</v>
      </c>
      <c r="U13" s="61" t="str">
        <f>IF(OR($A13="",U$10=""),"",IF(IFERROR(MATCH(BBC_1!U$10,Infor!$A$13:$A$30,0),0)&gt;0,"L",IF(WEEKDAY(U$10)=1,"","X")))</f>
        <v>X</v>
      </c>
      <c r="V13" s="61" t="str">
        <f>IF(OR($A13="",V$10=""),"",IF(IFERROR(MATCH(BBC_1!V$10,Infor!$A$13:$A$30,0),0)&gt;0,"L",IF(WEEKDAY(V$10)=1,"","X")))</f>
        <v>X</v>
      </c>
      <c r="W13" s="61" t="str">
        <f>IF(OR($A13="",W$10=""),"",IF(IFERROR(MATCH(BBC_1!W$10,Infor!$A$13:$A$30,0),0)&gt;0,"L",IF(WEEKDAY(W$10)=1,"","X")))</f>
        <v>X</v>
      </c>
      <c r="X13" s="61" t="str">
        <f>IF(OR($A13="",X$10=""),"",IF(IFERROR(MATCH(BBC_1!X$10,Infor!$A$13:$A$30,0),0)&gt;0,"L",IF(WEEKDAY(X$10)=1,"","X")))</f>
        <v>X</v>
      </c>
      <c r="Y13" s="61" t="str">
        <f>IF(OR($A13="",Y$10=""),"",IF(IFERROR(MATCH(BBC_1!Y$10,Infor!$A$13:$A$30,0),0)&gt;0,"L",IF(WEEKDAY(Y$10)=1,"","X")))</f>
        <v>X</v>
      </c>
      <c r="Z13" s="61" t="str">
        <f>IF(OR($A13="",Z$10=""),"",IF(IFERROR(MATCH(BBC_1!Z$10,Infor!$A$13:$A$30,0),0)&gt;0,"L",IF(WEEKDAY(Z$10)=1,"","X")))</f>
        <v/>
      </c>
      <c r="AA13" s="61" t="str">
        <f>IF(OR($A13="",AA$10=""),"",IF(IFERROR(MATCH(BBC_1!AA$10,Infor!$A$13:$A$30,0),0)&gt;0,"L",IF(WEEKDAY(AA$10)=1,"","X")))</f>
        <v>X</v>
      </c>
      <c r="AB13" s="61" t="str">
        <f>IF(OR($A13="",AB$10=""),"",IF(IFERROR(MATCH(BBC_1!AB$10,Infor!$A$13:$A$30,0),0)&gt;0,"L",IF(WEEKDAY(AB$10)=1,"","X")))</f>
        <v>X</v>
      </c>
      <c r="AC13" s="61" t="str">
        <f>IF(OR($A13="",AC$10=""),"",IF(IFERROR(MATCH(BBC_1!AC$10,Infor!$A$13:$A$30,0),0)&gt;0,"L",IF(WEEKDAY(AC$10)=1,"","X")))</f>
        <v>X</v>
      </c>
      <c r="AD13" s="61" t="str">
        <f>IF(OR($A13="",AD$10=""),"",IF(IFERROR(MATCH(BBC_1!AD$10,Infor!$A$13:$A$30,0),0)&gt;0,"L",IF(WEEKDAY(AD$10)=1,"","X")))</f>
        <v>L</v>
      </c>
      <c r="AE13" s="61" t="str">
        <f>IF(OR($A13="",AE$10=""),"",IF(IFERROR(MATCH(BBC_1!AE$10,Infor!$A$13:$A$30,0),0)&gt;0,"L",IF(WEEKDAY(AE$10)=1,"","X")))</f>
        <v>L</v>
      </c>
      <c r="AF13" s="61" t="str">
        <f>IF(OR($A13="",AF$10=""),"",IF(IFERROR(MATCH(BBC_1!AF$10,Infor!$A$13:$A$30,0),0)&gt;0,"L",IF(WEEKDAY(AF$10)=1,"","X")))</f>
        <v>L</v>
      </c>
      <c r="AG13" s="61" t="str">
        <f>IF(OR($A13="",AG$10=""),"",IF(IFERROR(MATCH(BBC_1!AG$10,Infor!$A$13:$A$30,0),0)&gt;0,"L",IF(WEEKDAY(AG$10)=1,"","X")))</f>
        <v>L</v>
      </c>
      <c r="AH13" s="61" t="str">
        <f>IF(OR($A13="",AH$10=""),"",IF(IFERROR(MATCH(BBC_1!AH$10,Infor!$A$13:$A$30,0),0)&gt;0,"L",IF(WEEKDAY(AH$10)=1,"","X")))</f>
        <v>L</v>
      </c>
      <c r="AI13" s="61" t="str">
        <f>IF(OR($A13="",AI$10=""),"",IF(IFERROR(MATCH(BBC_1!AI$10,Infor!$A$13:$A$30,0),0)&gt;0,"L",IF(WEEKDAY(AI$10)=1,"","X")))</f>
        <v>L</v>
      </c>
      <c r="AJ13" s="62"/>
      <c r="AK13" s="62">
        <f t="shared" ref="AK13:AK61" si="6">COUNTIF(E13:AI13,"X")+COUNTIF(E13:AI13,"\")/2</f>
        <v>20</v>
      </c>
      <c r="AL13" s="62">
        <f t="shared" ref="AL13:AL61" si="7">COUNTIF(E13:AI13,"L")</f>
        <v>7</v>
      </c>
      <c r="AM13" s="62"/>
      <c r="AN13" s="63"/>
      <c r="AO13" s="44">
        <f t="shared" si="0"/>
        <v>1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IF(OR($A14="",E$10=""),"",IF(IFERROR(MATCH(BBC_1!E$10,Infor!$A$13:$A$30,0),0)&gt;0,"L",IF(WEEKDAY(E$10)=1,"","X")))</f>
        <v/>
      </c>
      <c r="F14" s="61" t="str">
        <f>IF(OR($A14="",F$10=""),"",IF(IFERROR(MATCH(BBC_1!F$10,Infor!$A$13:$A$30,0),0)&gt;0,"L",IF(WEEKDAY(F$10)=1,"","X")))</f>
        <v>L</v>
      </c>
      <c r="G14" s="61" t="str">
        <f>IF(OR($A14="",G$10=""),"",IF(IFERROR(MATCH(BBC_1!G$10,Infor!$A$13:$A$30,0),0)&gt;0,"L",IF(WEEKDAY(G$10)=1,"","X")))</f>
        <v>X</v>
      </c>
      <c r="H14" s="61" t="str">
        <f>IF(OR($A14="",H$10=""),"",IF(IFERROR(MATCH(BBC_1!H$10,Infor!$A$13:$A$30,0),0)&gt;0,"L",IF(WEEKDAY(H$10)=1,"","X")))</f>
        <v>X</v>
      </c>
      <c r="I14" s="61" t="str">
        <f>IF(OR($A14="",I$10=""),"",IF(IFERROR(MATCH(BBC_1!I$10,Infor!$A$13:$A$30,0),0)&gt;0,"L",IF(WEEKDAY(I$10)=1,"","X")))</f>
        <v>X</v>
      </c>
      <c r="J14" s="61" t="str">
        <f>IF(OR($A14="",J$10=""),"",IF(IFERROR(MATCH(BBC_1!J$10,Infor!$A$13:$A$30,0),0)&gt;0,"L",IF(WEEKDAY(J$10)=1,"","X")))</f>
        <v>X</v>
      </c>
      <c r="K14" s="61" t="str">
        <f>IF(OR($A14="",K$10=""),"",IF(IFERROR(MATCH(BBC_1!K$10,Infor!$A$13:$A$30,0),0)&gt;0,"L",IF(WEEKDAY(K$10)=1,"","X")))</f>
        <v>X</v>
      </c>
      <c r="L14" s="61" t="str">
        <f>IF(OR($A14="",L$10=""),"",IF(IFERROR(MATCH(BBC_1!L$10,Infor!$A$13:$A$30,0),0)&gt;0,"L",IF(WEEKDAY(L$10)=1,"","X")))</f>
        <v/>
      </c>
      <c r="M14" s="61" t="str">
        <f>IF(OR($A14="",M$10=""),"",IF(IFERROR(MATCH(BBC_1!M$10,Infor!$A$13:$A$30,0),0)&gt;0,"L",IF(WEEKDAY(M$10)=1,"","X")))</f>
        <v>X</v>
      </c>
      <c r="N14" s="61" t="str">
        <f>IF(OR($A14="",N$10=""),"",IF(IFERROR(MATCH(BBC_1!N$10,Infor!$A$13:$A$30,0),0)&gt;0,"L",IF(WEEKDAY(N$10)=1,"","X")))</f>
        <v>X</v>
      </c>
      <c r="O14" s="61" t="str">
        <f>IF(OR($A14="",O$10=""),"",IF(IFERROR(MATCH(BBC_1!O$10,Infor!$A$13:$A$30,0),0)&gt;0,"L",IF(WEEKDAY(O$10)=1,"","X")))</f>
        <v>X</v>
      </c>
      <c r="P14" s="61" t="str">
        <f>IF(OR($A14="",P$10=""),"",IF(IFERROR(MATCH(BBC_1!P$10,Infor!$A$13:$A$30,0),0)&gt;0,"L",IF(WEEKDAY(P$10)=1,"","X")))</f>
        <v>X</v>
      </c>
      <c r="Q14" s="61" t="str">
        <f>IF(OR($A14="",Q$10=""),"",IF(IFERROR(MATCH(BBC_1!Q$10,Infor!$A$13:$A$30,0),0)&gt;0,"L",IF(WEEKDAY(Q$10)=1,"","X")))</f>
        <v>X</v>
      </c>
      <c r="R14" s="61" t="str">
        <f>IF(OR($A14="",R$10=""),"",IF(IFERROR(MATCH(BBC_1!R$10,Infor!$A$13:$A$30,0),0)&gt;0,"L",IF(WEEKDAY(R$10)=1,"","X")))</f>
        <v>X</v>
      </c>
      <c r="S14" s="61" t="str">
        <f>IF(OR($A14="",S$10=""),"",IF(IFERROR(MATCH(BBC_1!S$10,Infor!$A$13:$A$30,0),0)&gt;0,"L",IF(WEEKDAY(S$10)=1,"","X")))</f>
        <v/>
      </c>
      <c r="T14" s="61" t="str">
        <f>IF(OR($A14="",T$10=""),"",IF(IFERROR(MATCH(BBC_1!T$10,Infor!$A$13:$A$30,0),0)&gt;0,"L",IF(WEEKDAY(T$10)=1,"","X")))</f>
        <v>X</v>
      </c>
      <c r="U14" s="61" t="str">
        <f>IF(OR($A14="",U$10=""),"",IF(IFERROR(MATCH(BBC_1!U$10,Infor!$A$13:$A$30,0),0)&gt;0,"L",IF(WEEKDAY(U$10)=1,"","X")))</f>
        <v>X</v>
      </c>
      <c r="V14" s="61" t="str">
        <f>IF(OR($A14="",V$10=""),"",IF(IFERROR(MATCH(BBC_1!V$10,Infor!$A$13:$A$30,0),0)&gt;0,"L",IF(WEEKDAY(V$10)=1,"","X")))</f>
        <v>X</v>
      </c>
      <c r="W14" s="61" t="str">
        <f>IF(OR($A14="",W$10=""),"",IF(IFERROR(MATCH(BBC_1!W$10,Infor!$A$13:$A$30,0),0)&gt;0,"L",IF(WEEKDAY(W$10)=1,"","X")))</f>
        <v>X</v>
      </c>
      <c r="X14" s="61" t="str">
        <f>IF(OR($A14="",X$10=""),"",IF(IFERROR(MATCH(BBC_1!X$10,Infor!$A$13:$A$30,0),0)&gt;0,"L",IF(WEEKDAY(X$10)=1,"","X")))</f>
        <v>X</v>
      </c>
      <c r="Y14" s="61" t="str">
        <f>IF(OR($A14="",Y$10=""),"",IF(IFERROR(MATCH(BBC_1!Y$10,Infor!$A$13:$A$30,0),0)&gt;0,"L",IF(WEEKDAY(Y$10)=1,"","X")))</f>
        <v>X</v>
      </c>
      <c r="Z14" s="61" t="str">
        <f>IF(OR($A14="",Z$10=""),"",IF(IFERROR(MATCH(BBC_1!Z$10,Infor!$A$13:$A$30,0),0)&gt;0,"L",IF(WEEKDAY(Z$10)=1,"","X")))</f>
        <v/>
      </c>
      <c r="AA14" s="61" t="str">
        <f>IF(OR($A14="",AA$10=""),"",IF(IFERROR(MATCH(BBC_1!AA$10,Infor!$A$13:$A$30,0),0)&gt;0,"L",IF(WEEKDAY(AA$10)=1,"","X")))</f>
        <v>X</v>
      </c>
      <c r="AB14" s="61" t="str">
        <f>IF(OR($A14="",AB$10=""),"",IF(IFERROR(MATCH(BBC_1!AB$10,Infor!$A$13:$A$30,0),0)&gt;0,"L",IF(WEEKDAY(AB$10)=1,"","X")))</f>
        <v>X</v>
      </c>
      <c r="AC14" s="61" t="str">
        <f>IF(OR($A14="",AC$10=""),"",IF(IFERROR(MATCH(BBC_1!AC$10,Infor!$A$13:$A$30,0),0)&gt;0,"L",IF(WEEKDAY(AC$10)=1,"","X")))</f>
        <v>X</v>
      </c>
      <c r="AD14" s="61" t="str">
        <f>IF(OR($A14="",AD$10=""),"",IF(IFERROR(MATCH(BBC_1!AD$10,Infor!$A$13:$A$30,0),0)&gt;0,"L",IF(WEEKDAY(AD$10)=1,"","X")))</f>
        <v>L</v>
      </c>
      <c r="AE14" s="61" t="str">
        <f>IF(OR($A14="",AE$10=""),"",IF(IFERROR(MATCH(BBC_1!AE$10,Infor!$A$13:$A$30,0),0)&gt;0,"L",IF(WEEKDAY(AE$10)=1,"","X")))</f>
        <v>L</v>
      </c>
      <c r="AF14" s="61" t="str">
        <f>IF(OR($A14="",AF$10=""),"",IF(IFERROR(MATCH(BBC_1!AF$10,Infor!$A$13:$A$30,0),0)&gt;0,"L",IF(WEEKDAY(AF$10)=1,"","X")))</f>
        <v>L</v>
      </c>
      <c r="AG14" s="61" t="str">
        <f>IF(OR($A14="",AG$10=""),"",IF(IFERROR(MATCH(BBC_1!AG$10,Infor!$A$13:$A$30,0),0)&gt;0,"L",IF(WEEKDAY(AG$10)=1,"","X")))</f>
        <v>L</v>
      </c>
      <c r="AH14" s="61" t="str">
        <f>IF(OR($A14="",AH$10=""),"",IF(IFERROR(MATCH(BBC_1!AH$10,Infor!$A$13:$A$30,0),0)&gt;0,"L",IF(WEEKDAY(AH$10)=1,"","X")))</f>
        <v>L</v>
      </c>
      <c r="AI14" s="61" t="str">
        <f>IF(OR($A14="",AI$10=""),"",IF(IFERROR(MATCH(BBC_1!AI$10,Infor!$A$13:$A$30,0),0)&gt;0,"L",IF(WEEKDAY(AI$10)=1,"","X")))</f>
        <v>L</v>
      </c>
      <c r="AJ14" s="62"/>
      <c r="AK14" s="62">
        <f t="shared" si="6"/>
        <v>20</v>
      </c>
      <c r="AL14" s="62">
        <f t="shared" si="7"/>
        <v>7</v>
      </c>
      <c r="AM14" s="62"/>
      <c r="AN14" s="63"/>
      <c r="AO14" s="44">
        <f t="shared" si="0"/>
        <v>1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IF(OR($A15="",E$10=""),"",IF(IFERROR(MATCH(BBC_1!E$10,Infor!$A$13:$A$30,0),0)&gt;0,"L",IF(WEEKDAY(E$10)=1,"","X")))</f>
        <v/>
      </c>
      <c r="F15" s="61" t="str">
        <f>IF(OR($A15="",F$10=""),"",IF(IFERROR(MATCH(BBC_1!F$10,Infor!$A$13:$A$30,0),0)&gt;0,"L",IF(WEEKDAY(F$10)=1,"","X")))</f>
        <v>L</v>
      </c>
      <c r="G15" s="61" t="str">
        <f>IF(OR($A15="",G$10=""),"",IF(IFERROR(MATCH(BBC_1!G$10,Infor!$A$13:$A$30,0),0)&gt;0,"L",IF(WEEKDAY(G$10)=1,"","X")))</f>
        <v>X</v>
      </c>
      <c r="H15" s="61" t="str">
        <f>IF(OR($A15="",H$10=""),"",IF(IFERROR(MATCH(BBC_1!H$10,Infor!$A$13:$A$30,0),0)&gt;0,"L",IF(WEEKDAY(H$10)=1,"","X")))</f>
        <v>X</v>
      </c>
      <c r="I15" s="61" t="str">
        <f>IF(OR($A15="",I$10=""),"",IF(IFERROR(MATCH(BBC_1!I$10,Infor!$A$13:$A$30,0),0)&gt;0,"L",IF(WEEKDAY(I$10)=1,"","X")))</f>
        <v>X</v>
      </c>
      <c r="J15" s="61" t="str">
        <f>IF(OR($A15="",J$10=""),"",IF(IFERROR(MATCH(BBC_1!J$10,Infor!$A$13:$A$30,0),0)&gt;0,"L",IF(WEEKDAY(J$10)=1,"","X")))</f>
        <v>X</v>
      </c>
      <c r="K15" s="61" t="str">
        <f>IF(OR($A15="",K$10=""),"",IF(IFERROR(MATCH(BBC_1!K$10,Infor!$A$13:$A$30,0),0)&gt;0,"L",IF(WEEKDAY(K$10)=1,"","X")))</f>
        <v>X</v>
      </c>
      <c r="L15" s="61" t="str">
        <f>IF(OR($A15="",L$10=""),"",IF(IFERROR(MATCH(BBC_1!L$10,Infor!$A$13:$A$30,0),0)&gt;0,"L",IF(WEEKDAY(L$10)=1,"","X")))</f>
        <v/>
      </c>
      <c r="M15" s="61" t="str">
        <f>IF(OR($A15="",M$10=""),"",IF(IFERROR(MATCH(BBC_1!M$10,Infor!$A$13:$A$30,0),0)&gt;0,"L",IF(WEEKDAY(M$10)=1,"","X")))</f>
        <v>X</v>
      </c>
      <c r="N15" s="61" t="str">
        <f>IF(OR($A15="",N$10=""),"",IF(IFERROR(MATCH(BBC_1!N$10,Infor!$A$13:$A$30,0),0)&gt;0,"L",IF(WEEKDAY(N$10)=1,"","X")))</f>
        <v>X</v>
      </c>
      <c r="O15" s="61" t="str">
        <f>IF(OR($A15="",O$10=""),"",IF(IFERROR(MATCH(BBC_1!O$10,Infor!$A$13:$A$30,0),0)&gt;0,"L",IF(WEEKDAY(O$10)=1,"","X")))</f>
        <v>X</v>
      </c>
      <c r="P15" s="61" t="str">
        <f>IF(OR($A15="",P$10=""),"",IF(IFERROR(MATCH(BBC_1!P$10,Infor!$A$13:$A$30,0),0)&gt;0,"L",IF(WEEKDAY(P$10)=1,"","X")))</f>
        <v>X</v>
      </c>
      <c r="Q15" s="61" t="str">
        <f>IF(OR($A15="",Q$10=""),"",IF(IFERROR(MATCH(BBC_1!Q$10,Infor!$A$13:$A$30,0),0)&gt;0,"L",IF(WEEKDAY(Q$10)=1,"","X")))</f>
        <v>X</v>
      </c>
      <c r="R15" s="61" t="str">
        <f>IF(OR($A15="",R$10=""),"",IF(IFERROR(MATCH(BBC_1!R$10,Infor!$A$13:$A$30,0),0)&gt;0,"L",IF(WEEKDAY(R$10)=1,"","X")))</f>
        <v>X</v>
      </c>
      <c r="S15" s="61" t="str">
        <f>IF(OR($A15="",S$10=""),"",IF(IFERROR(MATCH(BBC_1!S$10,Infor!$A$13:$A$30,0),0)&gt;0,"L",IF(WEEKDAY(S$10)=1,"","X")))</f>
        <v/>
      </c>
      <c r="T15" s="61" t="str">
        <f>IF(OR($A15="",T$10=""),"",IF(IFERROR(MATCH(BBC_1!T$10,Infor!$A$13:$A$30,0),0)&gt;0,"L",IF(WEEKDAY(T$10)=1,"","X")))</f>
        <v>X</v>
      </c>
      <c r="U15" s="61" t="str">
        <f>IF(OR($A15="",U$10=""),"",IF(IFERROR(MATCH(BBC_1!U$10,Infor!$A$13:$A$30,0),0)&gt;0,"L",IF(WEEKDAY(U$10)=1,"","X")))</f>
        <v>X</v>
      </c>
      <c r="V15" s="61" t="str">
        <f>IF(OR($A15="",V$10=""),"",IF(IFERROR(MATCH(BBC_1!V$10,Infor!$A$13:$A$30,0),0)&gt;0,"L",IF(WEEKDAY(V$10)=1,"","X")))</f>
        <v>X</v>
      </c>
      <c r="W15" s="61" t="str">
        <f>IF(OR($A15="",W$10=""),"",IF(IFERROR(MATCH(BBC_1!W$10,Infor!$A$13:$A$30,0),0)&gt;0,"L",IF(WEEKDAY(W$10)=1,"","X")))</f>
        <v>X</v>
      </c>
      <c r="X15" s="61" t="str">
        <f>IF(OR($A15="",X$10=""),"",IF(IFERROR(MATCH(BBC_1!X$10,Infor!$A$13:$A$30,0),0)&gt;0,"L",IF(WEEKDAY(X$10)=1,"","X")))</f>
        <v>X</v>
      </c>
      <c r="Y15" s="61" t="str">
        <f>IF(OR($A15="",Y$10=""),"",IF(IFERROR(MATCH(BBC_1!Y$10,Infor!$A$13:$A$30,0),0)&gt;0,"L",IF(WEEKDAY(Y$10)=1,"","X")))</f>
        <v>X</v>
      </c>
      <c r="Z15" s="61" t="str">
        <f>IF(OR($A15="",Z$10=""),"",IF(IFERROR(MATCH(BBC_1!Z$10,Infor!$A$13:$A$30,0),0)&gt;0,"L",IF(WEEKDAY(Z$10)=1,"","X")))</f>
        <v/>
      </c>
      <c r="AA15" s="61" t="str">
        <f>IF(OR($A15="",AA$10=""),"",IF(IFERROR(MATCH(BBC_1!AA$10,Infor!$A$13:$A$30,0),0)&gt;0,"L",IF(WEEKDAY(AA$10)=1,"","X")))</f>
        <v>X</v>
      </c>
      <c r="AB15" s="61" t="str">
        <f>IF(OR($A15="",AB$10=""),"",IF(IFERROR(MATCH(BBC_1!AB$10,Infor!$A$13:$A$30,0),0)&gt;0,"L",IF(WEEKDAY(AB$10)=1,"","X")))</f>
        <v>X</v>
      </c>
      <c r="AC15" s="61" t="str">
        <f>IF(OR($A15="",AC$10=""),"",IF(IFERROR(MATCH(BBC_1!AC$10,Infor!$A$13:$A$30,0),0)&gt;0,"L",IF(WEEKDAY(AC$10)=1,"","X")))</f>
        <v>X</v>
      </c>
      <c r="AD15" s="61" t="str">
        <f>IF(OR($A15="",AD$10=""),"",IF(IFERROR(MATCH(BBC_1!AD$10,Infor!$A$13:$A$30,0),0)&gt;0,"L",IF(WEEKDAY(AD$10)=1,"","X")))</f>
        <v>L</v>
      </c>
      <c r="AE15" s="61" t="str">
        <f>IF(OR($A15="",AE$10=""),"",IF(IFERROR(MATCH(BBC_1!AE$10,Infor!$A$13:$A$30,0),0)&gt;0,"L",IF(WEEKDAY(AE$10)=1,"","X")))</f>
        <v>L</v>
      </c>
      <c r="AF15" s="61" t="str">
        <f>IF(OR($A15="",AF$10=""),"",IF(IFERROR(MATCH(BBC_1!AF$10,Infor!$A$13:$A$30,0),0)&gt;0,"L",IF(WEEKDAY(AF$10)=1,"","X")))</f>
        <v>L</v>
      </c>
      <c r="AG15" s="61" t="str">
        <f>IF(OR($A15="",AG$10=""),"",IF(IFERROR(MATCH(BBC_1!AG$10,Infor!$A$13:$A$30,0),0)&gt;0,"L",IF(WEEKDAY(AG$10)=1,"","X")))</f>
        <v>L</v>
      </c>
      <c r="AH15" s="61" t="str">
        <f>IF(OR($A15="",AH$10=""),"",IF(IFERROR(MATCH(BBC_1!AH$10,Infor!$A$13:$A$30,0),0)&gt;0,"L",IF(WEEKDAY(AH$10)=1,"","X")))</f>
        <v>L</v>
      </c>
      <c r="AI15" s="61" t="str">
        <f>IF(OR($A15="",AI$10=""),"",IF(IFERROR(MATCH(BBC_1!AI$10,Infor!$A$13:$A$30,0),0)&gt;0,"L",IF(WEEKDAY(AI$10)=1,"","X")))</f>
        <v>L</v>
      </c>
      <c r="AJ15" s="62"/>
      <c r="AK15" s="62">
        <f t="shared" si="6"/>
        <v>20</v>
      </c>
      <c r="AL15" s="62">
        <f t="shared" si="7"/>
        <v>7</v>
      </c>
      <c r="AM15" s="62"/>
      <c r="AN15" s="63"/>
      <c r="AO15" s="44">
        <f t="shared" si="0"/>
        <v>1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IF(OR($A16="",E$10=""),"",IF(IFERROR(MATCH(BBC_1!E$10,Infor!$A$13:$A$30,0),0)&gt;0,"L",IF(WEEKDAY(E$10)=1,"","X")))</f>
        <v/>
      </c>
      <c r="F16" s="61" t="str">
        <f>IF(OR($A16="",F$10=""),"",IF(IFERROR(MATCH(BBC_1!F$10,Infor!$A$13:$A$30,0),0)&gt;0,"L",IF(WEEKDAY(F$10)=1,"","X")))</f>
        <v>L</v>
      </c>
      <c r="G16" s="61" t="str">
        <f>IF(OR($A16="",G$10=""),"",IF(IFERROR(MATCH(BBC_1!G$10,Infor!$A$13:$A$30,0),0)&gt;0,"L",IF(WEEKDAY(G$10)=1,"","X")))</f>
        <v>X</v>
      </c>
      <c r="H16" s="61" t="str">
        <f>IF(OR($A16="",H$10=""),"",IF(IFERROR(MATCH(BBC_1!H$10,Infor!$A$13:$A$30,0),0)&gt;0,"L",IF(WEEKDAY(H$10)=1,"","X")))</f>
        <v>X</v>
      </c>
      <c r="I16" s="61" t="str">
        <f>IF(OR($A16="",I$10=""),"",IF(IFERROR(MATCH(BBC_1!I$10,Infor!$A$13:$A$30,0),0)&gt;0,"L",IF(WEEKDAY(I$10)=1,"","X")))</f>
        <v>X</v>
      </c>
      <c r="J16" s="61" t="str">
        <f>IF(OR($A16="",J$10=""),"",IF(IFERROR(MATCH(BBC_1!J$10,Infor!$A$13:$A$30,0),0)&gt;0,"L",IF(WEEKDAY(J$10)=1,"","X")))</f>
        <v>X</v>
      </c>
      <c r="K16" s="61" t="str">
        <f>IF(OR($A16="",K$10=""),"",IF(IFERROR(MATCH(BBC_1!K$10,Infor!$A$13:$A$30,0),0)&gt;0,"L",IF(WEEKDAY(K$10)=1,"","X")))</f>
        <v>X</v>
      </c>
      <c r="L16" s="61" t="str">
        <f>IF(OR($A16="",L$10=""),"",IF(IFERROR(MATCH(BBC_1!L$10,Infor!$A$13:$A$30,0),0)&gt;0,"L",IF(WEEKDAY(L$10)=1,"","X")))</f>
        <v/>
      </c>
      <c r="M16" s="61" t="str">
        <f>IF(OR($A16="",M$10=""),"",IF(IFERROR(MATCH(BBC_1!M$10,Infor!$A$13:$A$30,0),0)&gt;0,"L",IF(WEEKDAY(M$10)=1,"","X")))</f>
        <v>X</v>
      </c>
      <c r="N16" s="61" t="str">
        <f>IF(OR($A16="",N$10=""),"",IF(IFERROR(MATCH(BBC_1!N$10,Infor!$A$13:$A$30,0),0)&gt;0,"L",IF(WEEKDAY(N$10)=1,"","X")))</f>
        <v>X</v>
      </c>
      <c r="O16" s="61" t="str">
        <f>IF(OR($A16="",O$10=""),"",IF(IFERROR(MATCH(BBC_1!O$10,Infor!$A$13:$A$30,0),0)&gt;0,"L",IF(WEEKDAY(O$10)=1,"","X")))</f>
        <v>X</v>
      </c>
      <c r="P16" s="61" t="str">
        <f>IF(OR($A16="",P$10=""),"",IF(IFERROR(MATCH(BBC_1!P$10,Infor!$A$13:$A$30,0),0)&gt;0,"L",IF(WEEKDAY(P$10)=1,"","X")))</f>
        <v>X</v>
      </c>
      <c r="Q16" s="61" t="str">
        <f>IF(OR($A16="",Q$10=""),"",IF(IFERROR(MATCH(BBC_1!Q$10,Infor!$A$13:$A$30,0),0)&gt;0,"L",IF(WEEKDAY(Q$10)=1,"","X")))</f>
        <v>X</v>
      </c>
      <c r="R16" s="61" t="str">
        <f>IF(OR($A16="",R$10=""),"",IF(IFERROR(MATCH(BBC_1!R$10,Infor!$A$13:$A$30,0),0)&gt;0,"L",IF(WEEKDAY(R$10)=1,"","X")))</f>
        <v>X</v>
      </c>
      <c r="S16" s="61" t="str">
        <f>IF(OR($A16="",S$10=""),"",IF(IFERROR(MATCH(BBC_1!S$10,Infor!$A$13:$A$30,0),0)&gt;0,"L",IF(WEEKDAY(S$10)=1,"","X")))</f>
        <v/>
      </c>
      <c r="T16" s="61" t="str">
        <f>IF(OR($A16="",T$10=""),"",IF(IFERROR(MATCH(BBC_1!T$10,Infor!$A$13:$A$30,0),0)&gt;0,"L",IF(WEEKDAY(T$10)=1,"","X")))</f>
        <v>X</v>
      </c>
      <c r="U16" s="61" t="str">
        <f>IF(OR($A16="",U$10=""),"",IF(IFERROR(MATCH(BBC_1!U$10,Infor!$A$13:$A$30,0),0)&gt;0,"L",IF(WEEKDAY(U$10)=1,"","X")))</f>
        <v>X</v>
      </c>
      <c r="V16" s="61" t="str">
        <f>IF(OR($A16="",V$10=""),"",IF(IFERROR(MATCH(BBC_1!V$10,Infor!$A$13:$A$30,0),0)&gt;0,"L",IF(WEEKDAY(V$10)=1,"","X")))</f>
        <v>X</v>
      </c>
      <c r="W16" s="61" t="str">
        <f>IF(OR($A16="",W$10=""),"",IF(IFERROR(MATCH(BBC_1!W$10,Infor!$A$13:$A$30,0),0)&gt;0,"L",IF(WEEKDAY(W$10)=1,"","X")))</f>
        <v>X</v>
      </c>
      <c r="X16" s="61" t="str">
        <f>IF(OR($A16="",X$10=""),"",IF(IFERROR(MATCH(BBC_1!X$10,Infor!$A$13:$A$30,0),0)&gt;0,"L",IF(WEEKDAY(X$10)=1,"","X")))</f>
        <v>X</v>
      </c>
      <c r="Y16" s="61" t="str">
        <f>IF(OR($A16="",Y$10=""),"",IF(IFERROR(MATCH(BBC_1!Y$10,Infor!$A$13:$A$30,0),0)&gt;0,"L",IF(WEEKDAY(Y$10)=1,"","X")))</f>
        <v>X</v>
      </c>
      <c r="Z16" s="61" t="str">
        <f>IF(OR($A16="",Z$10=""),"",IF(IFERROR(MATCH(BBC_1!Z$10,Infor!$A$13:$A$30,0),0)&gt;0,"L",IF(WEEKDAY(Z$10)=1,"","X")))</f>
        <v/>
      </c>
      <c r="AA16" s="61" t="str">
        <f>IF(OR($A16="",AA$10=""),"",IF(IFERROR(MATCH(BBC_1!AA$10,Infor!$A$13:$A$30,0),0)&gt;0,"L",IF(WEEKDAY(AA$10)=1,"","X")))</f>
        <v>X</v>
      </c>
      <c r="AB16" s="61" t="str">
        <f>IF(OR($A16="",AB$10=""),"",IF(IFERROR(MATCH(BBC_1!AB$10,Infor!$A$13:$A$30,0),0)&gt;0,"L",IF(WEEKDAY(AB$10)=1,"","X")))</f>
        <v>X</v>
      </c>
      <c r="AC16" s="61" t="str">
        <f>IF(OR($A16="",AC$10=""),"",IF(IFERROR(MATCH(BBC_1!AC$10,Infor!$A$13:$A$30,0),0)&gt;0,"L",IF(WEEKDAY(AC$10)=1,"","X")))</f>
        <v>X</v>
      </c>
      <c r="AD16" s="61" t="str">
        <f>IF(OR($A16="",AD$10=""),"",IF(IFERROR(MATCH(BBC_1!AD$10,Infor!$A$13:$A$30,0),0)&gt;0,"L",IF(WEEKDAY(AD$10)=1,"","X")))</f>
        <v>L</v>
      </c>
      <c r="AE16" s="61" t="str">
        <f>IF(OR($A16="",AE$10=""),"",IF(IFERROR(MATCH(BBC_1!AE$10,Infor!$A$13:$A$30,0),0)&gt;0,"L",IF(WEEKDAY(AE$10)=1,"","X")))</f>
        <v>L</v>
      </c>
      <c r="AF16" s="61" t="str">
        <f>IF(OR($A16="",AF$10=""),"",IF(IFERROR(MATCH(BBC_1!AF$10,Infor!$A$13:$A$30,0),0)&gt;0,"L",IF(WEEKDAY(AF$10)=1,"","X")))</f>
        <v>L</v>
      </c>
      <c r="AG16" s="61" t="str">
        <f>IF(OR($A16="",AG$10=""),"",IF(IFERROR(MATCH(BBC_1!AG$10,Infor!$A$13:$A$30,0),0)&gt;0,"L",IF(WEEKDAY(AG$10)=1,"","X")))</f>
        <v>L</v>
      </c>
      <c r="AH16" s="61" t="str">
        <f>IF(OR($A16="",AH$10=""),"",IF(IFERROR(MATCH(BBC_1!AH$10,Infor!$A$13:$A$30,0),0)&gt;0,"L",IF(WEEKDAY(AH$10)=1,"","X")))</f>
        <v>L</v>
      </c>
      <c r="AI16" s="61" t="str">
        <f>IF(OR($A16="",AI$10=""),"",IF(IFERROR(MATCH(BBC_1!AI$10,Infor!$A$13:$A$30,0),0)&gt;0,"L",IF(WEEKDAY(AI$10)=1,"","X")))</f>
        <v>L</v>
      </c>
      <c r="AJ16" s="62"/>
      <c r="AK16" s="62">
        <f t="shared" si="6"/>
        <v>20</v>
      </c>
      <c r="AL16" s="62">
        <f t="shared" si="7"/>
        <v>7</v>
      </c>
      <c r="AM16" s="62"/>
      <c r="AN16" s="63"/>
      <c r="AO16" s="44">
        <f t="shared" si="0"/>
        <v>1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IF(OR($A17="",E$10=""),"",IF(IFERROR(MATCH(BBC_1!E$10,Infor!$A$13:$A$30,0),0)&gt;0,"L",IF(WEEKDAY(E$10)=1,"","X")))</f>
        <v/>
      </c>
      <c r="F17" s="61" t="str">
        <f>IF(OR($A17="",F$10=""),"",IF(IFERROR(MATCH(BBC_1!F$10,Infor!$A$13:$A$30,0),0)&gt;0,"L",IF(WEEKDAY(F$10)=1,"","X")))</f>
        <v>L</v>
      </c>
      <c r="G17" s="61" t="str">
        <f>IF(OR($A17="",G$10=""),"",IF(IFERROR(MATCH(BBC_1!G$10,Infor!$A$13:$A$30,0),0)&gt;0,"L",IF(WEEKDAY(G$10)=1,"","X")))</f>
        <v>X</v>
      </c>
      <c r="H17" s="61" t="str">
        <f>IF(OR($A17="",H$10=""),"",IF(IFERROR(MATCH(BBC_1!H$10,Infor!$A$13:$A$30,0),0)&gt;0,"L",IF(WEEKDAY(H$10)=1,"","X")))</f>
        <v>X</v>
      </c>
      <c r="I17" s="61" t="str">
        <f>IF(OR($A17="",I$10=""),"",IF(IFERROR(MATCH(BBC_1!I$10,Infor!$A$13:$A$30,0),0)&gt;0,"L",IF(WEEKDAY(I$10)=1,"","X")))</f>
        <v>X</v>
      </c>
      <c r="J17" s="61" t="str">
        <f>IF(OR($A17="",J$10=""),"",IF(IFERROR(MATCH(BBC_1!J$10,Infor!$A$13:$A$30,0),0)&gt;0,"L",IF(WEEKDAY(J$10)=1,"","X")))</f>
        <v>X</v>
      </c>
      <c r="K17" s="61" t="str">
        <f>IF(OR($A17="",K$10=""),"",IF(IFERROR(MATCH(BBC_1!K$10,Infor!$A$13:$A$30,0),0)&gt;0,"L",IF(WEEKDAY(K$10)=1,"","X")))</f>
        <v>X</v>
      </c>
      <c r="L17" s="61" t="str">
        <f>IF(OR($A17="",L$10=""),"",IF(IFERROR(MATCH(BBC_1!L$10,Infor!$A$13:$A$30,0),0)&gt;0,"L",IF(WEEKDAY(L$10)=1,"","X")))</f>
        <v/>
      </c>
      <c r="M17" s="61" t="str">
        <f>IF(OR($A17="",M$10=""),"",IF(IFERROR(MATCH(BBC_1!M$10,Infor!$A$13:$A$30,0),0)&gt;0,"L",IF(WEEKDAY(M$10)=1,"","X")))</f>
        <v>X</v>
      </c>
      <c r="N17" s="61" t="str">
        <f>IF(OR($A17="",N$10=""),"",IF(IFERROR(MATCH(BBC_1!N$10,Infor!$A$13:$A$30,0),0)&gt;0,"L",IF(WEEKDAY(N$10)=1,"","X")))</f>
        <v>X</v>
      </c>
      <c r="O17" s="61" t="str">
        <f>IF(OR($A17="",O$10=""),"",IF(IFERROR(MATCH(BBC_1!O$10,Infor!$A$13:$A$30,0),0)&gt;0,"L",IF(WEEKDAY(O$10)=1,"","X")))</f>
        <v>X</v>
      </c>
      <c r="P17" s="61" t="str">
        <f>IF(OR($A17="",P$10=""),"",IF(IFERROR(MATCH(BBC_1!P$10,Infor!$A$13:$A$30,0),0)&gt;0,"L",IF(WEEKDAY(P$10)=1,"","X")))</f>
        <v>X</v>
      </c>
      <c r="Q17" s="61" t="str">
        <f>IF(OR($A17="",Q$10=""),"",IF(IFERROR(MATCH(BBC_1!Q$10,Infor!$A$13:$A$30,0),0)&gt;0,"L",IF(WEEKDAY(Q$10)=1,"","X")))</f>
        <v>X</v>
      </c>
      <c r="R17" s="61" t="str">
        <f>IF(OR($A17="",R$10=""),"",IF(IFERROR(MATCH(BBC_1!R$10,Infor!$A$13:$A$30,0),0)&gt;0,"L",IF(WEEKDAY(R$10)=1,"","X")))</f>
        <v>X</v>
      </c>
      <c r="S17" s="61" t="str">
        <f>IF(OR($A17="",S$10=""),"",IF(IFERROR(MATCH(BBC_1!S$10,Infor!$A$13:$A$30,0),0)&gt;0,"L",IF(WEEKDAY(S$10)=1,"","X")))</f>
        <v/>
      </c>
      <c r="T17" s="61" t="str">
        <f>IF(OR($A17="",T$10=""),"",IF(IFERROR(MATCH(BBC_1!T$10,Infor!$A$13:$A$30,0),0)&gt;0,"L",IF(WEEKDAY(T$10)=1,"","X")))</f>
        <v>X</v>
      </c>
      <c r="U17" s="61" t="str">
        <f>IF(OR($A17="",U$10=""),"",IF(IFERROR(MATCH(BBC_1!U$10,Infor!$A$13:$A$30,0),0)&gt;0,"L",IF(WEEKDAY(U$10)=1,"","X")))</f>
        <v>X</v>
      </c>
      <c r="V17" s="61" t="str">
        <f>IF(OR($A17="",V$10=""),"",IF(IFERROR(MATCH(BBC_1!V$10,Infor!$A$13:$A$30,0),0)&gt;0,"L",IF(WEEKDAY(V$10)=1,"","X")))</f>
        <v>X</v>
      </c>
      <c r="W17" s="61" t="str">
        <f>IF(OR($A17="",W$10=""),"",IF(IFERROR(MATCH(BBC_1!W$10,Infor!$A$13:$A$30,0),0)&gt;0,"L",IF(WEEKDAY(W$10)=1,"","X")))</f>
        <v>X</v>
      </c>
      <c r="X17" s="61" t="str">
        <f>IF(OR($A17="",X$10=""),"",IF(IFERROR(MATCH(BBC_1!X$10,Infor!$A$13:$A$30,0),0)&gt;0,"L",IF(WEEKDAY(X$10)=1,"","X")))</f>
        <v>X</v>
      </c>
      <c r="Y17" s="61" t="str">
        <f>IF(OR($A17="",Y$10=""),"",IF(IFERROR(MATCH(BBC_1!Y$10,Infor!$A$13:$A$30,0),0)&gt;0,"L",IF(WEEKDAY(Y$10)=1,"","X")))</f>
        <v>X</v>
      </c>
      <c r="Z17" s="61" t="str">
        <f>IF(OR($A17="",Z$10=""),"",IF(IFERROR(MATCH(BBC_1!Z$10,Infor!$A$13:$A$30,0),0)&gt;0,"L",IF(WEEKDAY(Z$10)=1,"","X")))</f>
        <v/>
      </c>
      <c r="AA17" s="61" t="str">
        <f>IF(OR($A17="",AA$10=""),"",IF(IFERROR(MATCH(BBC_1!AA$10,Infor!$A$13:$A$30,0),0)&gt;0,"L",IF(WEEKDAY(AA$10)=1,"","X")))</f>
        <v>X</v>
      </c>
      <c r="AB17" s="61" t="str">
        <f>IF(OR($A17="",AB$10=""),"",IF(IFERROR(MATCH(BBC_1!AB$10,Infor!$A$13:$A$30,0),0)&gt;0,"L",IF(WEEKDAY(AB$10)=1,"","X")))</f>
        <v>X</v>
      </c>
      <c r="AC17" s="61" t="str">
        <f>IF(OR($A17="",AC$10=""),"",IF(IFERROR(MATCH(BBC_1!AC$10,Infor!$A$13:$A$30,0),0)&gt;0,"L",IF(WEEKDAY(AC$10)=1,"","X")))</f>
        <v>X</v>
      </c>
      <c r="AD17" s="61" t="str">
        <f>IF(OR($A17="",AD$10=""),"",IF(IFERROR(MATCH(BBC_1!AD$10,Infor!$A$13:$A$30,0),0)&gt;0,"L",IF(WEEKDAY(AD$10)=1,"","X")))</f>
        <v>L</v>
      </c>
      <c r="AE17" s="61" t="str">
        <f>IF(OR($A17="",AE$10=""),"",IF(IFERROR(MATCH(BBC_1!AE$10,Infor!$A$13:$A$30,0),0)&gt;0,"L",IF(WEEKDAY(AE$10)=1,"","X")))</f>
        <v>L</v>
      </c>
      <c r="AF17" s="61" t="str">
        <f>IF(OR($A17="",AF$10=""),"",IF(IFERROR(MATCH(BBC_1!AF$10,Infor!$A$13:$A$30,0),0)&gt;0,"L",IF(WEEKDAY(AF$10)=1,"","X")))</f>
        <v>L</v>
      </c>
      <c r="AG17" s="61" t="str">
        <f>IF(OR($A17="",AG$10=""),"",IF(IFERROR(MATCH(BBC_1!AG$10,Infor!$A$13:$A$30,0),0)&gt;0,"L",IF(WEEKDAY(AG$10)=1,"","X")))</f>
        <v>L</v>
      </c>
      <c r="AH17" s="61" t="str">
        <f>IF(OR($A17="",AH$10=""),"",IF(IFERROR(MATCH(BBC_1!AH$10,Infor!$A$13:$A$30,0),0)&gt;0,"L",IF(WEEKDAY(AH$10)=1,"","X")))</f>
        <v>L</v>
      </c>
      <c r="AI17" s="61" t="str">
        <f>IF(OR($A17="",AI$10=""),"",IF(IFERROR(MATCH(BBC_1!AI$10,Infor!$A$13:$A$30,0),0)&gt;0,"L",IF(WEEKDAY(AI$10)=1,"","X")))</f>
        <v>L</v>
      </c>
      <c r="AJ17" s="62"/>
      <c r="AK17" s="62">
        <f t="shared" si="6"/>
        <v>20</v>
      </c>
      <c r="AL17" s="62">
        <f t="shared" si="7"/>
        <v>7</v>
      </c>
      <c r="AM17" s="62"/>
      <c r="AN17" s="63"/>
      <c r="AO17" s="44">
        <f t="shared" si="0"/>
        <v>1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IF(OR($A18="",E$10=""),"",IF(IFERROR(MATCH(BBC_1!E$10,Infor!$A$13:$A$30,0),0)&gt;0,"L",IF(WEEKDAY(E$10)=1,"","X")))</f>
        <v/>
      </c>
      <c r="F18" s="61" t="str">
        <f>IF(OR($A18="",F$10=""),"",IF(IFERROR(MATCH(BBC_1!F$10,Infor!$A$13:$A$30,0),0)&gt;0,"L",IF(WEEKDAY(F$10)=1,"","X")))</f>
        <v>L</v>
      </c>
      <c r="G18" s="61" t="str">
        <f>IF(OR($A18="",G$10=""),"",IF(IFERROR(MATCH(BBC_1!G$10,Infor!$A$13:$A$30,0),0)&gt;0,"L",IF(WEEKDAY(G$10)=1,"","X")))</f>
        <v>X</v>
      </c>
      <c r="H18" s="61" t="str">
        <f>IF(OR($A18="",H$10=""),"",IF(IFERROR(MATCH(BBC_1!H$10,Infor!$A$13:$A$30,0),0)&gt;0,"L",IF(WEEKDAY(H$10)=1,"","X")))</f>
        <v>X</v>
      </c>
      <c r="I18" s="61" t="str">
        <f>IF(OR($A18="",I$10=""),"",IF(IFERROR(MATCH(BBC_1!I$10,Infor!$A$13:$A$30,0),0)&gt;0,"L",IF(WEEKDAY(I$10)=1,"","X")))</f>
        <v>X</v>
      </c>
      <c r="J18" s="61" t="str">
        <f>IF(OR($A18="",J$10=""),"",IF(IFERROR(MATCH(BBC_1!J$10,Infor!$A$13:$A$30,0),0)&gt;0,"L",IF(WEEKDAY(J$10)=1,"","X")))</f>
        <v>X</v>
      </c>
      <c r="K18" s="61" t="str">
        <f>IF(OR($A18="",K$10=""),"",IF(IFERROR(MATCH(BBC_1!K$10,Infor!$A$13:$A$30,0),0)&gt;0,"L",IF(WEEKDAY(K$10)=1,"","X")))</f>
        <v>X</v>
      </c>
      <c r="L18" s="61" t="str">
        <f>IF(OR($A18="",L$10=""),"",IF(IFERROR(MATCH(BBC_1!L$10,Infor!$A$13:$A$30,0),0)&gt;0,"L",IF(WEEKDAY(L$10)=1,"","X")))</f>
        <v/>
      </c>
      <c r="M18" s="61" t="str">
        <f>IF(OR($A18="",M$10=""),"",IF(IFERROR(MATCH(BBC_1!M$10,Infor!$A$13:$A$30,0),0)&gt;0,"L",IF(WEEKDAY(M$10)=1,"","X")))</f>
        <v>X</v>
      </c>
      <c r="N18" s="61" t="str">
        <f>IF(OR($A18="",N$10=""),"",IF(IFERROR(MATCH(BBC_1!N$10,Infor!$A$13:$A$30,0),0)&gt;0,"L",IF(WEEKDAY(N$10)=1,"","X")))</f>
        <v>X</v>
      </c>
      <c r="O18" s="61" t="str">
        <f>IF(OR($A18="",O$10=""),"",IF(IFERROR(MATCH(BBC_1!O$10,Infor!$A$13:$A$30,0),0)&gt;0,"L",IF(WEEKDAY(O$10)=1,"","X")))</f>
        <v>X</v>
      </c>
      <c r="P18" s="61" t="str">
        <f>IF(OR($A18="",P$10=""),"",IF(IFERROR(MATCH(BBC_1!P$10,Infor!$A$13:$A$30,0),0)&gt;0,"L",IF(WEEKDAY(P$10)=1,"","X")))</f>
        <v>X</v>
      </c>
      <c r="Q18" s="61" t="str">
        <f>IF(OR($A18="",Q$10=""),"",IF(IFERROR(MATCH(BBC_1!Q$10,Infor!$A$13:$A$30,0),0)&gt;0,"L",IF(WEEKDAY(Q$10)=1,"","X")))</f>
        <v>X</v>
      </c>
      <c r="R18" s="61" t="str">
        <f>IF(OR($A18="",R$10=""),"",IF(IFERROR(MATCH(BBC_1!R$10,Infor!$A$13:$A$30,0),0)&gt;0,"L",IF(WEEKDAY(R$10)=1,"","X")))</f>
        <v>X</v>
      </c>
      <c r="S18" s="61" t="str">
        <f>IF(OR($A18="",S$10=""),"",IF(IFERROR(MATCH(BBC_1!S$10,Infor!$A$13:$A$30,0),0)&gt;0,"L",IF(WEEKDAY(S$10)=1,"","X")))</f>
        <v/>
      </c>
      <c r="T18" s="61" t="str">
        <f>IF(OR($A18="",T$10=""),"",IF(IFERROR(MATCH(BBC_1!T$10,Infor!$A$13:$A$30,0),0)&gt;0,"L",IF(WEEKDAY(T$10)=1,"","X")))</f>
        <v>X</v>
      </c>
      <c r="U18" s="61" t="str">
        <f>IF(OR($A18="",U$10=""),"",IF(IFERROR(MATCH(BBC_1!U$10,Infor!$A$13:$A$30,0),0)&gt;0,"L",IF(WEEKDAY(U$10)=1,"","X")))</f>
        <v>X</v>
      </c>
      <c r="V18" s="61" t="str">
        <f>IF(OR($A18="",V$10=""),"",IF(IFERROR(MATCH(BBC_1!V$10,Infor!$A$13:$A$30,0),0)&gt;0,"L",IF(WEEKDAY(V$10)=1,"","X")))</f>
        <v>X</v>
      </c>
      <c r="W18" s="61" t="str">
        <f>IF(OR($A18="",W$10=""),"",IF(IFERROR(MATCH(BBC_1!W$10,Infor!$A$13:$A$30,0),0)&gt;0,"L",IF(WEEKDAY(W$10)=1,"","X")))</f>
        <v>X</v>
      </c>
      <c r="X18" s="61" t="str">
        <f>IF(OR($A18="",X$10=""),"",IF(IFERROR(MATCH(BBC_1!X$10,Infor!$A$13:$A$30,0),0)&gt;0,"L",IF(WEEKDAY(X$10)=1,"","X")))</f>
        <v>X</v>
      </c>
      <c r="Y18" s="61" t="str">
        <f>IF(OR($A18="",Y$10=""),"",IF(IFERROR(MATCH(BBC_1!Y$10,Infor!$A$13:$A$30,0),0)&gt;0,"L",IF(WEEKDAY(Y$10)=1,"","X")))</f>
        <v>X</v>
      </c>
      <c r="Z18" s="61" t="str">
        <f>IF(OR($A18="",Z$10=""),"",IF(IFERROR(MATCH(BBC_1!Z$10,Infor!$A$13:$A$30,0),0)&gt;0,"L",IF(WEEKDAY(Z$10)=1,"","X")))</f>
        <v/>
      </c>
      <c r="AA18" s="61" t="str">
        <f>IF(OR($A18="",AA$10=""),"",IF(IFERROR(MATCH(BBC_1!AA$10,Infor!$A$13:$A$30,0),0)&gt;0,"L",IF(WEEKDAY(AA$10)=1,"","X")))</f>
        <v>X</v>
      </c>
      <c r="AB18" s="61" t="str">
        <f>IF(OR($A18="",AB$10=""),"",IF(IFERROR(MATCH(BBC_1!AB$10,Infor!$A$13:$A$30,0),0)&gt;0,"L",IF(WEEKDAY(AB$10)=1,"","X")))</f>
        <v>X</v>
      </c>
      <c r="AC18" s="61" t="str">
        <f>IF(OR($A18="",AC$10=""),"",IF(IFERROR(MATCH(BBC_1!AC$10,Infor!$A$13:$A$30,0),0)&gt;0,"L",IF(WEEKDAY(AC$10)=1,"","X")))</f>
        <v>X</v>
      </c>
      <c r="AD18" s="61" t="str">
        <f>IF(OR($A18="",AD$10=""),"",IF(IFERROR(MATCH(BBC_1!AD$10,Infor!$A$13:$A$30,0),0)&gt;0,"L",IF(WEEKDAY(AD$10)=1,"","X")))</f>
        <v>L</v>
      </c>
      <c r="AE18" s="61" t="str">
        <f>IF(OR($A18="",AE$10=""),"",IF(IFERROR(MATCH(BBC_1!AE$10,Infor!$A$13:$A$30,0),0)&gt;0,"L",IF(WEEKDAY(AE$10)=1,"","X")))</f>
        <v>L</v>
      </c>
      <c r="AF18" s="61" t="str">
        <f>IF(OR($A18="",AF$10=""),"",IF(IFERROR(MATCH(BBC_1!AF$10,Infor!$A$13:$A$30,0),0)&gt;0,"L",IF(WEEKDAY(AF$10)=1,"","X")))</f>
        <v>L</v>
      </c>
      <c r="AG18" s="61" t="str">
        <f>IF(OR($A18="",AG$10=""),"",IF(IFERROR(MATCH(BBC_1!AG$10,Infor!$A$13:$A$30,0),0)&gt;0,"L",IF(WEEKDAY(AG$10)=1,"","X")))</f>
        <v>L</v>
      </c>
      <c r="AH18" s="61" t="str">
        <f>IF(OR($A18="",AH$10=""),"",IF(IFERROR(MATCH(BBC_1!AH$10,Infor!$A$13:$A$30,0),0)&gt;0,"L",IF(WEEKDAY(AH$10)=1,"","X")))</f>
        <v>L</v>
      </c>
      <c r="AI18" s="61" t="str">
        <f>IF(OR($A18="",AI$10=""),"",IF(IFERROR(MATCH(BBC_1!AI$10,Infor!$A$13:$A$30,0),0)&gt;0,"L",IF(WEEKDAY(AI$10)=1,"","X")))</f>
        <v>L</v>
      </c>
      <c r="AJ18" s="62"/>
      <c r="AK18" s="62">
        <f t="shared" si="6"/>
        <v>20</v>
      </c>
      <c r="AL18" s="62">
        <f t="shared" si="7"/>
        <v>7</v>
      </c>
      <c r="AM18" s="62"/>
      <c r="AN18" s="63"/>
      <c r="AO18" s="44">
        <f t="shared" si="0"/>
        <v>1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IF(OR($A19="",E$10=""),"",IF(IFERROR(MATCH(BBC_1!E$10,Infor!$A$13:$A$30,0),0)&gt;0,"L",IF(WEEKDAY(E$10)=1,"","X")))</f>
        <v/>
      </c>
      <c r="F19" s="61" t="str">
        <f>IF(OR($A19="",F$10=""),"",IF(IFERROR(MATCH(BBC_1!F$10,Infor!$A$13:$A$30,0),0)&gt;0,"L",IF(WEEKDAY(F$10)=1,"","X")))</f>
        <v>L</v>
      </c>
      <c r="G19" s="61" t="str">
        <f>IF(OR($A19="",G$10=""),"",IF(IFERROR(MATCH(BBC_1!G$10,Infor!$A$13:$A$30,0),0)&gt;0,"L",IF(WEEKDAY(G$10)=1,"","X")))</f>
        <v>X</v>
      </c>
      <c r="H19" s="61" t="str">
        <f>IF(OR($A19="",H$10=""),"",IF(IFERROR(MATCH(BBC_1!H$10,Infor!$A$13:$A$30,0),0)&gt;0,"L",IF(WEEKDAY(H$10)=1,"","X")))</f>
        <v>X</v>
      </c>
      <c r="I19" s="61" t="str">
        <f>IF(OR($A19="",I$10=""),"",IF(IFERROR(MATCH(BBC_1!I$10,Infor!$A$13:$A$30,0),0)&gt;0,"L",IF(WEEKDAY(I$10)=1,"","X")))</f>
        <v>X</v>
      </c>
      <c r="J19" s="61" t="str">
        <f>IF(OR($A19="",J$10=""),"",IF(IFERROR(MATCH(BBC_1!J$10,Infor!$A$13:$A$30,0),0)&gt;0,"L",IF(WEEKDAY(J$10)=1,"","X")))</f>
        <v>X</v>
      </c>
      <c r="K19" s="61" t="str">
        <f>IF(OR($A19="",K$10=""),"",IF(IFERROR(MATCH(BBC_1!K$10,Infor!$A$13:$A$30,0),0)&gt;0,"L",IF(WEEKDAY(K$10)=1,"","X")))</f>
        <v>X</v>
      </c>
      <c r="L19" s="61" t="str">
        <f>IF(OR($A19="",L$10=""),"",IF(IFERROR(MATCH(BBC_1!L$10,Infor!$A$13:$A$30,0),0)&gt;0,"L",IF(WEEKDAY(L$10)=1,"","X")))</f>
        <v/>
      </c>
      <c r="M19" s="61" t="str">
        <f>IF(OR($A19="",M$10=""),"",IF(IFERROR(MATCH(BBC_1!M$10,Infor!$A$13:$A$30,0),0)&gt;0,"L",IF(WEEKDAY(M$10)=1,"","X")))</f>
        <v>X</v>
      </c>
      <c r="N19" s="61" t="str">
        <f>IF(OR($A19="",N$10=""),"",IF(IFERROR(MATCH(BBC_1!N$10,Infor!$A$13:$A$30,0),0)&gt;0,"L",IF(WEEKDAY(N$10)=1,"","X")))</f>
        <v>X</v>
      </c>
      <c r="O19" s="61" t="str">
        <f>IF(OR($A19="",O$10=""),"",IF(IFERROR(MATCH(BBC_1!O$10,Infor!$A$13:$A$30,0),0)&gt;0,"L",IF(WEEKDAY(O$10)=1,"","X")))</f>
        <v>X</v>
      </c>
      <c r="P19" s="61" t="str">
        <f>IF(OR($A19="",P$10=""),"",IF(IFERROR(MATCH(BBC_1!P$10,Infor!$A$13:$A$30,0),0)&gt;0,"L",IF(WEEKDAY(P$10)=1,"","X")))</f>
        <v>X</v>
      </c>
      <c r="Q19" s="61" t="str">
        <f>IF(OR($A19="",Q$10=""),"",IF(IFERROR(MATCH(BBC_1!Q$10,Infor!$A$13:$A$30,0),0)&gt;0,"L",IF(WEEKDAY(Q$10)=1,"","X")))</f>
        <v>X</v>
      </c>
      <c r="R19" s="61" t="str">
        <f>IF(OR($A19="",R$10=""),"",IF(IFERROR(MATCH(BBC_1!R$10,Infor!$A$13:$A$30,0),0)&gt;0,"L",IF(WEEKDAY(R$10)=1,"","X")))</f>
        <v>X</v>
      </c>
      <c r="S19" s="61" t="str">
        <f>IF(OR($A19="",S$10=""),"",IF(IFERROR(MATCH(BBC_1!S$10,Infor!$A$13:$A$30,0),0)&gt;0,"L",IF(WEEKDAY(S$10)=1,"","X")))</f>
        <v/>
      </c>
      <c r="T19" s="61" t="str">
        <f>IF(OR($A19="",T$10=""),"",IF(IFERROR(MATCH(BBC_1!T$10,Infor!$A$13:$A$30,0),0)&gt;0,"L",IF(WEEKDAY(T$10)=1,"","X")))</f>
        <v>X</v>
      </c>
      <c r="U19" s="61" t="str">
        <f>IF(OR($A19="",U$10=""),"",IF(IFERROR(MATCH(BBC_1!U$10,Infor!$A$13:$A$30,0),0)&gt;0,"L",IF(WEEKDAY(U$10)=1,"","X")))</f>
        <v>X</v>
      </c>
      <c r="V19" s="61" t="str">
        <f>IF(OR($A19="",V$10=""),"",IF(IFERROR(MATCH(BBC_1!V$10,Infor!$A$13:$A$30,0),0)&gt;0,"L",IF(WEEKDAY(V$10)=1,"","X")))</f>
        <v>X</v>
      </c>
      <c r="W19" s="61" t="str">
        <f>IF(OR($A19="",W$10=""),"",IF(IFERROR(MATCH(BBC_1!W$10,Infor!$A$13:$A$30,0),0)&gt;0,"L",IF(WEEKDAY(W$10)=1,"","X")))</f>
        <v>X</v>
      </c>
      <c r="X19" s="61" t="str">
        <f>IF(OR($A19="",X$10=""),"",IF(IFERROR(MATCH(BBC_1!X$10,Infor!$A$13:$A$30,0),0)&gt;0,"L",IF(WEEKDAY(X$10)=1,"","X")))</f>
        <v>X</v>
      </c>
      <c r="Y19" s="61" t="str">
        <f>IF(OR($A19="",Y$10=""),"",IF(IFERROR(MATCH(BBC_1!Y$10,Infor!$A$13:$A$30,0),0)&gt;0,"L",IF(WEEKDAY(Y$10)=1,"","X")))</f>
        <v>X</v>
      </c>
      <c r="Z19" s="61" t="str">
        <f>IF(OR($A19="",Z$10=""),"",IF(IFERROR(MATCH(BBC_1!Z$10,Infor!$A$13:$A$30,0),0)&gt;0,"L",IF(WEEKDAY(Z$10)=1,"","X")))</f>
        <v/>
      </c>
      <c r="AA19" s="61" t="str">
        <f>IF(OR($A19="",AA$10=""),"",IF(IFERROR(MATCH(BBC_1!AA$10,Infor!$A$13:$A$30,0),0)&gt;0,"L",IF(WEEKDAY(AA$10)=1,"","X")))</f>
        <v>X</v>
      </c>
      <c r="AB19" s="61" t="str">
        <f>IF(OR($A19="",AB$10=""),"",IF(IFERROR(MATCH(BBC_1!AB$10,Infor!$A$13:$A$30,0),0)&gt;0,"L",IF(WEEKDAY(AB$10)=1,"","X")))</f>
        <v>X</v>
      </c>
      <c r="AC19" s="61" t="str">
        <f>IF(OR($A19="",AC$10=""),"",IF(IFERROR(MATCH(BBC_1!AC$10,Infor!$A$13:$A$30,0),0)&gt;0,"L",IF(WEEKDAY(AC$10)=1,"","X")))</f>
        <v>X</v>
      </c>
      <c r="AD19" s="61" t="str">
        <f>IF(OR($A19="",AD$10=""),"",IF(IFERROR(MATCH(BBC_1!AD$10,Infor!$A$13:$A$30,0),0)&gt;0,"L",IF(WEEKDAY(AD$10)=1,"","X")))</f>
        <v>L</v>
      </c>
      <c r="AE19" s="61" t="str">
        <f>IF(OR($A19="",AE$10=""),"",IF(IFERROR(MATCH(BBC_1!AE$10,Infor!$A$13:$A$30,0),0)&gt;0,"L",IF(WEEKDAY(AE$10)=1,"","X")))</f>
        <v>L</v>
      </c>
      <c r="AF19" s="61" t="str">
        <f>IF(OR($A19="",AF$10=""),"",IF(IFERROR(MATCH(BBC_1!AF$10,Infor!$A$13:$A$30,0),0)&gt;0,"L",IF(WEEKDAY(AF$10)=1,"","X")))</f>
        <v>L</v>
      </c>
      <c r="AG19" s="61" t="str">
        <f>IF(OR($A19="",AG$10=""),"",IF(IFERROR(MATCH(BBC_1!AG$10,Infor!$A$13:$A$30,0),0)&gt;0,"L",IF(WEEKDAY(AG$10)=1,"","X")))</f>
        <v>L</v>
      </c>
      <c r="AH19" s="61" t="str">
        <f>IF(OR($A19="",AH$10=""),"",IF(IFERROR(MATCH(BBC_1!AH$10,Infor!$A$13:$A$30,0),0)&gt;0,"L",IF(WEEKDAY(AH$10)=1,"","X")))</f>
        <v>L</v>
      </c>
      <c r="AI19" s="61" t="str">
        <f>IF(OR($A19="",AI$10=""),"",IF(IFERROR(MATCH(BBC_1!AI$10,Infor!$A$13:$A$30,0),0)&gt;0,"L",IF(WEEKDAY(AI$10)=1,"","X")))</f>
        <v>L</v>
      </c>
      <c r="AJ19" s="62"/>
      <c r="AK19" s="62">
        <f t="shared" si="6"/>
        <v>20</v>
      </c>
      <c r="AL19" s="62">
        <f t="shared" si="7"/>
        <v>7</v>
      </c>
      <c r="AM19" s="62"/>
      <c r="AN19" s="63"/>
      <c r="AO19" s="44">
        <f t="shared" si="0"/>
        <v>1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IF(OR($A20="",E$10=""),"",IF(IFERROR(MATCH(BBC_1!E$10,Infor!$A$13:$A$30,0),0)&gt;0,"L",IF(WEEKDAY(E$10)=1,"","X")))</f>
        <v/>
      </c>
      <c r="F20" s="61" t="str">
        <f>IF(OR($A20="",F$10=""),"",IF(IFERROR(MATCH(BBC_1!F$10,Infor!$A$13:$A$30,0),0)&gt;0,"L",IF(WEEKDAY(F$10)=1,"","X")))</f>
        <v>L</v>
      </c>
      <c r="G20" s="61" t="str">
        <f>IF(OR($A20="",G$10=""),"",IF(IFERROR(MATCH(BBC_1!G$10,Infor!$A$13:$A$30,0),0)&gt;0,"L",IF(WEEKDAY(G$10)=1,"","X")))</f>
        <v>X</v>
      </c>
      <c r="H20" s="61" t="str">
        <f>IF(OR($A20="",H$10=""),"",IF(IFERROR(MATCH(BBC_1!H$10,Infor!$A$13:$A$30,0),0)&gt;0,"L",IF(WEEKDAY(H$10)=1,"","X")))</f>
        <v>X</v>
      </c>
      <c r="I20" s="61" t="str">
        <f>IF(OR($A20="",I$10=""),"",IF(IFERROR(MATCH(BBC_1!I$10,Infor!$A$13:$A$30,0),0)&gt;0,"L",IF(WEEKDAY(I$10)=1,"","X")))</f>
        <v>X</v>
      </c>
      <c r="J20" s="61" t="str">
        <f>IF(OR($A20="",J$10=""),"",IF(IFERROR(MATCH(BBC_1!J$10,Infor!$A$13:$A$30,0),0)&gt;0,"L",IF(WEEKDAY(J$10)=1,"","X")))</f>
        <v>X</v>
      </c>
      <c r="K20" s="61" t="str">
        <f>IF(OR($A20="",K$10=""),"",IF(IFERROR(MATCH(BBC_1!K$10,Infor!$A$13:$A$30,0),0)&gt;0,"L",IF(WEEKDAY(K$10)=1,"","X")))</f>
        <v>X</v>
      </c>
      <c r="L20" s="61" t="str">
        <f>IF(OR($A20="",L$10=""),"",IF(IFERROR(MATCH(BBC_1!L$10,Infor!$A$13:$A$30,0),0)&gt;0,"L",IF(WEEKDAY(L$10)=1,"","X")))</f>
        <v/>
      </c>
      <c r="M20" s="61" t="str">
        <f>IF(OR($A20="",M$10=""),"",IF(IFERROR(MATCH(BBC_1!M$10,Infor!$A$13:$A$30,0),0)&gt;0,"L",IF(WEEKDAY(M$10)=1,"","X")))</f>
        <v>X</v>
      </c>
      <c r="N20" s="61" t="str">
        <f>IF(OR($A20="",N$10=""),"",IF(IFERROR(MATCH(BBC_1!N$10,Infor!$A$13:$A$30,0),0)&gt;0,"L",IF(WEEKDAY(N$10)=1,"","X")))</f>
        <v>X</v>
      </c>
      <c r="O20" s="61" t="str">
        <f>IF(OR($A20="",O$10=""),"",IF(IFERROR(MATCH(BBC_1!O$10,Infor!$A$13:$A$30,0),0)&gt;0,"L",IF(WEEKDAY(O$10)=1,"","X")))</f>
        <v>X</v>
      </c>
      <c r="P20" s="61" t="str">
        <f>IF(OR($A20="",P$10=""),"",IF(IFERROR(MATCH(BBC_1!P$10,Infor!$A$13:$A$30,0),0)&gt;0,"L",IF(WEEKDAY(P$10)=1,"","X")))</f>
        <v>X</v>
      </c>
      <c r="Q20" s="61" t="str">
        <f>IF(OR($A20="",Q$10=""),"",IF(IFERROR(MATCH(BBC_1!Q$10,Infor!$A$13:$A$30,0),0)&gt;0,"L",IF(WEEKDAY(Q$10)=1,"","X")))</f>
        <v>X</v>
      </c>
      <c r="R20" s="61" t="str">
        <f>IF(OR($A20="",R$10=""),"",IF(IFERROR(MATCH(BBC_1!R$10,Infor!$A$13:$A$30,0),0)&gt;0,"L",IF(WEEKDAY(R$10)=1,"","X")))</f>
        <v>X</v>
      </c>
      <c r="S20" s="61" t="str">
        <f>IF(OR($A20="",S$10=""),"",IF(IFERROR(MATCH(BBC_1!S$10,Infor!$A$13:$A$30,0),0)&gt;0,"L",IF(WEEKDAY(S$10)=1,"","X")))</f>
        <v/>
      </c>
      <c r="T20" s="61" t="str">
        <f>IF(OR($A20="",T$10=""),"",IF(IFERROR(MATCH(BBC_1!T$10,Infor!$A$13:$A$30,0),0)&gt;0,"L",IF(WEEKDAY(T$10)=1,"","X")))</f>
        <v>X</v>
      </c>
      <c r="U20" s="61" t="str">
        <f>IF(OR($A20="",U$10=""),"",IF(IFERROR(MATCH(BBC_1!U$10,Infor!$A$13:$A$30,0),0)&gt;0,"L",IF(WEEKDAY(U$10)=1,"","X")))</f>
        <v>X</v>
      </c>
      <c r="V20" s="61" t="str">
        <f>IF(OR($A20="",V$10=""),"",IF(IFERROR(MATCH(BBC_1!V$10,Infor!$A$13:$A$30,0),0)&gt;0,"L",IF(WEEKDAY(V$10)=1,"","X")))</f>
        <v>X</v>
      </c>
      <c r="W20" s="61" t="str">
        <f>IF(OR($A20="",W$10=""),"",IF(IFERROR(MATCH(BBC_1!W$10,Infor!$A$13:$A$30,0),0)&gt;0,"L",IF(WEEKDAY(W$10)=1,"","X")))</f>
        <v>X</v>
      </c>
      <c r="X20" s="61" t="str">
        <f>IF(OR($A20="",X$10=""),"",IF(IFERROR(MATCH(BBC_1!X$10,Infor!$A$13:$A$30,0),0)&gt;0,"L",IF(WEEKDAY(X$10)=1,"","X")))</f>
        <v>X</v>
      </c>
      <c r="Y20" s="61" t="str">
        <f>IF(OR($A20="",Y$10=""),"",IF(IFERROR(MATCH(BBC_1!Y$10,Infor!$A$13:$A$30,0),0)&gt;0,"L",IF(WEEKDAY(Y$10)=1,"","X")))</f>
        <v>X</v>
      </c>
      <c r="Z20" s="61" t="str">
        <f>IF(OR($A20="",Z$10=""),"",IF(IFERROR(MATCH(BBC_1!Z$10,Infor!$A$13:$A$30,0),0)&gt;0,"L",IF(WEEKDAY(Z$10)=1,"","X")))</f>
        <v/>
      </c>
      <c r="AA20" s="61" t="str">
        <f>IF(OR($A20="",AA$10=""),"",IF(IFERROR(MATCH(BBC_1!AA$10,Infor!$A$13:$A$30,0),0)&gt;0,"L",IF(WEEKDAY(AA$10)=1,"","X")))</f>
        <v>X</v>
      </c>
      <c r="AB20" s="61" t="str">
        <f>IF(OR($A20="",AB$10=""),"",IF(IFERROR(MATCH(BBC_1!AB$10,Infor!$A$13:$A$30,0),0)&gt;0,"L",IF(WEEKDAY(AB$10)=1,"","X")))</f>
        <v>X</v>
      </c>
      <c r="AC20" s="61" t="str">
        <f>IF(OR($A20="",AC$10=""),"",IF(IFERROR(MATCH(BBC_1!AC$10,Infor!$A$13:$A$30,0),0)&gt;0,"L",IF(WEEKDAY(AC$10)=1,"","X")))</f>
        <v>X</v>
      </c>
      <c r="AD20" s="61" t="str">
        <f>IF(OR($A20="",AD$10=""),"",IF(IFERROR(MATCH(BBC_1!AD$10,Infor!$A$13:$A$30,0),0)&gt;0,"L",IF(WEEKDAY(AD$10)=1,"","X")))</f>
        <v>L</v>
      </c>
      <c r="AE20" s="61" t="str">
        <f>IF(OR($A20="",AE$10=""),"",IF(IFERROR(MATCH(BBC_1!AE$10,Infor!$A$13:$A$30,0),0)&gt;0,"L",IF(WEEKDAY(AE$10)=1,"","X")))</f>
        <v>L</v>
      </c>
      <c r="AF20" s="61" t="str">
        <f>IF(OR($A20="",AF$10=""),"",IF(IFERROR(MATCH(BBC_1!AF$10,Infor!$A$13:$A$30,0),0)&gt;0,"L",IF(WEEKDAY(AF$10)=1,"","X")))</f>
        <v>L</v>
      </c>
      <c r="AG20" s="61" t="str">
        <f>IF(OR($A20="",AG$10=""),"",IF(IFERROR(MATCH(BBC_1!AG$10,Infor!$A$13:$A$30,0),0)&gt;0,"L",IF(WEEKDAY(AG$10)=1,"","X")))</f>
        <v>L</v>
      </c>
      <c r="AH20" s="61" t="str">
        <f>IF(OR($A20="",AH$10=""),"",IF(IFERROR(MATCH(BBC_1!AH$10,Infor!$A$13:$A$30,0),0)&gt;0,"L",IF(WEEKDAY(AH$10)=1,"","X")))</f>
        <v>L</v>
      </c>
      <c r="AI20" s="61" t="str">
        <f>IF(OR($A20="",AI$10=""),"",IF(IFERROR(MATCH(BBC_1!AI$10,Infor!$A$13:$A$30,0),0)&gt;0,"L",IF(WEEKDAY(AI$10)=1,"","X")))</f>
        <v>L</v>
      </c>
      <c r="AJ20" s="62"/>
      <c r="AK20" s="62">
        <f t="shared" si="6"/>
        <v>20</v>
      </c>
      <c r="AL20" s="62">
        <f t="shared" si="7"/>
        <v>7</v>
      </c>
      <c r="AM20" s="62"/>
      <c r="AN20" s="63"/>
      <c r="AO20" s="44">
        <f t="shared" si="0"/>
        <v>1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IF(OR($A21="",E$10=""),"",IF(IFERROR(MATCH(BBC_1!E$10,Infor!$A$13:$A$30,0),0)&gt;0,"L",IF(WEEKDAY(E$10)=1,"","X")))</f>
        <v/>
      </c>
      <c r="F21" s="61" t="str">
        <f>IF(OR($A21="",F$10=""),"",IF(IFERROR(MATCH(BBC_1!F$10,Infor!$A$13:$A$30,0),0)&gt;0,"L",IF(WEEKDAY(F$10)=1,"","X")))</f>
        <v>L</v>
      </c>
      <c r="G21" s="61" t="str">
        <f>IF(OR($A21="",G$10=""),"",IF(IFERROR(MATCH(BBC_1!G$10,Infor!$A$13:$A$30,0),0)&gt;0,"L",IF(WEEKDAY(G$10)=1,"","X")))</f>
        <v>X</v>
      </c>
      <c r="H21" s="61" t="str">
        <f>IF(OR($A21="",H$10=""),"",IF(IFERROR(MATCH(BBC_1!H$10,Infor!$A$13:$A$30,0),0)&gt;0,"L",IF(WEEKDAY(H$10)=1,"","X")))</f>
        <v>X</v>
      </c>
      <c r="I21" s="61" t="str">
        <f>IF(OR($A21="",I$10=""),"",IF(IFERROR(MATCH(BBC_1!I$10,Infor!$A$13:$A$30,0),0)&gt;0,"L",IF(WEEKDAY(I$10)=1,"","X")))</f>
        <v>X</v>
      </c>
      <c r="J21" s="61" t="str">
        <f>IF(OR($A21="",J$10=""),"",IF(IFERROR(MATCH(BBC_1!J$10,Infor!$A$13:$A$30,0),0)&gt;0,"L",IF(WEEKDAY(J$10)=1,"","X")))</f>
        <v>X</v>
      </c>
      <c r="K21" s="61" t="str">
        <f>IF(OR($A21="",K$10=""),"",IF(IFERROR(MATCH(BBC_1!K$10,Infor!$A$13:$A$30,0),0)&gt;0,"L",IF(WEEKDAY(K$10)=1,"","X")))</f>
        <v>X</v>
      </c>
      <c r="L21" s="61" t="str">
        <f>IF(OR($A21="",L$10=""),"",IF(IFERROR(MATCH(BBC_1!L$10,Infor!$A$13:$A$30,0),0)&gt;0,"L",IF(WEEKDAY(L$10)=1,"","X")))</f>
        <v/>
      </c>
      <c r="M21" s="61" t="str">
        <f>IF(OR($A21="",M$10=""),"",IF(IFERROR(MATCH(BBC_1!M$10,Infor!$A$13:$A$30,0),0)&gt;0,"L",IF(WEEKDAY(M$10)=1,"","X")))</f>
        <v>X</v>
      </c>
      <c r="N21" s="61" t="str">
        <f>IF(OR($A21="",N$10=""),"",IF(IFERROR(MATCH(BBC_1!N$10,Infor!$A$13:$A$30,0),0)&gt;0,"L",IF(WEEKDAY(N$10)=1,"","X")))</f>
        <v>X</v>
      </c>
      <c r="O21" s="61" t="str">
        <f>IF(OR($A21="",O$10=""),"",IF(IFERROR(MATCH(BBC_1!O$10,Infor!$A$13:$A$30,0),0)&gt;0,"L",IF(WEEKDAY(O$10)=1,"","X")))</f>
        <v>X</v>
      </c>
      <c r="P21" s="61" t="str">
        <f>IF(OR($A21="",P$10=""),"",IF(IFERROR(MATCH(BBC_1!P$10,Infor!$A$13:$A$30,0),0)&gt;0,"L",IF(WEEKDAY(P$10)=1,"","X")))</f>
        <v>X</v>
      </c>
      <c r="Q21" s="61" t="str">
        <f>IF(OR($A21="",Q$10=""),"",IF(IFERROR(MATCH(BBC_1!Q$10,Infor!$A$13:$A$30,0),0)&gt;0,"L",IF(WEEKDAY(Q$10)=1,"","X")))</f>
        <v>X</v>
      </c>
      <c r="R21" s="61" t="str">
        <f>IF(OR($A21="",R$10=""),"",IF(IFERROR(MATCH(BBC_1!R$10,Infor!$A$13:$A$30,0),0)&gt;0,"L",IF(WEEKDAY(R$10)=1,"","X")))</f>
        <v>X</v>
      </c>
      <c r="S21" s="61" t="str">
        <f>IF(OR($A21="",S$10=""),"",IF(IFERROR(MATCH(BBC_1!S$10,Infor!$A$13:$A$30,0),0)&gt;0,"L",IF(WEEKDAY(S$10)=1,"","X")))</f>
        <v/>
      </c>
      <c r="T21" s="61" t="str">
        <f>IF(OR($A21="",T$10=""),"",IF(IFERROR(MATCH(BBC_1!T$10,Infor!$A$13:$A$30,0),0)&gt;0,"L",IF(WEEKDAY(T$10)=1,"","X")))</f>
        <v>X</v>
      </c>
      <c r="U21" s="61" t="str">
        <f>IF(OR($A21="",U$10=""),"",IF(IFERROR(MATCH(BBC_1!U$10,Infor!$A$13:$A$30,0),0)&gt;0,"L",IF(WEEKDAY(U$10)=1,"","X")))</f>
        <v>X</v>
      </c>
      <c r="V21" s="61" t="str">
        <f>IF(OR($A21="",V$10=""),"",IF(IFERROR(MATCH(BBC_1!V$10,Infor!$A$13:$A$30,0),0)&gt;0,"L",IF(WEEKDAY(V$10)=1,"","X")))</f>
        <v>X</v>
      </c>
      <c r="W21" s="61" t="str">
        <f>IF(OR($A21="",W$10=""),"",IF(IFERROR(MATCH(BBC_1!W$10,Infor!$A$13:$A$30,0),0)&gt;0,"L",IF(WEEKDAY(W$10)=1,"","X")))</f>
        <v>X</v>
      </c>
      <c r="X21" s="61" t="str">
        <f>IF(OR($A21="",X$10=""),"",IF(IFERROR(MATCH(BBC_1!X$10,Infor!$A$13:$A$30,0),0)&gt;0,"L",IF(WEEKDAY(X$10)=1,"","X")))</f>
        <v>X</v>
      </c>
      <c r="Y21" s="61" t="str">
        <f>IF(OR($A21="",Y$10=""),"",IF(IFERROR(MATCH(BBC_1!Y$10,Infor!$A$13:$A$30,0),0)&gt;0,"L",IF(WEEKDAY(Y$10)=1,"","X")))</f>
        <v>X</v>
      </c>
      <c r="Z21" s="61" t="str">
        <f>IF(OR($A21="",Z$10=""),"",IF(IFERROR(MATCH(BBC_1!Z$10,Infor!$A$13:$A$30,0),0)&gt;0,"L",IF(WEEKDAY(Z$10)=1,"","X")))</f>
        <v/>
      </c>
      <c r="AA21" s="61" t="str">
        <f>IF(OR($A21="",AA$10=""),"",IF(IFERROR(MATCH(BBC_1!AA$10,Infor!$A$13:$A$30,0),0)&gt;0,"L",IF(WEEKDAY(AA$10)=1,"","X")))</f>
        <v>X</v>
      </c>
      <c r="AB21" s="61" t="str">
        <f>IF(OR($A21="",AB$10=""),"",IF(IFERROR(MATCH(BBC_1!AB$10,Infor!$A$13:$A$30,0),0)&gt;0,"L",IF(WEEKDAY(AB$10)=1,"","X")))</f>
        <v>X</v>
      </c>
      <c r="AC21" s="61" t="str">
        <f>IF(OR($A21="",AC$10=""),"",IF(IFERROR(MATCH(BBC_1!AC$10,Infor!$A$13:$A$30,0),0)&gt;0,"L",IF(WEEKDAY(AC$10)=1,"","X")))</f>
        <v>X</v>
      </c>
      <c r="AD21" s="61" t="str">
        <f>IF(OR($A21="",AD$10=""),"",IF(IFERROR(MATCH(BBC_1!AD$10,Infor!$A$13:$A$30,0),0)&gt;0,"L",IF(WEEKDAY(AD$10)=1,"","X")))</f>
        <v>L</v>
      </c>
      <c r="AE21" s="61" t="str">
        <f>IF(OR($A21="",AE$10=""),"",IF(IFERROR(MATCH(BBC_1!AE$10,Infor!$A$13:$A$30,0),0)&gt;0,"L",IF(WEEKDAY(AE$10)=1,"","X")))</f>
        <v>L</v>
      </c>
      <c r="AF21" s="61" t="str">
        <f>IF(OR($A21="",AF$10=""),"",IF(IFERROR(MATCH(BBC_1!AF$10,Infor!$A$13:$A$30,0),0)&gt;0,"L",IF(WEEKDAY(AF$10)=1,"","X")))</f>
        <v>L</v>
      </c>
      <c r="AG21" s="61" t="str">
        <f>IF(OR($A21="",AG$10=""),"",IF(IFERROR(MATCH(BBC_1!AG$10,Infor!$A$13:$A$30,0),0)&gt;0,"L",IF(WEEKDAY(AG$10)=1,"","X")))</f>
        <v>L</v>
      </c>
      <c r="AH21" s="61" t="str">
        <f>IF(OR($A21="",AH$10=""),"",IF(IFERROR(MATCH(BBC_1!AH$10,Infor!$A$13:$A$30,0),0)&gt;0,"L",IF(WEEKDAY(AH$10)=1,"","X")))</f>
        <v>L</v>
      </c>
      <c r="AI21" s="61" t="str">
        <f>IF(OR($A21="",AI$10=""),"",IF(IFERROR(MATCH(BBC_1!AI$10,Infor!$A$13:$A$30,0),0)&gt;0,"L",IF(WEEKDAY(AI$10)=1,"","X")))</f>
        <v>L</v>
      </c>
      <c r="AJ21" s="62"/>
      <c r="AK21" s="62">
        <f t="shared" si="6"/>
        <v>20</v>
      </c>
      <c r="AL21" s="62">
        <f t="shared" si="7"/>
        <v>7</v>
      </c>
      <c r="AM21" s="62"/>
      <c r="AN21" s="63"/>
      <c r="AO21" s="44">
        <f t="shared" si="0"/>
        <v>1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IF(OR($A22="",E$10=""),"",IF(IFERROR(MATCH(BBC_1!E$10,Infor!$A$13:$A$30,0),0)&gt;0,"L",IF(WEEKDAY(E$10)=1,"","X")))</f>
        <v/>
      </c>
      <c r="F22" s="61" t="str">
        <f>IF(OR($A22="",F$10=""),"",IF(IFERROR(MATCH(BBC_1!F$10,Infor!$A$13:$A$30,0),0)&gt;0,"L",IF(WEEKDAY(F$10)=1,"","X")))</f>
        <v>L</v>
      </c>
      <c r="G22" s="61" t="str">
        <f>IF(OR($A22="",G$10=""),"",IF(IFERROR(MATCH(BBC_1!G$10,Infor!$A$13:$A$30,0),0)&gt;0,"L",IF(WEEKDAY(G$10)=1,"","X")))</f>
        <v>X</v>
      </c>
      <c r="H22" s="61" t="str">
        <f>IF(OR($A22="",H$10=""),"",IF(IFERROR(MATCH(BBC_1!H$10,Infor!$A$13:$A$30,0),0)&gt;0,"L",IF(WEEKDAY(H$10)=1,"","X")))</f>
        <v>X</v>
      </c>
      <c r="I22" s="61" t="str">
        <f>IF(OR($A22="",I$10=""),"",IF(IFERROR(MATCH(BBC_1!I$10,Infor!$A$13:$A$30,0),0)&gt;0,"L",IF(WEEKDAY(I$10)=1,"","X")))</f>
        <v>X</v>
      </c>
      <c r="J22" s="61" t="str">
        <f>IF(OR($A22="",J$10=""),"",IF(IFERROR(MATCH(BBC_1!J$10,Infor!$A$13:$A$30,0),0)&gt;0,"L",IF(WEEKDAY(J$10)=1,"","X")))</f>
        <v>X</v>
      </c>
      <c r="K22" s="61" t="str">
        <f>IF(OR($A22="",K$10=""),"",IF(IFERROR(MATCH(BBC_1!K$10,Infor!$A$13:$A$30,0),0)&gt;0,"L",IF(WEEKDAY(K$10)=1,"","X")))</f>
        <v>X</v>
      </c>
      <c r="L22" s="61" t="str">
        <f>IF(OR($A22="",L$10=""),"",IF(IFERROR(MATCH(BBC_1!L$10,Infor!$A$13:$A$30,0),0)&gt;0,"L",IF(WEEKDAY(L$10)=1,"","X")))</f>
        <v/>
      </c>
      <c r="M22" s="61" t="str">
        <f>IF(OR($A22="",M$10=""),"",IF(IFERROR(MATCH(BBC_1!M$10,Infor!$A$13:$A$30,0),0)&gt;0,"L",IF(WEEKDAY(M$10)=1,"","X")))</f>
        <v>X</v>
      </c>
      <c r="N22" s="61" t="str">
        <f>IF(OR($A22="",N$10=""),"",IF(IFERROR(MATCH(BBC_1!N$10,Infor!$A$13:$A$30,0),0)&gt;0,"L",IF(WEEKDAY(N$10)=1,"","X")))</f>
        <v>X</v>
      </c>
      <c r="O22" s="61" t="str">
        <f>IF(OR($A22="",O$10=""),"",IF(IFERROR(MATCH(BBC_1!O$10,Infor!$A$13:$A$30,0),0)&gt;0,"L",IF(WEEKDAY(O$10)=1,"","X")))</f>
        <v>X</v>
      </c>
      <c r="P22" s="61" t="str">
        <f>IF(OR($A22="",P$10=""),"",IF(IFERROR(MATCH(BBC_1!P$10,Infor!$A$13:$A$30,0),0)&gt;0,"L",IF(WEEKDAY(P$10)=1,"","X")))</f>
        <v>X</v>
      </c>
      <c r="Q22" s="61" t="str">
        <f>IF(OR($A22="",Q$10=""),"",IF(IFERROR(MATCH(BBC_1!Q$10,Infor!$A$13:$A$30,0),0)&gt;0,"L",IF(WEEKDAY(Q$10)=1,"","X")))</f>
        <v>X</v>
      </c>
      <c r="R22" s="61" t="str">
        <f>IF(OR($A22="",R$10=""),"",IF(IFERROR(MATCH(BBC_1!R$10,Infor!$A$13:$A$30,0),0)&gt;0,"L",IF(WEEKDAY(R$10)=1,"","X")))</f>
        <v>X</v>
      </c>
      <c r="S22" s="61" t="str">
        <f>IF(OR($A22="",S$10=""),"",IF(IFERROR(MATCH(BBC_1!S$10,Infor!$A$13:$A$30,0),0)&gt;0,"L",IF(WEEKDAY(S$10)=1,"","X")))</f>
        <v/>
      </c>
      <c r="T22" s="61" t="str">
        <f>IF(OR($A22="",T$10=""),"",IF(IFERROR(MATCH(BBC_1!T$10,Infor!$A$13:$A$30,0),0)&gt;0,"L",IF(WEEKDAY(T$10)=1,"","X")))</f>
        <v>X</v>
      </c>
      <c r="U22" s="61" t="str">
        <f>IF(OR($A22="",U$10=""),"",IF(IFERROR(MATCH(BBC_1!U$10,Infor!$A$13:$A$30,0),0)&gt;0,"L",IF(WEEKDAY(U$10)=1,"","X")))</f>
        <v>X</v>
      </c>
      <c r="V22" s="61" t="str">
        <f>IF(OR($A22="",V$10=""),"",IF(IFERROR(MATCH(BBC_1!V$10,Infor!$A$13:$A$30,0),0)&gt;0,"L",IF(WEEKDAY(V$10)=1,"","X")))</f>
        <v>X</v>
      </c>
      <c r="W22" s="61" t="str">
        <f>IF(OR($A22="",W$10=""),"",IF(IFERROR(MATCH(BBC_1!W$10,Infor!$A$13:$A$30,0),0)&gt;0,"L",IF(WEEKDAY(W$10)=1,"","X")))</f>
        <v>X</v>
      </c>
      <c r="X22" s="61" t="str">
        <f>IF(OR($A22="",X$10=""),"",IF(IFERROR(MATCH(BBC_1!X$10,Infor!$A$13:$A$30,0),0)&gt;0,"L",IF(WEEKDAY(X$10)=1,"","X")))</f>
        <v>X</v>
      </c>
      <c r="Y22" s="61" t="str">
        <f>IF(OR($A22="",Y$10=""),"",IF(IFERROR(MATCH(BBC_1!Y$10,Infor!$A$13:$A$30,0),0)&gt;0,"L",IF(WEEKDAY(Y$10)=1,"","X")))</f>
        <v>X</v>
      </c>
      <c r="Z22" s="61" t="str">
        <f>IF(OR($A22="",Z$10=""),"",IF(IFERROR(MATCH(BBC_1!Z$10,Infor!$A$13:$A$30,0),0)&gt;0,"L",IF(WEEKDAY(Z$10)=1,"","X")))</f>
        <v/>
      </c>
      <c r="AA22" s="61" t="str">
        <f>IF(OR($A22="",AA$10=""),"",IF(IFERROR(MATCH(BBC_1!AA$10,Infor!$A$13:$A$30,0),0)&gt;0,"L",IF(WEEKDAY(AA$10)=1,"","X")))</f>
        <v>X</v>
      </c>
      <c r="AB22" s="61" t="str">
        <f>IF(OR($A22="",AB$10=""),"",IF(IFERROR(MATCH(BBC_1!AB$10,Infor!$A$13:$A$30,0),0)&gt;0,"L",IF(WEEKDAY(AB$10)=1,"","X")))</f>
        <v>X</v>
      </c>
      <c r="AC22" s="61" t="str">
        <f>IF(OR($A22="",AC$10=""),"",IF(IFERROR(MATCH(BBC_1!AC$10,Infor!$A$13:$A$30,0),0)&gt;0,"L",IF(WEEKDAY(AC$10)=1,"","X")))</f>
        <v>X</v>
      </c>
      <c r="AD22" s="61" t="str">
        <f>IF(OR($A22="",AD$10=""),"",IF(IFERROR(MATCH(BBC_1!AD$10,Infor!$A$13:$A$30,0),0)&gt;0,"L",IF(WEEKDAY(AD$10)=1,"","X")))</f>
        <v>L</v>
      </c>
      <c r="AE22" s="61" t="str">
        <f>IF(OR($A22="",AE$10=""),"",IF(IFERROR(MATCH(BBC_1!AE$10,Infor!$A$13:$A$30,0),0)&gt;0,"L",IF(WEEKDAY(AE$10)=1,"","X")))</f>
        <v>L</v>
      </c>
      <c r="AF22" s="61" t="str">
        <f>IF(OR($A22="",AF$10=""),"",IF(IFERROR(MATCH(BBC_1!AF$10,Infor!$A$13:$A$30,0),0)&gt;0,"L",IF(WEEKDAY(AF$10)=1,"","X")))</f>
        <v>L</v>
      </c>
      <c r="AG22" s="61" t="str">
        <f>IF(OR($A22="",AG$10=""),"",IF(IFERROR(MATCH(BBC_1!AG$10,Infor!$A$13:$A$30,0),0)&gt;0,"L",IF(WEEKDAY(AG$10)=1,"","X")))</f>
        <v>L</v>
      </c>
      <c r="AH22" s="61" t="str">
        <f>IF(OR($A22="",AH$10=""),"",IF(IFERROR(MATCH(BBC_1!AH$10,Infor!$A$13:$A$30,0),0)&gt;0,"L",IF(WEEKDAY(AH$10)=1,"","X")))</f>
        <v>L</v>
      </c>
      <c r="AI22" s="61" t="str">
        <f>IF(OR($A22="",AI$10=""),"",IF(IFERROR(MATCH(BBC_1!AI$10,Infor!$A$13:$A$30,0),0)&gt;0,"L",IF(WEEKDAY(AI$10)=1,"","X")))</f>
        <v>L</v>
      </c>
      <c r="AJ22" s="62"/>
      <c r="AK22" s="62">
        <f t="shared" si="6"/>
        <v>20</v>
      </c>
      <c r="AL22" s="62">
        <f t="shared" si="7"/>
        <v>7</v>
      </c>
      <c r="AM22" s="62"/>
      <c r="AN22" s="63"/>
      <c r="AO22" s="44">
        <f t="shared" si="0"/>
        <v>1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IF(OR($A23="",E$10=""),"",IF(IFERROR(MATCH(BBC_1!E$10,Infor!$A$13:$A$30,0),0)&gt;0,"L",IF(WEEKDAY(E$10)=1,"","X")))</f>
        <v/>
      </c>
      <c r="F23" s="61" t="str">
        <f>IF(OR($A23="",F$10=""),"",IF(IFERROR(MATCH(BBC_1!F$10,Infor!$A$13:$A$30,0),0)&gt;0,"L",IF(WEEKDAY(F$10)=1,"","X")))</f>
        <v>L</v>
      </c>
      <c r="G23" s="61" t="str">
        <f>IF(OR($A23="",G$10=""),"",IF(IFERROR(MATCH(BBC_1!G$10,Infor!$A$13:$A$30,0),0)&gt;0,"L",IF(WEEKDAY(G$10)=1,"","X")))</f>
        <v>X</v>
      </c>
      <c r="H23" s="61" t="str">
        <f>IF(OR($A23="",H$10=""),"",IF(IFERROR(MATCH(BBC_1!H$10,Infor!$A$13:$A$30,0),0)&gt;0,"L",IF(WEEKDAY(H$10)=1,"","X")))</f>
        <v>X</v>
      </c>
      <c r="I23" s="61" t="str">
        <f>IF(OR($A23="",I$10=""),"",IF(IFERROR(MATCH(BBC_1!I$10,Infor!$A$13:$A$30,0),0)&gt;0,"L",IF(WEEKDAY(I$10)=1,"","X")))</f>
        <v>X</v>
      </c>
      <c r="J23" s="61" t="str">
        <f>IF(OR($A23="",J$10=""),"",IF(IFERROR(MATCH(BBC_1!J$10,Infor!$A$13:$A$30,0),0)&gt;0,"L",IF(WEEKDAY(J$10)=1,"","X")))</f>
        <v>X</v>
      </c>
      <c r="K23" s="61" t="str">
        <f>IF(OR($A23="",K$10=""),"",IF(IFERROR(MATCH(BBC_1!K$10,Infor!$A$13:$A$30,0),0)&gt;0,"L",IF(WEEKDAY(K$10)=1,"","X")))</f>
        <v>X</v>
      </c>
      <c r="L23" s="61" t="str">
        <f>IF(OR($A23="",L$10=""),"",IF(IFERROR(MATCH(BBC_1!L$10,Infor!$A$13:$A$30,0),0)&gt;0,"L",IF(WEEKDAY(L$10)=1,"","X")))</f>
        <v/>
      </c>
      <c r="M23" s="61" t="str">
        <f>IF(OR($A23="",M$10=""),"",IF(IFERROR(MATCH(BBC_1!M$10,Infor!$A$13:$A$30,0),0)&gt;0,"L",IF(WEEKDAY(M$10)=1,"","X")))</f>
        <v>X</v>
      </c>
      <c r="N23" s="61" t="str">
        <f>IF(OR($A23="",N$10=""),"",IF(IFERROR(MATCH(BBC_1!N$10,Infor!$A$13:$A$30,0),0)&gt;0,"L",IF(WEEKDAY(N$10)=1,"","X")))</f>
        <v>X</v>
      </c>
      <c r="O23" s="61" t="str">
        <f>IF(OR($A23="",O$10=""),"",IF(IFERROR(MATCH(BBC_1!O$10,Infor!$A$13:$A$30,0),0)&gt;0,"L",IF(WEEKDAY(O$10)=1,"","X")))</f>
        <v>X</v>
      </c>
      <c r="P23" s="61" t="str">
        <f>IF(OR($A23="",P$10=""),"",IF(IFERROR(MATCH(BBC_1!P$10,Infor!$A$13:$A$30,0),0)&gt;0,"L",IF(WEEKDAY(P$10)=1,"","X")))</f>
        <v>X</v>
      </c>
      <c r="Q23" s="61" t="str">
        <f>IF(OR($A23="",Q$10=""),"",IF(IFERROR(MATCH(BBC_1!Q$10,Infor!$A$13:$A$30,0),0)&gt;0,"L",IF(WEEKDAY(Q$10)=1,"","X")))</f>
        <v>X</v>
      </c>
      <c r="R23" s="61" t="str">
        <f>IF(OR($A23="",R$10=""),"",IF(IFERROR(MATCH(BBC_1!R$10,Infor!$A$13:$A$30,0),0)&gt;0,"L",IF(WEEKDAY(R$10)=1,"","X")))</f>
        <v>X</v>
      </c>
      <c r="S23" s="61" t="str">
        <f>IF(OR($A23="",S$10=""),"",IF(IFERROR(MATCH(BBC_1!S$10,Infor!$A$13:$A$30,0),0)&gt;0,"L",IF(WEEKDAY(S$10)=1,"","X")))</f>
        <v/>
      </c>
      <c r="T23" s="61" t="str">
        <f>IF(OR($A23="",T$10=""),"",IF(IFERROR(MATCH(BBC_1!T$10,Infor!$A$13:$A$30,0),0)&gt;0,"L",IF(WEEKDAY(T$10)=1,"","X")))</f>
        <v>X</v>
      </c>
      <c r="U23" s="61" t="str">
        <f>IF(OR($A23="",U$10=""),"",IF(IFERROR(MATCH(BBC_1!U$10,Infor!$A$13:$A$30,0),0)&gt;0,"L",IF(WEEKDAY(U$10)=1,"","X")))</f>
        <v>X</v>
      </c>
      <c r="V23" s="61" t="str">
        <f>IF(OR($A23="",V$10=""),"",IF(IFERROR(MATCH(BBC_1!V$10,Infor!$A$13:$A$30,0),0)&gt;0,"L",IF(WEEKDAY(V$10)=1,"","X")))</f>
        <v>X</v>
      </c>
      <c r="W23" s="61" t="str">
        <f>IF(OR($A23="",W$10=""),"",IF(IFERROR(MATCH(BBC_1!W$10,Infor!$A$13:$A$30,0),0)&gt;0,"L",IF(WEEKDAY(W$10)=1,"","X")))</f>
        <v>X</v>
      </c>
      <c r="X23" s="61" t="str">
        <f>IF(OR($A23="",X$10=""),"",IF(IFERROR(MATCH(BBC_1!X$10,Infor!$A$13:$A$30,0),0)&gt;0,"L",IF(WEEKDAY(X$10)=1,"","X")))</f>
        <v>X</v>
      </c>
      <c r="Y23" s="61" t="str">
        <f>IF(OR($A23="",Y$10=""),"",IF(IFERROR(MATCH(BBC_1!Y$10,Infor!$A$13:$A$30,0),0)&gt;0,"L",IF(WEEKDAY(Y$10)=1,"","X")))</f>
        <v>X</v>
      </c>
      <c r="Z23" s="61" t="str">
        <f>IF(OR($A23="",Z$10=""),"",IF(IFERROR(MATCH(BBC_1!Z$10,Infor!$A$13:$A$30,0),0)&gt;0,"L",IF(WEEKDAY(Z$10)=1,"","X")))</f>
        <v/>
      </c>
      <c r="AA23" s="61" t="str">
        <f>IF(OR($A23="",AA$10=""),"",IF(IFERROR(MATCH(BBC_1!AA$10,Infor!$A$13:$A$30,0),0)&gt;0,"L",IF(WEEKDAY(AA$10)=1,"","X")))</f>
        <v>X</v>
      </c>
      <c r="AB23" s="61" t="str">
        <f>IF(OR($A23="",AB$10=""),"",IF(IFERROR(MATCH(BBC_1!AB$10,Infor!$A$13:$A$30,0),0)&gt;0,"L",IF(WEEKDAY(AB$10)=1,"","X")))</f>
        <v>X</v>
      </c>
      <c r="AC23" s="61" t="str">
        <f>IF(OR($A23="",AC$10=""),"",IF(IFERROR(MATCH(BBC_1!AC$10,Infor!$A$13:$A$30,0),0)&gt;0,"L",IF(WEEKDAY(AC$10)=1,"","X")))</f>
        <v>X</v>
      </c>
      <c r="AD23" s="61" t="str">
        <f>IF(OR($A23="",AD$10=""),"",IF(IFERROR(MATCH(BBC_1!AD$10,Infor!$A$13:$A$30,0),0)&gt;0,"L",IF(WEEKDAY(AD$10)=1,"","X")))</f>
        <v>L</v>
      </c>
      <c r="AE23" s="61" t="str">
        <f>IF(OR($A23="",AE$10=""),"",IF(IFERROR(MATCH(BBC_1!AE$10,Infor!$A$13:$A$30,0),0)&gt;0,"L",IF(WEEKDAY(AE$10)=1,"","X")))</f>
        <v>L</v>
      </c>
      <c r="AF23" s="61" t="str">
        <f>IF(OR($A23="",AF$10=""),"",IF(IFERROR(MATCH(BBC_1!AF$10,Infor!$A$13:$A$30,0),0)&gt;0,"L",IF(WEEKDAY(AF$10)=1,"","X")))</f>
        <v>L</v>
      </c>
      <c r="AG23" s="61" t="str">
        <f>IF(OR($A23="",AG$10=""),"",IF(IFERROR(MATCH(BBC_1!AG$10,Infor!$A$13:$A$30,0),0)&gt;0,"L",IF(WEEKDAY(AG$10)=1,"","X")))</f>
        <v>L</v>
      </c>
      <c r="AH23" s="61" t="str">
        <f>IF(OR($A23="",AH$10=""),"",IF(IFERROR(MATCH(BBC_1!AH$10,Infor!$A$13:$A$30,0),0)&gt;0,"L",IF(WEEKDAY(AH$10)=1,"","X")))</f>
        <v>L</v>
      </c>
      <c r="AI23" s="61" t="str">
        <f>IF(OR($A23="",AI$10=""),"",IF(IFERROR(MATCH(BBC_1!AI$10,Infor!$A$13:$A$30,0),0)&gt;0,"L",IF(WEEKDAY(AI$10)=1,"","X")))</f>
        <v>L</v>
      </c>
      <c r="AJ23" s="62"/>
      <c r="AK23" s="62">
        <f t="shared" si="6"/>
        <v>20</v>
      </c>
      <c r="AL23" s="62">
        <f t="shared" si="7"/>
        <v>7</v>
      </c>
      <c r="AM23" s="62"/>
      <c r="AN23" s="63"/>
      <c r="AO23" s="44">
        <f t="shared" si="0"/>
        <v>1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IF(OR($A24="",E$10=""),"",IF(IFERROR(MATCH(BBC_1!E$10,Infor!$A$13:$A$30,0),0)&gt;0,"L",IF(WEEKDAY(E$10)=1,"","X")))</f>
        <v/>
      </c>
      <c r="F24" s="61" t="str">
        <f>IF(OR($A24="",F$10=""),"",IF(IFERROR(MATCH(BBC_1!F$10,Infor!$A$13:$A$30,0),0)&gt;0,"L",IF(WEEKDAY(F$10)=1,"","X")))</f>
        <v>L</v>
      </c>
      <c r="G24" s="61" t="str">
        <f>IF(OR($A24="",G$10=""),"",IF(IFERROR(MATCH(BBC_1!G$10,Infor!$A$13:$A$30,0),0)&gt;0,"L",IF(WEEKDAY(G$10)=1,"","X")))</f>
        <v>X</v>
      </c>
      <c r="H24" s="61" t="str">
        <f>IF(OR($A24="",H$10=""),"",IF(IFERROR(MATCH(BBC_1!H$10,Infor!$A$13:$A$30,0),0)&gt;0,"L",IF(WEEKDAY(H$10)=1,"","X")))</f>
        <v>X</v>
      </c>
      <c r="I24" s="61" t="str">
        <f>IF(OR($A24="",I$10=""),"",IF(IFERROR(MATCH(BBC_1!I$10,Infor!$A$13:$A$30,0),0)&gt;0,"L",IF(WEEKDAY(I$10)=1,"","X")))</f>
        <v>X</v>
      </c>
      <c r="J24" s="61" t="str">
        <f>IF(OR($A24="",J$10=""),"",IF(IFERROR(MATCH(BBC_1!J$10,Infor!$A$13:$A$30,0),0)&gt;0,"L",IF(WEEKDAY(J$10)=1,"","X")))</f>
        <v>X</v>
      </c>
      <c r="K24" s="61" t="str">
        <f>IF(OR($A24="",K$10=""),"",IF(IFERROR(MATCH(BBC_1!K$10,Infor!$A$13:$A$30,0),0)&gt;0,"L",IF(WEEKDAY(K$10)=1,"","X")))</f>
        <v>X</v>
      </c>
      <c r="L24" s="61" t="str">
        <f>IF(OR($A24="",L$10=""),"",IF(IFERROR(MATCH(BBC_1!L$10,Infor!$A$13:$A$30,0),0)&gt;0,"L",IF(WEEKDAY(L$10)=1,"","X")))</f>
        <v/>
      </c>
      <c r="M24" s="61" t="str">
        <f>IF(OR($A24="",M$10=""),"",IF(IFERROR(MATCH(BBC_1!M$10,Infor!$A$13:$A$30,0),0)&gt;0,"L",IF(WEEKDAY(M$10)=1,"","X")))</f>
        <v>X</v>
      </c>
      <c r="N24" s="61" t="str">
        <f>IF(OR($A24="",N$10=""),"",IF(IFERROR(MATCH(BBC_1!N$10,Infor!$A$13:$A$30,0),0)&gt;0,"L",IF(WEEKDAY(N$10)=1,"","X")))</f>
        <v>X</v>
      </c>
      <c r="O24" s="61" t="str">
        <f>IF(OR($A24="",O$10=""),"",IF(IFERROR(MATCH(BBC_1!O$10,Infor!$A$13:$A$30,0),0)&gt;0,"L",IF(WEEKDAY(O$10)=1,"","X")))</f>
        <v>X</v>
      </c>
      <c r="P24" s="61" t="str">
        <f>IF(OR($A24="",P$10=""),"",IF(IFERROR(MATCH(BBC_1!P$10,Infor!$A$13:$A$30,0),0)&gt;0,"L",IF(WEEKDAY(P$10)=1,"","X")))</f>
        <v>X</v>
      </c>
      <c r="Q24" s="61" t="str">
        <f>IF(OR($A24="",Q$10=""),"",IF(IFERROR(MATCH(BBC_1!Q$10,Infor!$A$13:$A$30,0),0)&gt;0,"L",IF(WEEKDAY(Q$10)=1,"","X")))</f>
        <v>X</v>
      </c>
      <c r="R24" s="61" t="str">
        <f>IF(OR($A24="",R$10=""),"",IF(IFERROR(MATCH(BBC_1!R$10,Infor!$A$13:$A$30,0),0)&gt;0,"L",IF(WEEKDAY(R$10)=1,"","X")))</f>
        <v>X</v>
      </c>
      <c r="S24" s="61" t="str">
        <f>IF(OR($A24="",S$10=""),"",IF(IFERROR(MATCH(BBC_1!S$10,Infor!$A$13:$A$30,0),0)&gt;0,"L",IF(WEEKDAY(S$10)=1,"","X")))</f>
        <v/>
      </c>
      <c r="T24" s="61" t="str">
        <f>IF(OR($A24="",T$10=""),"",IF(IFERROR(MATCH(BBC_1!T$10,Infor!$A$13:$A$30,0),0)&gt;0,"L",IF(WEEKDAY(T$10)=1,"","X")))</f>
        <v>X</v>
      </c>
      <c r="U24" s="61" t="str">
        <f>IF(OR($A24="",U$10=""),"",IF(IFERROR(MATCH(BBC_1!U$10,Infor!$A$13:$A$30,0),0)&gt;0,"L",IF(WEEKDAY(U$10)=1,"","X")))</f>
        <v>X</v>
      </c>
      <c r="V24" s="61" t="str">
        <f>IF(OR($A24="",V$10=""),"",IF(IFERROR(MATCH(BBC_1!V$10,Infor!$A$13:$A$30,0),0)&gt;0,"L",IF(WEEKDAY(V$10)=1,"","X")))</f>
        <v>X</v>
      </c>
      <c r="W24" s="61" t="str">
        <f>IF(OR($A24="",W$10=""),"",IF(IFERROR(MATCH(BBC_1!W$10,Infor!$A$13:$A$30,0),0)&gt;0,"L",IF(WEEKDAY(W$10)=1,"","X")))</f>
        <v>X</v>
      </c>
      <c r="X24" s="61" t="str">
        <f>IF(OR($A24="",X$10=""),"",IF(IFERROR(MATCH(BBC_1!X$10,Infor!$A$13:$A$30,0),0)&gt;0,"L",IF(WEEKDAY(X$10)=1,"","X")))</f>
        <v>X</v>
      </c>
      <c r="Y24" s="61" t="str">
        <f>IF(OR($A24="",Y$10=""),"",IF(IFERROR(MATCH(BBC_1!Y$10,Infor!$A$13:$A$30,0),0)&gt;0,"L",IF(WEEKDAY(Y$10)=1,"","X")))</f>
        <v>X</v>
      </c>
      <c r="Z24" s="61" t="str">
        <f>IF(OR($A24="",Z$10=""),"",IF(IFERROR(MATCH(BBC_1!Z$10,Infor!$A$13:$A$30,0),0)&gt;0,"L",IF(WEEKDAY(Z$10)=1,"","X")))</f>
        <v/>
      </c>
      <c r="AA24" s="61" t="str">
        <f>IF(OR($A24="",AA$10=""),"",IF(IFERROR(MATCH(BBC_1!AA$10,Infor!$A$13:$A$30,0),0)&gt;0,"L",IF(WEEKDAY(AA$10)=1,"","X")))</f>
        <v>X</v>
      </c>
      <c r="AB24" s="61" t="str">
        <f>IF(OR($A24="",AB$10=""),"",IF(IFERROR(MATCH(BBC_1!AB$10,Infor!$A$13:$A$30,0),0)&gt;0,"L",IF(WEEKDAY(AB$10)=1,"","X")))</f>
        <v>X</v>
      </c>
      <c r="AC24" s="61" t="str">
        <f>IF(OR($A24="",AC$10=""),"",IF(IFERROR(MATCH(BBC_1!AC$10,Infor!$A$13:$A$30,0),0)&gt;0,"L",IF(WEEKDAY(AC$10)=1,"","X")))</f>
        <v>X</v>
      </c>
      <c r="AD24" s="61" t="str">
        <f>IF(OR($A24="",AD$10=""),"",IF(IFERROR(MATCH(BBC_1!AD$10,Infor!$A$13:$A$30,0),0)&gt;0,"L",IF(WEEKDAY(AD$10)=1,"","X")))</f>
        <v>L</v>
      </c>
      <c r="AE24" s="61" t="str">
        <f>IF(OR($A24="",AE$10=""),"",IF(IFERROR(MATCH(BBC_1!AE$10,Infor!$A$13:$A$30,0),0)&gt;0,"L",IF(WEEKDAY(AE$10)=1,"","X")))</f>
        <v>L</v>
      </c>
      <c r="AF24" s="61" t="str">
        <f>IF(OR($A24="",AF$10=""),"",IF(IFERROR(MATCH(BBC_1!AF$10,Infor!$A$13:$A$30,0),0)&gt;0,"L",IF(WEEKDAY(AF$10)=1,"","X")))</f>
        <v>L</v>
      </c>
      <c r="AG24" s="61" t="str">
        <f>IF(OR($A24="",AG$10=""),"",IF(IFERROR(MATCH(BBC_1!AG$10,Infor!$A$13:$A$30,0),0)&gt;0,"L",IF(WEEKDAY(AG$10)=1,"","X")))</f>
        <v>L</v>
      </c>
      <c r="AH24" s="61" t="str">
        <f>IF(OR($A24="",AH$10=""),"",IF(IFERROR(MATCH(BBC_1!AH$10,Infor!$A$13:$A$30,0),0)&gt;0,"L",IF(WEEKDAY(AH$10)=1,"","X")))</f>
        <v>L</v>
      </c>
      <c r="AI24" s="61" t="str">
        <f>IF(OR($A24="",AI$10=""),"",IF(IFERROR(MATCH(BBC_1!AI$10,Infor!$A$13:$A$30,0),0)&gt;0,"L",IF(WEEKDAY(AI$10)=1,"","X")))</f>
        <v>L</v>
      </c>
      <c r="AJ24" s="62"/>
      <c r="AK24" s="62">
        <f t="shared" si="6"/>
        <v>20</v>
      </c>
      <c r="AL24" s="62">
        <f t="shared" si="7"/>
        <v>7</v>
      </c>
      <c r="AM24" s="62"/>
      <c r="AN24" s="63"/>
      <c r="AO24" s="44">
        <f t="shared" si="0"/>
        <v>1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IF(OR($A25="",E$10=""),"",IF(IFERROR(MATCH(BBC_1!E$10,Infor!$A$13:$A$30,0),0)&gt;0,"L",IF(WEEKDAY(E$10)=1,"","X")))</f>
        <v/>
      </c>
      <c r="F25" s="61" t="str">
        <f>IF(OR($A25="",F$10=""),"",IF(IFERROR(MATCH(BBC_1!F$10,Infor!$A$13:$A$30,0),0)&gt;0,"L",IF(WEEKDAY(F$10)=1,"","X")))</f>
        <v>L</v>
      </c>
      <c r="G25" s="61" t="str">
        <f>IF(OR($A25="",G$10=""),"",IF(IFERROR(MATCH(BBC_1!G$10,Infor!$A$13:$A$30,0),0)&gt;0,"L",IF(WEEKDAY(G$10)=1,"","X")))</f>
        <v>X</v>
      </c>
      <c r="H25" s="61" t="str">
        <f>IF(OR($A25="",H$10=""),"",IF(IFERROR(MATCH(BBC_1!H$10,Infor!$A$13:$A$30,0),0)&gt;0,"L",IF(WEEKDAY(H$10)=1,"","X")))</f>
        <v>X</v>
      </c>
      <c r="I25" s="61" t="str">
        <f>IF(OR($A25="",I$10=""),"",IF(IFERROR(MATCH(BBC_1!I$10,Infor!$A$13:$A$30,0),0)&gt;0,"L",IF(WEEKDAY(I$10)=1,"","X")))</f>
        <v>X</v>
      </c>
      <c r="J25" s="61" t="str">
        <f>IF(OR($A25="",J$10=""),"",IF(IFERROR(MATCH(BBC_1!J$10,Infor!$A$13:$A$30,0),0)&gt;0,"L",IF(WEEKDAY(J$10)=1,"","X")))</f>
        <v>X</v>
      </c>
      <c r="K25" s="61" t="str">
        <f>IF(OR($A25="",K$10=""),"",IF(IFERROR(MATCH(BBC_1!K$10,Infor!$A$13:$A$30,0),0)&gt;0,"L",IF(WEEKDAY(K$10)=1,"","X")))</f>
        <v>X</v>
      </c>
      <c r="L25" s="61" t="str">
        <f>IF(OR($A25="",L$10=""),"",IF(IFERROR(MATCH(BBC_1!L$10,Infor!$A$13:$A$30,0),0)&gt;0,"L",IF(WEEKDAY(L$10)=1,"","X")))</f>
        <v/>
      </c>
      <c r="M25" s="61" t="str">
        <f>IF(OR($A25="",M$10=""),"",IF(IFERROR(MATCH(BBC_1!M$10,Infor!$A$13:$A$30,0),0)&gt;0,"L",IF(WEEKDAY(M$10)=1,"","X")))</f>
        <v>X</v>
      </c>
      <c r="N25" s="61" t="str">
        <f>IF(OR($A25="",N$10=""),"",IF(IFERROR(MATCH(BBC_1!N$10,Infor!$A$13:$A$30,0),0)&gt;0,"L",IF(WEEKDAY(N$10)=1,"","X")))</f>
        <v>X</v>
      </c>
      <c r="O25" s="61" t="str">
        <f>IF(OR($A25="",O$10=""),"",IF(IFERROR(MATCH(BBC_1!O$10,Infor!$A$13:$A$30,0),0)&gt;0,"L",IF(WEEKDAY(O$10)=1,"","X")))</f>
        <v>X</v>
      </c>
      <c r="P25" s="61" t="str">
        <f>IF(OR($A25="",P$10=""),"",IF(IFERROR(MATCH(BBC_1!P$10,Infor!$A$13:$A$30,0),0)&gt;0,"L",IF(WEEKDAY(P$10)=1,"","X")))</f>
        <v>X</v>
      </c>
      <c r="Q25" s="61" t="str">
        <f>IF(OR($A25="",Q$10=""),"",IF(IFERROR(MATCH(BBC_1!Q$10,Infor!$A$13:$A$30,0),0)&gt;0,"L",IF(WEEKDAY(Q$10)=1,"","X")))</f>
        <v>X</v>
      </c>
      <c r="R25" s="61" t="str">
        <f>IF(OR($A25="",R$10=""),"",IF(IFERROR(MATCH(BBC_1!R$10,Infor!$A$13:$A$30,0),0)&gt;0,"L",IF(WEEKDAY(R$10)=1,"","X")))</f>
        <v>X</v>
      </c>
      <c r="S25" s="61" t="str">
        <f>IF(OR($A25="",S$10=""),"",IF(IFERROR(MATCH(BBC_1!S$10,Infor!$A$13:$A$30,0),0)&gt;0,"L",IF(WEEKDAY(S$10)=1,"","X")))</f>
        <v/>
      </c>
      <c r="T25" s="61" t="str">
        <f>IF(OR($A25="",T$10=""),"",IF(IFERROR(MATCH(BBC_1!T$10,Infor!$A$13:$A$30,0),0)&gt;0,"L",IF(WEEKDAY(T$10)=1,"","X")))</f>
        <v>X</v>
      </c>
      <c r="U25" s="61" t="str">
        <f>IF(OR($A25="",U$10=""),"",IF(IFERROR(MATCH(BBC_1!U$10,Infor!$A$13:$A$30,0),0)&gt;0,"L",IF(WEEKDAY(U$10)=1,"","X")))</f>
        <v>X</v>
      </c>
      <c r="V25" s="61" t="str">
        <f>IF(OR($A25="",V$10=""),"",IF(IFERROR(MATCH(BBC_1!V$10,Infor!$A$13:$A$30,0),0)&gt;0,"L",IF(WEEKDAY(V$10)=1,"","X")))</f>
        <v>X</v>
      </c>
      <c r="W25" s="61" t="str">
        <f>IF(OR($A25="",W$10=""),"",IF(IFERROR(MATCH(BBC_1!W$10,Infor!$A$13:$A$30,0),0)&gt;0,"L",IF(WEEKDAY(W$10)=1,"","X")))</f>
        <v>X</v>
      </c>
      <c r="X25" s="61" t="str">
        <f>IF(OR($A25="",X$10=""),"",IF(IFERROR(MATCH(BBC_1!X$10,Infor!$A$13:$A$30,0),0)&gt;0,"L",IF(WEEKDAY(X$10)=1,"","X")))</f>
        <v>X</v>
      </c>
      <c r="Y25" s="61" t="str">
        <f>IF(OR($A25="",Y$10=""),"",IF(IFERROR(MATCH(BBC_1!Y$10,Infor!$A$13:$A$30,0),0)&gt;0,"L",IF(WEEKDAY(Y$10)=1,"","X")))</f>
        <v>X</v>
      </c>
      <c r="Z25" s="61" t="str">
        <f>IF(OR($A25="",Z$10=""),"",IF(IFERROR(MATCH(BBC_1!Z$10,Infor!$A$13:$A$30,0),0)&gt;0,"L",IF(WEEKDAY(Z$10)=1,"","X")))</f>
        <v/>
      </c>
      <c r="AA25" s="61" t="str">
        <f>IF(OR($A25="",AA$10=""),"",IF(IFERROR(MATCH(BBC_1!AA$10,Infor!$A$13:$A$30,0),0)&gt;0,"L",IF(WEEKDAY(AA$10)=1,"","X")))</f>
        <v>X</v>
      </c>
      <c r="AB25" s="61" t="str">
        <f>IF(OR($A25="",AB$10=""),"",IF(IFERROR(MATCH(BBC_1!AB$10,Infor!$A$13:$A$30,0),0)&gt;0,"L",IF(WEEKDAY(AB$10)=1,"","X")))</f>
        <v>X</v>
      </c>
      <c r="AC25" s="61" t="str">
        <f>IF(OR($A25="",AC$10=""),"",IF(IFERROR(MATCH(BBC_1!AC$10,Infor!$A$13:$A$30,0),0)&gt;0,"L",IF(WEEKDAY(AC$10)=1,"","X")))</f>
        <v>X</v>
      </c>
      <c r="AD25" s="61" t="str">
        <f>IF(OR($A25="",AD$10=""),"",IF(IFERROR(MATCH(BBC_1!AD$10,Infor!$A$13:$A$30,0),0)&gt;0,"L",IF(WEEKDAY(AD$10)=1,"","X")))</f>
        <v>L</v>
      </c>
      <c r="AE25" s="61" t="str">
        <f>IF(OR($A25="",AE$10=""),"",IF(IFERROR(MATCH(BBC_1!AE$10,Infor!$A$13:$A$30,0),0)&gt;0,"L",IF(WEEKDAY(AE$10)=1,"","X")))</f>
        <v>L</v>
      </c>
      <c r="AF25" s="61" t="str">
        <f>IF(OR($A25="",AF$10=""),"",IF(IFERROR(MATCH(BBC_1!AF$10,Infor!$A$13:$A$30,0),0)&gt;0,"L",IF(WEEKDAY(AF$10)=1,"","X")))</f>
        <v>L</v>
      </c>
      <c r="AG25" s="61" t="str">
        <f>IF(OR($A25="",AG$10=""),"",IF(IFERROR(MATCH(BBC_1!AG$10,Infor!$A$13:$A$30,0),0)&gt;0,"L",IF(WEEKDAY(AG$10)=1,"","X")))</f>
        <v>L</v>
      </c>
      <c r="AH25" s="61" t="str">
        <f>IF(OR($A25="",AH$10=""),"",IF(IFERROR(MATCH(BBC_1!AH$10,Infor!$A$13:$A$30,0),0)&gt;0,"L",IF(WEEKDAY(AH$10)=1,"","X")))</f>
        <v>L</v>
      </c>
      <c r="AI25" s="61" t="str">
        <f>IF(OR($A25="",AI$10=""),"",IF(IFERROR(MATCH(BBC_1!AI$10,Infor!$A$13:$A$30,0),0)&gt;0,"L",IF(WEEKDAY(AI$10)=1,"","X")))</f>
        <v>L</v>
      </c>
      <c r="AJ25" s="62"/>
      <c r="AK25" s="62">
        <f t="shared" si="6"/>
        <v>20</v>
      </c>
      <c r="AL25" s="62">
        <f t="shared" si="7"/>
        <v>7</v>
      </c>
      <c r="AM25" s="62"/>
      <c r="AN25" s="63"/>
      <c r="AO25" s="44">
        <f t="shared" si="0"/>
        <v>1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IF(OR($A26="",E$10=""),"",IF(IFERROR(MATCH(BBC_1!E$10,Infor!$A$13:$A$30,0),0)&gt;0,"L",IF(WEEKDAY(E$10)=1,"","X")))</f>
        <v/>
      </c>
      <c r="F26" s="61" t="str">
        <f>IF(OR($A26="",F$10=""),"",IF(IFERROR(MATCH(BBC_1!F$10,Infor!$A$13:$A$30,0),0)&gt;0,"L",IF(WEEKDAY(F$10)=1,"","X")))</f>
        <v>L</v>
      </c>
      <c r="G26" s="61" t="str">
        <f>IF(OR($A26="",G$10=""),"",IF(IFERROR(MATCH(BBC_1!G$10,Infor!$A$13:$A$30,0),0)&gt;0,"L",IF(WEEKDAY(G$10)=1,"","X")))</f>
        <v>X</v>
      </c>
      <c r="H26" s="61" t="str">
        <f>IF(OR($A26="",H$10=""),"",IF(IFERROR(MATCH(BBC_1!H$10,Infor!$A$13:$A$30,0),0)&gt;0,"L",IF(WEEKDAY(H$10)=1,"","X")))</f>
        <v>X</v>
      </c>
      <c r="I26" s="61" t="str">
        <f>IF(OR($A26="",I$10=""),"",IF(IFERROR(MATCH(BBC_1!I$10,Infor!$A$13:$A$30,0),0)&gt;0,"L",IF(WEEKDAY(I$10)=1,"","X")))</f>
        <v>X</v>
      </c>
      <c r="J26" s="61" t="str">
        <f>IF(OR($A26="",J$10=""),"",IF(IFERROR(MATCH(BBC_1!J$10,Infor!$A$13:$A$30,0),0)&gt;0,"L",IF(WEEKDAY(J$10)=1,"","X")))</f>
        <v>X</v>
      </c>
      <c r="K26" s="61" t="str">
        <f>IF(OR($A26="",K$10=""),"",IF(IFERROR(MATCH(BBC_1!K$10,Infor!$A$13:$A$30,0),0)&gt;0,"L",IF(WEEKDAY(K$10)=1,"","X")))</f>
        <v>X</v>
      </c>
      <c r="L26" s="61" t="str">
        <f>IF(OR($A26="",L$10=""),"",IF(IFERROR(MATCH(BBC_1!L$10,Infor!$A$13:$A$30,0),0)&gt;0,"L",IF(WEEKDAY(L$10)=1,"","X")))</f>
        <v/>
      </c>
      <c r="M26" s="61" t="str">
        <f>IF(OR($A26="",M$10=""),"",IF(IFERROR(MATCH(BBC_1!M$10,Infor!$A$13:$A$30,0),0)&gt;0,"L",IF(WEEKDAY(M$10)=1,"","X")))</f>
        <v>X</v>
      </c>
      <c r="N26" s="61" t="str">
        <f>IF(OR($A26="",N$10=""),"",IF(IFERROR(MATCH(BBC_1!N$10,Infor!$A$13:$A$30,0),0)&gt;0,"L",IF(WEEKDAY(N$10)=1,"","X")))</f>
        <v>X</v>
      </c>
      <c r="O26" s="61" t="str">
        <f>IF(OR($A26="",O$10=""),"",IF(IFERROR(MATCH(BBC_1!O$10,Infor!$A$13:$A$30,0),0)&gt;0,"L",IF(WEEKDAY(O$10)=1,"","X")))</f>
        <v>X</v>
      </c>
      <c r="P26" s="61" t="str">
        <f>IF(OR($A26="",P$10=""),"",IF(IFERROR(MATCH(BBC_1!P$10,Infor!$A$13:$A$30,0),0)&gt;0,"L",IF(WEEKDAY(P$10)=1,"","X")))</f>
        <v>X</v>
      </c>
      <c r="Q26" s="61" t="str">
        <f>IF(OR($A26="",Q$10=""),"",IF(IFERROR(MATCH(BBC_1!Q$10,Infor!$A$13:$A$30,0),0)&gt;0,"L",IF(WEEKDAY(Q$10)=1,"","X")))</f>
        <v>X</v>
      </c>
      <c r="R26" s="61" t="str">
        <f>IF(OR($A26="",R$10=""),"",IF(IFERROR(MATCH(BBC_1!R$10,Infor!$A$13:$A$30,0),0)&gt;0,"L",IF(WEEKDAY(R$10)=1,"","X")))</f>
        <v>X</v>
      </c>
      <c r="S26" s="61" t="str">
        <f>IF(OR($A26="",S$10=""),"",IF(IFERROR(MATCH(BBC_1!S$10,Infor!$A$13:$A$30,0),0)&gt;0,"L",IF(WEEKDAY(S$10)=1,"","X")))</f>
        <v/>
      </c>
      <c r="T26" s="61" t="str">
        <f>IF(OR($A26="",T$10=""),"",IF(IFERROR(MATCH(BBC_1!T$10,Infor!$A$13:$A$30,0),0)&gt;0,"L",IF(WEEKDAY(T$10)=1,"","X")))</f>
        <v>X</v>
      </c>
      <c r="U26" s="61" t="str">
        <f>IF(OR($A26="",U$10=""),"",IF(IFERROR(MATCH(BBC_1!U$10,Infor!$A$13:$A$30,0),0)&gt;0,"L",IF(WEEKDAY(U$10)=1,"","X")))</f>
        <v>X</v>
      </c>
      <c r="V26" s="61" t="str">
        <f>IF(OR($A26="",V$10=""),"",IF(IFERROR(MATCH(BBC_1!V$10,Infor!$A$13:$A$30,0),0)&gt;0,"L",IF(WEEKDAY(V$10)=1,"","X")))</f>
        <v>X</v>
      </c>
      <c r="W26" s="61" t="str">
        <f>IF(OR($A26="",W$10=""),"",IF(IFERROR(MATCH(BBC_1!W$10,Infor!$A$13:$A$30,0),0)&gt;0,"L",IF(WEEKDAY(W$10)=1,"","X")))</f>
        <v>X</v>
      </c>
      <c r="X26" s="61" t="str">
        <f>IF(OR($A26="",X$10=""),"",IF(IFERROR(MATCH(BBC_1!X$10,Infor!$A$13:$A$30,0),0)&gt;0,"L",IF(WEEKDAY(X$10)=1,"","X")))</f>
        <v>X</v>
      </c>
      <c r="Y26" s="61" t="str">
        <f>IF(OR($A26="",Y$10=""),"",IF(IFERROR(MATCH(BBC_1!Y$10,Infor!$A$13:$A$30,0),0)&gt;0,"L",IF(WEEKDAY(Y$10)=1,"","X")))</f>
        <v>X</v>
      </c>
      <c r="Z26" s="61" t="str">
        <f>IF(OR($A26="",Z$10=""),"",IF(IFERROR(MATCH(BBC_1!Z$10,Infor!$A$13:$A$30,0),0)&gt;0,"L",IF(WEEKDAY(Z$10)=1,"","X")))</f>
        <v/>
      </c>
      <c r="AA26" s="61" t="str">
        <f>IF(OR($A26="",AA$10=""),"",IF(IFERROR(MATCH(BBC_1!AA$10,Infor!$A$13:$A$30,0),0)&gt;0,"L",IF(WEEKDAY(AA$10)=1,"","X")))</f>
        <v>X</v>
      </c>
      <c r="AB26" s="61" t="str">
        <f>IF(OR($A26="",AB$10=""),"",IF(IFERROR(MATCH(BBC_1!AB$10,Infor!$A$13:$A$30,0),0)&gt;0,"L",IF(WEEKDAY(AB$10)=1,"","X")))</f>
        <v>X</v>
      </c>
      <c r="AC26" s="61" t="str">
        <f>IF(OR($A26="",AC$10=""),"",IF(IFERROR(MATCH(BBC_1!AC$10,Infor!$A$13:$A$30,0),0)&gt;0,"L",IF(WEEKDAY(AC$10)=1,"","X")))</f>
        <v>X</v>
      </c>
      <c r="AD26" s="61" t="str">
        <f>IF(OR($A26="",AD$10=""),"",IF(IFERROR(MATCH(BBC_1!AD$10,Infor!$A$13:$A$30,0),0)&gt;0,"L",IF(WEEKDAY(AD$10)=1,"","X")))</f>
        <v>L</v>
      </c>
      <c r="AE26" s="61" t="str">
        <f>IF(OR($A26="",AE$10=""),"",IF(IFERROR(MATCH(BBC_1!AE$10,Infor!$A$13:$A$30,0),0)&gt;0,"L",IF(WEEKDAY(AE$10)=1,"","X")))</f>
        <v>L</v>
      </c>
      <c r="AF26" s="61" t="str">
        <f>IF(OR($A26="",AF$10=""),"",IF(IFERROR(MATCH(BBC_1!AF$10,Infor!$A$13:$A$30,0),0)&gt;0,"L",IF(WEEKDAY(AF$10)=1,"","X")))</f>
        <v>L</v>
      </c>
      <c r="AG26" s="61" t="str">
        <f>IF(OR($A26="",AG$10=""),"",IF(IFERROR(MATCH(BBC_1!AG$10,Infor!$A$13:$A$30,0),0)&gt;0,"L",IF(WEEKDAY(AG$10)=1,"","X")))</f>
        <v>L</v>
      </c>
      <c r="AH26" s="61" t="str">
        <f>IF(OR($A26="",AH$10=""),"",IF(IFERROR(MATCH(BBC_1!AH$10,Infor!$A$13:$A$30,0),0)&gt;0,"L",IF(WEEKDAY(AH$10)=1,"","X")))</f>
        <v>L</v>
      </c>
      <c r="AI26" s="61" t="str">
        <f>IF(OR($A26="",AI$10=""),"",IF(IFERROR(MATCH(BBC_1!AI$10,Infor!$A$13:$A$30,0),0)&gt;0,"L",IF(WEEKDAY(AI$10)=1,"","X")))</f>
        <v>L</v>
      </c>
      <c r="AJ26" s="62"/>
      <c r="AK26" s="62">
        <f t="shared" si="6"/>
        <v>20</v>
      </c>
      <c r="AL26" s="62">
        <f t="shared" si="7"/>
        <v>7</v>
      </c>
      <c r="AM26" s="62"/>
      <c r="AN26" s="63"/>
      <c r="AO26" s="44">
        <f t="shared" si="0"/>
        <v>1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IF(OR($A27="",E$10=""),"",IF(IFERROR(MATCH(BBC_1!E$10,Infor!$A$13:$A$30,0),0)&gt;0,"L",IF(WEEKDAY(E$10)=1,"","X")))</f>
        <v/>
      </c>
      <c r="F27" s="61" t="str">
        <f>IF(OR($A27="",F$10=""),"",IF(IFERROR(MATCH(BBC_1!F$10,Infor!$A$13:$A$30,0),0)&gt;0,"L",IF(WEEKDAY(F$10)=1,"","X")))</f>
        <v>L</v>
      </c>
      <c r="G27" s="61" t="str">
        <f>IF(OR($A27="",G$10=""),"",IF(IFERROR(MATCH(BBC_1!G$10,Infor!$A$13:$A$30,0),0)&gt;0,"L",IF(WEEKDAY(G$10)=1,"","X")))</f>
        <v>X</v>
      </c>
      <c r="H27" s="61" t="str">
        <f>IF(OR($A27="",H$10=""),"",IF(IFERROR(MATCH(BBC_1!H$10,Infor!$A$13:$A$30,0),0)&gt;0,"L",IF(WEEKDAY(H$10)=1,"","X")))</f>
        <v>X</v>
      </c>
      <c r="I27" s="61" t="str">
        <f>IF(OR($A27="",I$10=""),"",IF(IFERROR(MATCH(BBC_1!I$10,Infor!$A$13:$A$30,0),0)&gt;0,"L",IF(WEEKDAY(I$10)=1,"","X")))</f>
        <v>X</v>
      </c>
      <c r="J27" s="61" t="str">
        <f>IF(OR($A27="",J$10=""),"",IF(IFERROR(MATCH(BBC_1!J$10,Infor!$A$13:$A$30,0),0)&gt;0,"L",IF(WEEKDAY(J$10)=1,"","X")))</f>
        <v>X</v>
      </c>
      <c r="K27" s="61" t="str">
        <f>IF(OR($A27="",K$10=""),"",IF(IFERROR(MATCH(BBC_1!K$10,Infor!$A$13:$A$30,0),0)&gt;0,"L",IF(WEEKDAY(K$10)=1,"","X")))</f>
        <v>X</v>
      </c>
      <c r="L27" s="61" t="str">
        <f>IF(OR($A27="",L$10=""),"",IF(IFERROR(MATCH(BBC_1!L$10,Infor!$A$13:$A$30,0),0)&gt;0,"L",IF(WEEKDAY(L$10)=1,"","X")))</f>
        <v/>
      </c>
      <c r="M27" s="61" t="str">
        <f>IF(OR($A27="",M$10=""),"",IF(IFERROR(MATCH(BBC_1!M$10,Infor!$A$13:$A$30,0),0)&gt;0,"L",IF(WEEKDAY(M$10)=1,"","X")))</f>
        <v>X</v>
      </c>
      <c r="N27" s="61" t="str">
        <f>IF(OR($A27="",N$10=""),"",IF(IFERROR(MATCH(BBC_1!N$10,Infor!$A$13:$A$30,0),0)&gt;0,"L",IF(WEEKDAY(N$10)=1,"","X")))</f>
        <v>X</v>
      </c>
      <c r="O27" s="61" t="str">
        <f>IF(OR($A27="",O$10=""),"",IF(IFERROR(MATCH(BBC_1!O$10,Infor!$A$13:$A$30,0),0)&gt;0,"L",IF(WEEKDAY(O$10)=1,"","X")))</f>
        <v>X</v>
      </c>
      <c r="P27" s="61" t="str">
        <f>IF(OR($A27="",P$10=""),"",IF(IFERROR(MATCH(BBC_1!P$10,Infor!$A$13:$A$30,0),0)&gt;0,"L",IF(WEEKDAY(P$10)=1,"","X")))</f>
        <v>X</v>
      </c>
      <c r="Q27" s="61" t="str">
        <f>IF(OR($A27="",Q$10=""),"",IF(IFERROR(MATCH(BBC_1!Q$10,Infor!$A$13:$A$30,0),0)&gt;0,"L",IF(WEEKDAY(Q$10)=1,"","X")))</f>
        <v>X</v>
      </c>
      <c r="R27" s="61" t="str">
        <f>IF(OR($A27="",R$10=""),"",IF(IFERROR(MATCH(BBC_1!R$10,Infor!$A$13:$A$30,0),0)&gt;0,"L",IF(WEEKDAY(R$10)=1,"","X")))</f>
        <v>X</v>
      </c>
      <c r="S27" s="61" t="str">
        <f>IF(OR($A27="",S$10=""),"",IF(IFERROR(MATCH(BBC_1!S$10,Infor!$A$13:$A$30,0),0)&gt;0,"L",IF(WEEKDAY(S$10)=1,"","X")))</f>
        <v/>
      </c>
      <c r="T27" s="61" t="str">
        <f>IF(OR($A27="",T$10=""),"",IF(IFERROR(MATCH(BBC_1!T$10,Infor!$A$13:$A$30,0),0)&gt;0,"L",IF(WEEKDAY(T$10)=1,"","X")))</f>
        <v>X</v>
      </c>
      <c r="U27" s="61" t="str">
        <f>IF(OR($A27="",U$10=""),"",IF(IFERROR(MATCH(BBC_1!U$10,Infor!$A$13:$A$30,0),0)&gt;0,"L",IF(WEEKDAY(U$10)=1,"","X")))</f>
        <v>X</v>
      </c>
      <c r="V27" s="61" t="str">
        <f>IF(OR($A27="",V$10=""),"",IF(IFERROR(MATCH(BBC_1!V$10,Infor!$A$13:$A$30,0),0)&gt;0,"L",IF(WEEKDAY(V$10)=1,"","X")))</f>
        <v>X</v>
      </c>
      <c r="W27" s="61" t="str">
        <f>IF(OR($A27="",W$10=""),"",IF(IFERROR(MATCH(BBC_1!W$10,Infor!$A$13:$A$30,0),0)&gt;0,"L",IF(WEEKDAY(W$10)=1,"","X")))</f>
        <v>X</v>
      </c>
      <c r="X27" s="61" t="str">
        <f>IF(OR($A27="",X$10=""),"",IF(IFERROR(MATCH(BBC_1!X$10,Infor!$A$13:$A$30,0),0)&gt;0,"L",IF(WEEKDAY(X$10)=1,"","X")))</f>
        <v>X</v>
      </c>
      <c r="Y27" s="61" t="str">
        <f>IF(OR($A27="",Y$10=""),"",IF(IFERROR(MATCH(BBC_1!Y$10,Infor!$A$13:$A$30,0),0)&gt;0,"L",IF(WEEKDAY(Y$10)=1,"","X")))</f>
        <v>X</v>
      </c>
      <c r="Z27" s="61" t="str">
        <f>IF(OR($A27="",Z$10=""),"",IF(IFERROR(MATCH(BBC_1!Z$10,Infor!$A$13:$A$30,0),0)&gt;0,"L",IF(WEEKDAY(Z$10)=1,"","X")))</f>
        <v/>
      </c>
      <c r="AA27" s="61" t="str">
        <f>IF(OR($A27="",AA$10=""),"",IF(IFERROR(MATCH(BBC_1!AA$10,Infor!$A$13:$A$30,0),0)&gt;0,"L",IF(WEEKDAY(AA$10)=1,"","X")))</f>
        <v>X</v>
      </c>
      <c r="AB27" s="61" t="str">
        <f>IF(OR($A27="",AB$10=""),"",IF(IFERROR(MATCH(BBC_1!AB$10,Infor!$A$13:$A$30,0),0)&gt;0,"L",IF(WEEKDAY(AB$10)=1,"","X")))</f>
        <v>X</v>
      </c>
      <c r="AC27" s="61" t="str">
        <f>IF(OR($A27="",AC$10=""),"",IF(IFERROR(MATCH(BBC_1!AC$10,Infor!$A$13:$A$30,0),0)&gt;0,"L",IF(WEEKDAY(AC$10)=1,"","X")))</f>
        <v>X</v>
      </c>
      <c r="AD27" s="61" t="str">
        <f>IF(OR($A27="",AD$10=""),"",IF(IFERROR(MATCH(BBC_1!AD$10,Infor!$A$13:$A$30,0),0)&gt;0,"L",IF(WEEKDAY(AD$10)=1,"","X")))</f>
        <v>L</v>
      </c>
      <c r="AE27" s="61" t="str">
        <f>IF(OR($A27="",AE$10=""),"",IF(IFERROR(MATCH(BBC_1!AE$10,Infor!$A$13:$A$30,0),0)&gt;0,"L",IF(WEEKDAY(AE$10)=1,"","X")))</f>
        <v>L</v>
      </c>
      <c r="AF27" s="61" t="str">
        <f>IF(OR($A27="",AF$10=""),"",IF(IFERROR(MATCH(BBC_1!AF$10,Infor!$A$13:$A$30,0),0)&gt;0,"L",IF(WEEKDAY(AF$10)=1,"","X")))</f>
        <v>L</v>
      </c>
      <c r="AG27" s="61" t="str">
        <f>IF(OR($A27="",AG$10=""),"",IF(IFERROR(MATCH(BBC_1!AG$10,Infor!$A$13:$A$30,0),0)&gt;0,"L",IF(WEEKDAY(AG$10)=1,"","X")))</f>
        <v>L</v>
      </c>
      <c r="AH27" s="61" t="str">
        <f>IF(OR($A27="",AH$10=""),"",IF(IFERROR(MATCH(BBC_1!AH$10,Infor!$A$13:$A$30,0),0)&gt;0,"L",IF(WEEKDAY(AH$10)=1,"","X")))</f>
        <v>L</v>
      </c>
      <c r="AI27" s="61" t="str">
        <f>IF(OR($A27="",AI$10=""),"",IF(IFERROR(MATCH(BBC_1!AI$10,Infor!$A$13:$A$30,0),0)&gt;0,"L",IF(WEEKDAY(AI$10)=1,"","X")))</f>
        <v>L</v>
      </c>
      <c r="AJ27" s="62"/>
      <c r="AK27" s="62">
        <f t="shared" si="6"/>
        <v>20</v>
      </c>
      <c r="AL27" s="62">
        <f t="shared" si="7"/>
        <v>7</v>
      </c>
      <c r="AM27" s="62"/>
      <c r="AN27" s="63"/>
      <c r="AO27" s="44">
        <f t="shared" si="0"/>
        <v>1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IF(OR($A28="",E$10=""),"",IF(IFERROR(MATCH(BBC_1!E$10,Infor!$A$13:$A$30,0),0)&gt;0,"L",IF(WEEKDAY(E$10)=1,"","X")))</f>
        <v/>
      </c>
      <c r="F28" s="61" t="str">
        <f>IF(OR($A28="",F$10=""),"",IF(IFERROR(MATCH(BBC_1!F$10,Infor!$A$13:$A$30,0),0)&gt;0,"L",IF(WEEKDAY(F$10)=1,"","X")))</f>
        <v>L</v>
      </c>
      <c r="G28" s="61" t="str">
        <f>IF(OR($A28="",G$10=""),"",IF(IFERROR(MATCH(BBC_1!G$10,Infor!$A$13:$A$30,0),0)&gt;0,"L",IF(WEEKDAY(G$10)=1,"","X")))</f>
        <v>X</v>
      </c>
      <c r="H28" s="61" t="str">
        <f>IF(OR($A28="",H$10=""),"",IF(IFERROR(MATCH(BBC_1!H$10,Infor!$A$13:$A$30,0),0)&gt;0,"L",IF(WEEKDAY(H$10)=1,"","X")))</f>
        <v>X</v>
      </c>
      <c r="I28" s="61" t="str">
        <f>IF(OR($A28="",I$10=""),"",IF(IFERROR(MATCH(BBC_1!I$10,Infor!$A$13:$A$30,0),0)&gt;0,"L",IF(WEEKDAY(I$10)=1,"","X")))</f>
        <v>X</v>
      </c>
      <c r="J28" s="61" t="str">
        <f>IF(OR($A28="",J$10=""),"",IF(IFERROR(MATCH(BBC_1!J$10,Infor!$A$13:$A$30,0),0)&gt;0,"L",IF(WEEKDAY(J$10)=1,"","X")))</f>
        <v>X</v>
      </c>
      <c r="K28" s="61" t="str">
        <f>IF(OR($A28="",K$10=""),"",IF(IFERROR(MATCH(BBC_1!K$10,Infor!$A$13:$A$30,0),0)&gt;0,"L",IF(WEEKDAY(K$10)=1,"","X")))</f>
        <v>X</v>
      </c>
      <c r="L28" s="61" t="str">
        <f>IF(OR($A28="",L$10=""),"",IF(IFERROR(MATCH(BBC_1!L$10,Infor!$A$13:$A$30,0),0)&gt;0,"L",IF(WEEKDAY(L$10)=1,"","X")))</f>
        <v/>
      </c>
      <c r="M28" s="61" t="str">
        <f>IF(OR($A28="",M$10=""),"",IF(IFERROR(MATCH(BBC_1!M$10,Infor!$A$13:$A$30,0),0)&gt;0,"L",IF(WEEKDAY(M$10)=1,"","X")))</f>
        <v>X</v>
      </c>
      <c r="N28" s="61" t="str">
        <f>IF(OR($A28="",N$10=""),"",IF(IFERROR(MATCH(BBC_1!N$10,Infor!$A$13:$A$30,0),0)&gt;0,"L",IF(WEEKDAY(N$10)=1,"","X")))</f>
        <v>X</v>
      </c>
      <c r="O28" s="61" t="str">
        <f>IF(OR($A28="",O$10=""),"",IF(IFERROR(MATCH(BBC_1!O$10,Infor!$A$13:$A$30,0),0)&gt;0,"L",IF(WEEKDAY(O$10)=1,"","X")))</f>
        <v>X</v>
      </c>
      <c r="P28" s="61" t="str">
        <f>IF(OR($A28="",P$10=""),"",IF(IFERROR(MATCH(BBC_1!P$10,Infor!$A$13:$A$30,0),0)&gt;0,"L",IF(WEEKDAY(P$10)=1,"","X")))</f>
        <v>X</v>
      </c>
      <c r="Q28" s="61" t="str">
        <f>IF(OR($A28="",Q$10=""),"",IF(IFERROR(MATCH(BBC_1!Q$10,Infor!$A$13:$A$30,0),0)&gt;0,"L",IF(WEEKDAY(Q$10)=1,"","X")))</f>
        <v>X</v>
      </c>
      <c r="R28" s="61" t="str">
        <f>IF(OR($A28="",R$10=""),"",IF(IFERROR(MATCH(BBC_1!R$10,Infor!$A$13:$A$30,0),0)&gt;0,"L",IF(WEEKDAY(R$10)=1,"","X")))</f>
        <v>X</v>
      </c>
      <c r="S28" s="61" t="str">
        <f>IF(OR($A28="",S$10=""),"",IF(IFERROR(MATCH(BBC_1!S$10,Infor!$A$13:$A$30,0),0)&gt;0,"L",IF(WEEKDAY(S$10)=1,"","X")))</f>
        <v/>
      </c>
      <c r="T28" s="61" t="str">
        <f>IF(OR($A28="",T$10=""),"",IF(IFERROR(MATCH(BBC_1!T$10,Infor!$A$13:$A$30,0),0)&gt;0,"L",IF(WEEKDAY(T$10)=1,"","X")))</f>
        <v>X</v>
      </c>
      <c r="U28" s="61" t="str">
        <f>IF(OR($A28="",U$10=""),"",IF(IFERROR(MATCH(BBC_1!U$10,Infor!$A$13:$A$30,0),0)&gt;0,"L",IF(WEEKDAY(U$10)=1,"","X")))</f>
        <v>X</v>
      </c>
      <c r="V28" s="61" t="str">
        <f>IF(OR($A28="",V$10=""),"",IF(IFERROR(MATCH(BBC_1!V$10,Infor!$A$13:$A$30,0),0)&gt;0,"L",IF(WEEKDAY(V$10)=1,"","X")))</f>
        <v>X</v>
      </c>
      <c r="W28" s="61" t="str">
        <f>IF(OR($A28="",W$10=""),"",IF(IFERROR(MATCH(BBC_1!W$10,Infor!$A$13:$A$30,0),0)&gt;0,"L",IF(WEEKDAY(W$10)=1,"","X")))</f>
        <v>X</v>
      </c>
      <c r="X28" s="61" t="str">
        <f>IF(OR($A28="",X$10=""),"",IF(IFERROR(MATCH(BBC_1!X$10,Infor!$A$13:$A$30,0),0)&gt;0,"L",IF(WEEKDAY(X$10)=1,"","X")))</f>
        <v>X</v>
      </c>
      <c r="Y28" s="61" t="str">
        <f>IF(OR($A28="",Y$10=""),"",IF(IFERROR(MATCH(BBC_1!Y$10,Infor!$A$13:$A$30,0),0)&gt;0,"L",IF(WEEKDAY(Y$10)=1,"","X")))</f>
        <v>X</v>
      </c>
      <c r="Z28" s="61" t="str">
        <f>IF(OR($A28="",Z$10=""),"",IF(IFERROR(MATCH(BBC_1!Z$10,Infor!$A$13:$A$30,0),0)&gt;0,"L",IF(WEEKDAY(Z$10)=1,"","X")))</f>
        <v/>
      </c>
      <c r="AA28" s="61" t="str">
        <f>IF(OR($A28="",AA$10=""),"",IF(IFERROR(MATCH(BBC_1!AA$10,Infor!$A$13:$A$30,0),0)&gt;0,"L",IF(WEEKDAY(AA$10)=1,"","X")))</f>
        <v>X</v>
      </c>
      <c r="AB28" s="61" t="str">
        <f>IF(OR($A28="",AB$10=""),"",IF(IFERROR(MATCH(BBC_1!AB$10,Infor!$A$13:$A$30,0),0)&gt;0,"L",IF(WEEKDAY(AB$10)=1,"","X")))</f>
        <v>X</v>
      </c>
      <c r="AC28" s="61" t="str">
        <f>IF(OR($A28="",AC$10=""),"",IF(IFERROR(MATCH(BBC_1!AC$10,Infor!$A$13:$A$30,0),0)&gt;0,"L",IF(WEEKDAY(AC$10)=1,"","X")))</f>
        <v>X</v>
      </c>
      <c r="AD28" s="61" t="str">
        <f>IF(OR($A28="",AD$10=""),"",IF(IFERROR(MATCH(BBC_1!AD$10,Infor!$A$13:$A$30,0),0)&gt;0,"L",IF(WEEKDAY(AD$10)=1,"","X")))</f>
        <v>L</v>
      </c>
      <c r="AE28" s="61" t="str">
        <f>IF(OR($A28="",AE$10=""),"",IF(IFERROR(MATCH(BBC_1!AE$10,Infor!$A$13:$A$30,0),0)&gt;0,"L",IF(WEEKDAY(AE$10)=1,"","X")))</f>
        <v>L</v>
      </c>
      <c r="AF28" s="61" t="str">
        <f>IF(OR($A28="",AF$10=""),"",IF(IFERROR(MATCH(BBC_1!AF$10,Infor!$A$13:$A$30,0),0)&gt;0,"L",IF(WEEKDAY(AF$10)=1,"","X")))</f>
        <v>L</v>
      </c>
      <c r="AG28" s="61" t="str">
        <f>IF(OR($A28="",AG$10=""),"",IF(IFERROR(MATCH(BBC_1!AG$10,Infor!$A$13:$A$30,0),0)&gt;0,"L",IF(WEEKDAY(AG$10)=1,"","X")))</f>
        <v>L</v>
      </c>
      <c r="AH28" s="61" t="str">
        <f>IF(OR($A28="",AH$10=""),"",IF(IFERROR(MATCH(BBC_1!AH$10,Infor!$A$13:$A$30,0),0)&gt;0,"L",IF(WEEKDAY(AH$10)=1,"","X")))</f>
        <v>L</v>
      </c>
      <c r="AI28" s="61" t="str">
        <f>IF(OR($A28="",AI$10=""),"",IF(IFERROR(MATCH(BBC_1!AI$10,Infor!$A$13:$A$30,0),0)&gt;0,"L",IF(WEEKDAY(AI$10)=1,"","X")))</f>
        <v>L</v>
      </c>
      <c r="AJ28" s="62"/>
      <c r="AK28" s="62">
        <f t="shared" si="6"/>
        <v>20</v>
      </c>
      <c r="AL28" s="62">
        <f t="shared" si="7"/>
        <v>7</v>
      </c>
      <c r="AM28" s="62"/>
      <c r="AN28" s="63"/>
      <c r="AO28" s="44">
        <f t="shared" si="0"/>
        <v>1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IF(OR($A29="",E$10=""),"",IF(IFERROR(MATCH(BBC_1!E$10,Infor!$A$13:$A$30,0),0)&gt;0,"L",IF(WEEKDAY(E$10)=1,"","X")))</f>
        <v/>
      </c>
      <c r="F29" s="61" t="str">
        <f>IF(OR($A29="",F$10=""),"",IF(IFERROR(MATCH(BBC_1!F$10,Infor!$A$13:$A$30,0),0)&gt;0,"L",IF(WEEKDAY(F$10)=1,"","X")))</f>
        <v>L</v>
      </c>
      <c r="G29" s="61" t="str">
        <f>IF(OR($A29="",G$10=""),"",IF(IFERROR(MATCH(BBC_1!G$10,Infor!$A$13:$A$30,0),0)&gt;0,"L",IF(WEEKDAY(G$10)=1,"","X")))</f>
        <v>X</v>
      </c>
      <c r="H29" s="61" t="str">
        <f>IF(OR($A29="",H$10=""),"",IF(IFERROR(MATCH(BBC_1!H$10,Infor!$A$13:$A$30,0),0)&gt;0,"L",IF(WEEKDAY(H$10)=1,"","X")))</f>
        <v>X</v>
      </c>
      <c r="I29" s="61" t="str">
        <f>IF(OR($A29="",I$10=""),"",IF(IFERROR(MATCH(BBC_1!I$10,Infor!$A$13:$A$30,0),0)&gt;0,"L",IF(WEEKDAY(I$10)=1,"","X")))</f>
        <v>X</v>
      </c>
      <c r="J29" s="61" t="str">
        <f>IF(OR($A29="",J$10=""),"",IF(IFERROR(MATCH(BBC_1!J$10,Infor!$A$13:$A$30,0),0)&gt;0,"L",IF(WEEKDAY(J$10)=1,"","X")))</f>
        <v>X</v>
      </c>
      <c r="K29" s="61" t="str">
        <f>IF(OR($A29="",K$10=""),"",IF(IFERROR(MATCH(BBC_1!K$10,Infor!$A$13:$A$30,0),0)&gt;0,"L",IF(WEEKDAY(K$10)=1,"","X")))</f>
        <v>X</v>
      </c>
      <c r="L29" s="61" t="str">
        <f>IF(OR($A29="",L$10=""),"",IF(IFERROR(MATCH(BBC_1!L$10,Infor!$A$13:$A$30,0),0)&gt;0,"L",IF(WEEKDAY(L$10)=1,"","X")))</f>
        <v/>
      </c>
      <c r="M29" s="61" t="str">
        <f>IF(OR($A29="",M$10=""),"",IF(IFERROR(MATCH(BBC_1!M$10,Infor!$A$13:$A$30,0),0)&gt;0,"L",IF(WEEKDAY(M$10)=1,"","X")))</f>
        <v>X</v>
      </c>
      <c r="N29" s="61" t="str">
        <f>IF(OR($A29="",N$10=""),"",IF(IFERROR(MATCH(BBC_1!N$10,Infor!$A$13:$A$30,0),0)&gt;0,"L",IF(WEEKDAY(N$10)=1,"","X")))</f>
        <v>X</v>
      </c>
      <c r="O29" s="61" t="str">
        <f>IF(OR($A29="",O$10=""),"",IF(IFERROR(MATCH(BBC_1!O$10,Infor!$A$13:$A$30,0),0)&gt;0,"L",IF(WEEKDAY(O$10)=1,"","X")))</f>
        <v>X</v>
      </c>
      <c r="P29" s="61" t="str">
        <f>IF(OR($A29="",P$10=""),"",IF(IFERROR(MATCH(BBC_1!P$10,Infor!$A$13:$A$30,0),0)&gt;0,"L",IF(WEEKDAY(P$10)=1,"","X")))</f>
        <v>X</v>
      </c>
      <c r="Q29" s="61" t="str">
        <f>IF(OR($A29="",Q$10=""),"",IF(IFERROR(MATCH(BBC_1!Q$10,Infor!$A$13:$A$30,0),0)&gt;0,"L",IF(WEEKDAY(Q$10)=1,"","X")))</f>
        <v>X</v>
      </c>
      <c r="R29" s="61" t="str">
        <f>IF(OR($A29="",R$10=""),"",IF(IFERROR(MATCH(BBC_1!R$10,Infor!$A$13:$A$30,0),0)&gt;0,"L",IF(WEEKDAY(R$10)=1,"","X")))</f>
        <v>X</v>
      </c>
      <c r="S29" s="61" t="str">
        <f>IF(OR($A29="",S$10=""),"",IF(IFERROR(MATCH(BBC_1!S$10,Infor!$A$13:$A$30,0),0)&gt;0,"L",IF(WEEKDAY(S$10)=1,"","X")))</f>
        <v/>
      </c>
      <c r="T29" s="61" t="str">
        <f>IF(OR($A29="",T$10=""),"",IF(IFERROR(MATCH(BBC_1!T$10,Infor!$A$13:$A$30,0),0)&gt;0,"L",IF(WEEKDAY(T$10)=1,"","X")))</f>
        <v>X</v>
      </c>
      <c r="U29" s="61" t="str">
        <f>IF(OR($A29="",U$10=""),"",IF(IFERROR(MATCH(BBC_1!U$10,Infor!$A$13:$A$30,0),0)&gt;0,"L",IF(WEEKDAY(U$10)=1,"","X")))</f>
        <v>X</v>
      </c>
      <c r="V29" s="61" t="str">
        <f>IF(OR($A29="",V$10=""),"",IF(IFERROR(MATCH(BBC_1!V$10,Infor!$A$13:$A$30,0),0)&gt;0,"L",IF(WEEKDAY(V$10)=1,"","X")))</f>
        <v>X</v>
      </c>
      <c r="W29" s="61" t="str">
        <f>IF(OR($A29="",W$10=""),"",IF(IFERROR(MATCH(BBC_1!W$10,Infor!$A$13:$A$30,0),0)&gt;0,"L",IF(WEEKDAY(W$10)=1,"","X")))</f>
        <v>X</v>
      </c>
      <c r="X29" s="61" t="str">
        <f>IF(OR($A29="",X$10=""),"",IF(IFERROR(MATCH(BBC_1!X$10,Infor!$A$13:$A$30,0),0)&gt;0,"L",IF(WEEKDAY(X$10)=1,"","X")))</f>
        <v>X</v>
      </c>
      <c r="Y29" s="61" t="str">
        <f>IF(OR($A29="",Y$10=""),"",IF(IFERROR(MATCH(BBC_1!Y$10,Infor!$A$13:$A$30,0),0)&gt;0,"L",IF(WEEKDAY(Y$10)=1,"","X")))</f>
        <v>X</v>
      </c>
      <c r="Z29" s="61" t="str">
        <f>IF(OR($A29="",Z$10=""),"",IF(IFERROR(MATCH(BBC_1!Z$10,Infor!$A$13:$A$30,0),0)&gt;0,"L",IF(WEEKDAY(Z$10)=1,"","X")))</f>
        <v/>
      </c>
      <c r="AA29" s="61" t="str">
        <f>IF(OR($A29="",AA$10=""),"",IF(IFERROR(MATCH(BBC_1!AA$10,Infor!$A$13:$A$30,0),0)&gt;0,"L",IF(WEEKDAY(AA$10)=1,"","X")))</f>
        <v>X</v>
      </c>
      <c r="AB29" s="61" t="str">
        <f>IF(OR($A29="",AB$10=""),"",IF(IFERROR(MATCH(BBC_1!AB$10,Infor!$A$13:$A$30,0),0)&gt;0,"L",IF(WEEKDAY(AB$10)=1,"","X")))</f>
        <v>X</v>
      </c>
      <c r="AC29" s="61" t="str">
        <f>IF(OR($A29="",AC$10=""),"",IF(IFERROR(MATCH(BBC_1!AC$10,Infor!$A$13:$A$30,0),0)&gt;0,"L",IF(WEEKDAY(AC$10)=1,"","X")))</f>
        <v>X</v>
      </c>
      <c r="AD29" s="61" t="str">
        <f>IF(OR($A29="",AD$10=""),"",IF(IFERROR(MATCH(BBC_1!AD$10,Infor!$A$13:$A$30,0),0)&gt;0,"L",IF(WEEKDAY(AD$10)=1,"","X")))</f>
        <v>L</v>
      </c>
      <c r="AE29" s="61" t="str">
        <f>IF(OR($A29="",AE$10=""),"",IF(IFERROR(MATCH(BBC_1!AE$10,Infor!$A$13:$A$30,0),0)&gt;0,"L",IF(WEEKDAY(AE$10)=1,"","X")))</f>
        <v>L</v>
      </c>
      <c r="AF29" s="61" t="str">
        <f>IF(OR($A29="",AF$10=""),"",IF(IFERROR(MATCH(BBC_1!AF$10,Infor!$A$13:$A$30,0),0)&gt;0,"L",IF(WEEKDAY(AF$10)=1,"","X")))</f>
        <v>L</v>
      </c>
      <c r="AG29" s="61" t="str">
        <f>IF(OR($A29="",AG$10=""),"",IF(IFERROR(MATCH(BBC_1!AG$10,Infor!$A$13:$A$30,0),0)&gt;0,"L",IF(WEEKDAY(AG$10)=1,"","X")))</f>
        <v>L</v>
      </c>
      <c r="AH29" s="61" t="str">
        <f>IF(OR($A29="",AH$10=""),"",IF(IFERROR(MATCH(BBC_1!AH$10,Infor!$A$13:$A$30,0),0)&gt;0,"L",IF(WEEKDAY(AH$10)=1,"","X")))</f>
        <v>L</v>
      </c>
      <c r="AI29" s="61" t="str">
        <f>IF(OR($A29="",AI$10=""),"",IF(IFERROR(MATCH(BBC_1!AI$10,Infor!$A$13:$A$30,0),0)&gt;0,"L",IF(WEEKDAY(AI$10)=1,"","X")))</f>
        <v>L</v>
      </c>
      <c r="AJ29" s="62"/>
      <c r="AK29" s="62">
        <f t="shared" si="6"/>
        <v>20</v>
      </c>
      <c r="AL29" s="62">
        <f t="shared" si="7"/>
        <v>7</v>
      </c>
      <c r="AM29" s="62"/>
      <c r="AN29" s="63"/>
      <c r="AO29" s="44">
        <f t="shared" si="0"/>
        <v>1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IF(OR($A30="",E$10=""),"",IF(IFERROR(MATCH(BBC_1!E$10,Infor!$A$13:$A$30,0),0)&gt;0,"L",IF(WEEKDAY(E$10)=1,"","X")))</f>
        <v/>
      </c>
      <c r="F30" s="61" t="str">
        <f>IF(OR($A30="",F$10=""),"",IF(IFERROR(MATCH(BBC_1!F$10,Infor!$A$13:$A$30,0),0)&gt;0,"L",IF(WEEKDAY(F$10)=1,"","X")))</f>
        <v>L</v>
      </c>
      <c r="G30" s="61" t="str">
        <f>IF(OR($A30="",G$10=""),"",IF(IFERROR(MATCH(BBC_1!G$10,Infor!$A$13:$A$30,0),0)&gt;0,"L",IF(WEEKDAY(G$10)=1,"","X")))</f>
        <v>X</v>
      </c>
      <c r="H30" s="61" t="str">
        <f>IF(OR($A30="",H$10=""),"",IF(IFERROR(MATCH(BBC_1!H$10,Infor!$A$13:$A$30,0),0)&gt;0,"L",IF(WEEKDAY(H$10)=1,"","X")))</f>
        <v>X</v>
      </c>
      <c r="I30" s="61" t="str">
        <f>IF(OR($A30="",I$10=""),"",IF(IFERROR(MATCH(BBC_1!I$10,Infor!$A$13:$A$30,0),0)&gt;0,"L",IF(WEEKDAY(I$10)=1,"","X")))</f>
        <v>X</v>
      </c>
      <c r="J30" s="61" t="str">
        <f>IF(OR($A30="",J$10=""),"",IF(IFERROR(MATCH(BBC_1!J$10,Infor!$A$13:$A$30,0),0)&gt;0,"L",IF(WEEKDAY(J$10)=1,"","X")))</f>
        <v>X</v>
      </c>
      <c r="K30" s="61" t="str">
        <f>IF(OR($A30="",K$10=""),"",IF(IFERROR(MATCH(BBC_1!K$10,Infor!$A$13:$A$30,0),0)&gt;0,"L",IF(WEEKDAY(K$10)=1,"","X")))</f>
        <v>X</v>
      </c>
      <c r="L30" s="61" t="str">
        <f>IF(OR($A30="",L$10=""),"",IF(IFERROR(MATCH(BBC_1!L$10,Infor!$A$13:$A$30,0),0)&gt;0,"L",IF(WEEKDAY(L$10)=1,"","X")))</f>
        <v/>
      </c>
      <c r="M30" s="61" t="str">
        <f>IF(OR($A30="",M$10=""),"",IF(IFERROR(MATCH(BBC_1!M$10,Infor!$A$13:$A$30,0),0)&gt;0,"L",IF(WEEKDAY(M$10)=1,"","X")))</f>
        <v>X</v>
      </c>
      <c r="N30" s="61" t="str">
        <f>IF(OR($A30="",N$10=""),"",IF(IFERROR(MATCH(BBC_1!N$10,Infor!$A$13:$A$30,0),0)&gt;0,"L",IF(WEEKDAY(N$10)=1,"","X")))</f>
        <v>X</v>
      </c>
      <c r="O30" s="61" t="str">
        <f>IF(OR($A30="",O$10=""),"",IF(IFERROR(MATCH(BBC_1!O$10,Infor!$A$13:$A$30,0),0)&gt;0,"L",IF(WEEKDAY(O$10)=1,"","X")))</f>
        <v>X</v>
      </c>
      <c r="P30" s="61" t="str">
        <f>IF(OR($A30="",P$10=""),"",IF(IFERROR(MATCH(BBC_1!P$10,Infor!$A$13:$A$30,0),0)&gt;0,"L",IF(WEEKDAY(P$10)=1,"","X")))</f>
        <v>X</v>
      </c>
      <c r="Q30" s="61" t="str">
        <f>IF(OR($A30="",Q$10=""),"",IF(IFERROR(MATCH(BBC_1!Q$10,Infor!$A$13:$A$30,0),0)&gt;0,"L",IF(WEEKDAY(Q$10)=1,"","X")))</f>
        <v>X</v>
      </c>
      <c r="R30" s="61" t="str">
        <f>IF(OR($A30="",R$10=""),"",IF(IFERROR(MATCH(BBC_1!R$10,Infor!$A$13:$A$30,0),0)&gt;0,"L",IF(WEEKDAY(R$10)=1,"","X")))</f>
        <v>X</v>
      </c>
      <c r="S30" s="61" t="str">
        <f>IF(OR($A30="",S$10=""),"",IF(IFERROR(MATCH(BBC_1!S$10,Infor!$A$13:$A$30,0),0)&gt;0,"L",IF(WEEKDAY(S$10)=1,"","X")))</f>
        <v/>
      </c>
      <c r="T30" s="61" t="str">
        <f>IF(OR($A30="",T$10=""),"",IF(IFERROR(MATCH(BBC_1!T$10,Infor!$A$13:$A$30,0),0)&gt;0,"L",IF(WEEKDAY(T$10)=1,"","X")))</f>
        <v>X</v>
      </c>
      <c r="U30" s="61" t="str">
        <f>IF(OR($A30="",U$10=""),"",IF(IFERROR(MATCH(BBC_1!U$10,Infor!$A$13:$A$30,0),0)&gt;0,"L",IF(WEEKDAY(U$10)=1,"","X")))</f>
        <v>X</v>
      </c>
      <c r="V30" s="61" t="str">
        <f>IF(OR($A30="",V$10=""),"",IF(IFERROR(MATCH(BBC_1!V$10,Infor!$A$13:$A$30,0),0)&gt;0,"L",IF(WEEKDAY(V$10)=1,"","X")))</f>
        <v>X</v>
      </c>
      <c r="W30" s="61" t="str">
        <f>IF(OR($A30="",W$10=""),"",IF(IFERROR(MATCH(BBC_1!W$10,Infor!$A$13:$A$30,0),0)&gt;0,"L",IF(WEEKDAY(W$10)=1,"","X")))</f>
        <v>X</v>
      </c>
      <c r="X30" s="61" t="str">
        <f>IF(OR($A30="",X$10=""),"",IF(IFERROR(MATCH(BBC_1!X$10,Infor!$A$13:$A$30,0),0)&gt;0,"L",IF(WEEKDAY(X$10)=1,"","X")))</f>
        <v>X</v>
      </c>
      <c r="Y30" s="61" t="str">
        <f>IF(OR($A30="",Y$10=""),"",IF(IFERROR(MATCH(BBC_1!Y$10,Infor!$A$13:$A$30,0),0)&gt;0,"L",IF(WEEKDAY(Y$10)=1,"","X")))</f>
        <v>X</v>
      </c>
      <c r="Z30" s="61" t="str">
        <f>IF(OR($A30="",Z$10=""),"",IF(IFERROR(MATCH(BBC_1!Z$10,Infor!$A$13:$A$30,0),0)&gt;0,"L",IF(WEEKDAY(Z$10)=1,"","X")))</f>
        <v/>
      </c>
      <c r="AA30" s="61" t="str">
        <f>IF(OR($A30="",AA$10=""),"",IF(IFERROR(MATCH(BBC_1!AA$10,Infor!$A$13:$A$30,0),0)&gt;0,"L",IF(WEEKDAY(AA$10)=1,"","X")))</f>
        <v>X</v>
      </c>
      <c r="AB30" s="61" t="str">
        <f>IF(OR($A30="",AB$10=""),"",IF(IFERROR(MATCH(BBC_1!AB$10,Infor!$A$13:$A$30,0),0)&gt;0,"L",IF(WEEKDAY(AB$10)=1,"","X")))</f>
        <v>X</v>
      </c>
      <c r="AC30" s="61" t="str">
        <f>IF(OR($A30="",AC$10=""),"",IF(IFERROR(MATCH(BBC_1!AC$10,Infor!$A$13:$A$30,0),0)&gt;0,"L",IF(WEEKDAY(AC$10)=1,"","X")))</f>
        <v>X</v>
      </c>
      <c r="AD30" s="61" t="str">
        <f>IF(OR($A30="",AD$10=""),"",IF(IFERROR(MATCH(BBC_1!AD$10,Infor!$A$13:$A$30,0),0)&gt;0,"L",IF(WEEKDAY(AD$10)=1,"","X")))</f>
        <v>L</v>
      </c>
      <c r="AE30" s="61" t="str">
        <f>IF(OR($A30="",AE$10=""),"",IF(IFERROR(MATCH(BBC_1!AE$10,Infor!$A$13:$A$30,0),0)&gt;0,"L",IF(WEEKDAY(AE$10)=1,"","X")))</f>
        <v>L</v>
      </c>
      <c r="AF30" s="61" t="str">
        <f>IF(OR($A30="",AF$10=""),"",IF(IFERROR(MATCH(BBC_1!AF$10,Infor!$A$13:$A$30,0),0)&gt;0,"L",IF(WEEKDAY(AF$10)=1,"","X")))</f>
        <v>L</v>
      </c>
      <c r="AG30" s="61" t="str">
        <f>IF(OR($A30="",AG$10=""),"",IF(IFERROR(MATCH(BBC_1!AG$10,Infor!$A$13:$A$30,0),0)&gt;0,"L",IF(WEEKDAY(AG$10)=1,"","X")))</f>
        <v>L</v>
      </c>
      <c r="AH30" s="61" t="str">
        <f>IF(OR($A30="",AH$10=""),"",IF(IFERROR(MATCH(BBC_1!AH$10,Infor!$A$13:$A$30,0),0)&gt;0,"L",IF(WEEKDAY(AH$10)=1,"","X")))</f>
        <v>L</v>
      </c>
      <c r="AI30" s="61" t="str">
        <f>IF(OR($A30="",AI$10=""),"",IF(IFERROR(MATCH(BBC_1!AI$10,Infor!$A$13:$A$30,0),0)&gt;0,"L",IF(WEEKDAY(AI$10)=1,"","X")))</f>
        <v>L</v>
      </c>
      <c r="AJ30" s="62"/>
      <c r="AK30" s="62">
        <f t="shared" si="6"/>
        <v>20</v>
      </c>
      <c r="AL30" s="62">
        <f t="shared" si="7"/>
        <v>7</v>
      </c>
      <c r="AM30" s="62"/>
      <c r="AN30" s="63"/>
      <c r="AO30" s="44">
        <f t="shared" si="0"/>
        <v>1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IF(OR($A31="",E$10=""),"",IF(IFERROR(MATCH(BBC_1!E$10,Infor!$A$13:$A$30,0),0)&gt;0,"L",IF(WEEKDAY(E$10)=1,"","X")))</f>
        <v/>
      </c>
      <c r="F31" s="61" t="str">
        <f>IF(OR($A31="",F$10=""),"",IF(IFERROR(MATCH(BBC_1!F$10,Infor!$A$13:$A$30,0),0)&gt;0,"L",IF(WEEKDAY(F$10)=1,"","X")))</f>
        <v>L</v>
      </c>
      <c r="G31" s="61" t="str">
        <f>IF(OR($A31="",G$10=""),"",IF(IFERROR(MATCH(BBC_1!G$10,Infor!$A$13:$A$30,0),0)&gt;0,"L",IF(WEEKDAY(G$10)=1,"","X")))</f>
        <v>X</v>
      </c>
      <c r="H31" s="61" t="str">
        <f>IF(OR($A31="",H$10=""),"",IF(IFERROR(MATCH(BBC_1!H$10,Infor!$A$13:$A$30,0),0)&gt;0,"L",IF(WEEKDAY(H$10)=1,"","X")))</f>
        <v>X</v>
      </c>
      <c r="I31" s="61" t="str">
        <f>IF(OR($A31="",I$10=""),"",IF(IFERROR(MATCH(BBC_1!I$10,Infor!$A$13:$A$30,0),0)&gt;0,"L",IF(WEEKDAY(I$10)=1,"","X")))</f>
        <v>X</v>
      </c>
      <c r="J31" s="61" t="str">
        <f>IF(OR($A31="",J$10=""),"",IF(IFERROR(MATCH(BBC_1!J$10,Infor!$A$13:$A$30,0),0)&gt;0,"L",IF(WEEKDAY(J$10)=1,"","X")))</f>
        <v>X</v>
      </c>
      <c r="K31" s="61" t="str">
        <f>IF(OR($A31="",K$10=""),"",IF(IFERROR(MATCH(BBC_1!K$10,Infor!$A$13:$A$30,0),0)&gt;0,"L",IF(WEEKDAY(K$10)=1,"","X")))</f>
        <v>X</v>
      </c>
      <c r="L31" s="61" t="str">
        <f>IF(OR($A31="",L$10=""),"",IF(IFERROR(MATCH(BBC_1!L$10,Infor!$A$13:$A$30,0),0)&gt;0,"L",IF(WEEKDAY(L$10)=1,"","X")))</f>
        <v/>
      </c>
      <c r="M31" s="61" t="str">
        <f>IF(OR($A31="",M$10=""),"",IF(IFERROR(MATCH(BBC_1!M$10,Infor!$A$13:$A$30,0),0)&gt;0,"L",IF(WEEKDAY(M$10)=1,"","X")))</f>
        <v>X</v>
      </c>
      <c r="N31" s="61" t="str">
        <f>IF(OR($A31="",N$10=""),"",IF(IFERROR(MATCH(BBC_1!N$10,Infor!$A$13:$A$30,0),0)&gt;0,"L",IF(WEEKDAY(N$10)=1,"","X")))</f>
        <v>X</v>
      </c>
      <c r="O31" s="61" t="str">
        <f>IF(OR($A31="",O$10=""),"",IF(IFERROR(MATCH(BBC_1!O$10,Infor!$A$13:$A$30,0),0)&gt;0,"L",IF(WEEKDAY(O$10)=1,"","X")))</f>
        <v>X</v>
      </c>
      <c r="P31" s="61" t="str">
        <f>IF(OR($A31="",P$10=""),"",IF(IFERROR(MATCH(BBC_1!P$10,Infor!$A$13:$A$30,0),0)&gt;0,"L",IF(WEEKDAY(P$10)=1,"","X")))</f>
        <v>X</v>
      </c>
      <c r="Q31" s="61" t="str">
        <f>IF(OR($A31="",Q$10=""),"",IF(IFERROR(MATCH(BBC_1!Q$10,Infor!$A$13:$A$30,0),0)&gt;0,"L",IF(WEEKDAY(Q$10)=1,"","X")))</f>
        <v>X</v>
      </c>
      <c r="R31" s="61" t="str">
        <f>IF(OR($A31="",R$10=""),"",IF(IFERROR(MATCH(BBC_1!R$10,Infor!$A$13:$A$30,0),0)&gt;0,"L",IF(WEEKDAY(R$10)=1,"","X")))</f>
        <v>X</v>
      </c>
      <c r="S31" s="61" t="str">
        <f>IF(OR($A31="",S$10=""),"",IF(IFERROR(MATCH(BBC_1!S$10,Infor!$A$13:$A$30,0),0)&gt;0,"L",IF(WEEKDAY(S$10)=1,"","X")))</f>
        <v/>
      </c>
      <c r="T31" s="61" t="str">
        <f>IF(OR($A31="",T$10=""),"",IF(IFERROR(MATCH(BBC_1!T$10,Infor!$A$13:$A$30,0),0)&gt;0,"L",IF(WEEKDAY(T$10)=1,"","X")))</f>
        <v>X</v>
      </c>
      <c r="U31" s="61" t="str">
        <f>IF(OR($A31="",U$10=""),"",IF(IFERROR(MATCH(BBC_1!U$10,Infor!$A$13:$A$30,0),0)&gt;0,"L",IF(WEEKDAY(U$10)=1,"","X")))</f>
        <v>X</v>
      </c>
      <c r="V31" s="61" t="str">
        <f>IF(OR($A31="",V$10=""),"",IF(IFERROR(MATCH(BBC_1!V$10,Infor!$A$13:$A$30,0),0)&gt;0,"L",IF(WEEKDAY(V$10)=1,"","X")))</f>
        <v>X</v>
      </c>
      <c r="W31" s="61" t="str">
        <f>IF(OR($A31="",W$10=""),"",IF(IFERROR(MATCH(BBC_1!W$10,Infor!$A$13:$A$30,0),0)&gt;0,"L",IF(WEEKDAY(W$10)=1,"","X")))</f>
        <v>X</v>
      </c>
      <c r="X31" s="61" t="str">
        <f>IF(OR($A31="",X$10=""),"",IF(IFERROR(MATCH(BBC_1!X$10,Infor!$A$13:$A$30,0),0)&gt;0,"L",IF(WEEKDAY(X$10)=1,"","X")))</f>
        <v>X</v>
      </c>
      <c r="Y31" s="61" t="str">
        <f>IF(OR($A31="",Y$10=""),"",IF(IFERROR(MATCH(BBC_1!Y$10,Infor!$A$13:$A$30,0),0)&gt;0,"L",IF(WEEKDAY(Y$10)=1,"","X")))</f>
        <v>X</v>
      </c>
      <c r="Z31" s="61" t="str">
        <f>IF(OR($A31="",Z$10=""),"",IF(IFERROR(MATCH(BBC_1!Z$10,Infor!$A$13:$A$30,0),0)&gt;0,"L",IF(WEEKDAY(Z$10)=1,"","X")))</f>
        <v/>
      </c>
      <c r="AA31" s="61" t="str">
        <f>IF(OR($A31="",AA$10=""),"",IF(IFERROR(MATCH(BBC_1!AA$10,Infor!$A$13:$A$30,0),0)&gt;0,"L",IF(WEEKDAY(AA$10)=1,"","X")))</f>
        <v>X</v>
      </c>
      <c r="AB31" s="61" t="str">
        <f>IF(OR($A31="",AB$10=""),"",IF(IFERROR(MATCH(BBC_1!AB$10,Infor!$A$13:$A$30,0),0)&gt;0,"L",IF(WEEKDAY(AB$10)=1,"","X")))</f>
        <v>X</v>
      </c>
      <c r="AC31" s="61" t="str">
        <f>IF(OR($A31="",AC$10=""),"",IF(IFERROR(MATCH(BBC_1!AC$10,Infor!$A$13:$A$30,0),0)&gt;0,"L",IF(WEEKDAY(AC$10)=1,"","X")))</f>
        <v>X</v>
      </c>
      <c r="AD31" s="61" t="str">
        <f>IF(OR($A31="",AD$10=""),"",IF(IFERROR(MATCH(BBC_1!AD$10,Infor!$A$13:$A$30,0),0)&gt;0,"L",IF(WEEKDAY(AD$10)=1,"","X")))</f>
        <v>L</v>
      </c>
      <c r="AE31" s="61" t="str">
        <f>IF(OR($A31="",AE$10=""),"",IF(IFERROR(MATCH(BBC_1!AE$10,Infor!$A$13:$A$30,0),0)&gt;0,"L",IF(WEEKDAY(AE$10)=1,"","X")))</f>
        <v>L</v>
      </c>
      <c r="AF31" s="61" t="str">
        <f>IF(OR($A31="",AF$10=""),"",IF(IFERROR(MATCH(BBC_1!AF$10,Infor!$A$13:$A$30,0),0)&gt;0,"L",IF(WEEKDAY(AF$10)=1,"","X")))</f>
        <v>L</v>
      </c>
      <c r="AG31" s="61" t="str">
        <f>IF(OR($A31="",AG$10=""),"",IF(IFERROR(MATCH(BBC_1!AG$10,Infor!$A$13:$A$30,0),0)&gt;0,"L",IF(WEEKDAY(AG$10)=1,"","X")))</f>
        <v>L</v>
      </c>
      <c r="AH31" s="61" t="str">
        <f>IF(OR($A31="",AH$10=""),"",IF(IFERROR(MATCH(BBC_1!AH$10,Infor!$A$13:$A$30,0),0)&gt;0,"L",IF(WEEKDAY(AH$10)=1,"","X")))</f>
        <v>L</v>
      </c>
      <c r="AI31" s="61" t="str">
        <f>IF(OR($A31="",AI$10=""),"",IF(IFERROR(MATCH(BBC_1!AI$10,Infor!$A$13:$A$30,0),0)&gt;0,"L",IF(WEEKDAY(AI$10)=1,"","X")))</f>
        <v>L</v>
      </c>
      <c r="AJ31" s="62"/>
      <c r="AK31" s="62">
        <f t="shared" si="6"/>
        <v>20</v>
      </c>
      <c r="AL31" s="62">
        <f t="shared" si="7"/>
        <v>7</v>
      </c>
      <c r="AM31" s="62"/>
      <c r="AN31" s="63"/>
      <c r="AO31" s="44">
        <f t="shared" si="0"/>
        <v>1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IF(OR($A32="",E$10=""),"",IF(IFERROR(MATCH(BBC_1!E$10,Infor!$A$13:$A$30,0),0)&gt;0,"L",IF(WEEKDAY(E$10)=1,"","X")))</f>
        <v/>
      </c>
      <c r="F32" s="61" t="str">
        <f>IF(OR($A32="",F$10=""),"",IF(IFERROR(MATCH(BBC_1!F$10,Infor!$A$13:$A$30,0),0)&gt;0,"L",IF(WEEKDAY(F$10)=1,"","X")))</f>
        <v>L</v>
      </c>
      <c r="G32" s="61" t="str">
        <f>IF(OR($A32="",G$10=""),"",IF(IFERROR(MATCH(BBC_1!G$10,Infor!$A$13:$A$30,0),0)&gt;0,"L",IF(WEEKDAY(G$10)=1,"","X")))</f>
        <v>X</v>
      </c>
      <c r="H32" s="61" t="str">
        <f>IF(OR($A32="",H$10=""),"",IF(IFERROR(MATCH(BBC_1!H$10,Infor!$A$13:$A$30,0),0)&gt;0,"L",IF(WEEKDAY(H$10)=1,"","X")))</f>
        <v>X</v>
      </c>
      <c r="I32" s="61" t="str">
        <f>IF(OR($A32="",I$10=""),"",IF(IFERROR(MATCH(BBC_1!I$10,Infor!$A$13:$A$30,0),0)&gt;0,"L",IF(WEEKDAY(I$10)=1,"","X")))</f>
        <v>X</v>
      </c>
      <c r="J32" s="61" t="str">
        <f>IF(OR($A32="",J$10=""),"",IF(IFERROR(MATCH(BBC_1!J$10,Infor!$A$13:$A$30,0),0)&gt;0,"L",IF(WEEKDAY(J$10)=1,"","X")))</f>
        <v>X</v>
      </c>
      <c r="K32" s="61" t="str">
        <f>IF(OR($A32="",K$10=""),"",IF(IFERROR(MATCH(BBC_1!K$10,Infor!$A$13:$A$30,0),0)&gt;0,"L",IF(WEEKDAY(K$10)=1,"","X")))</f>
        <v>X</v>
      </c>
      <c r="L32" s="61" t="str">
        <f>IF(OR($A32="",L$10=""),"",IF(IFERROR(MATCH(BBC_1!L$10,Infor!$A$13:$A$30,0),0)&gt;0,"L",IF(WEEKDAY(L$10)=1,"","X")))</f>
        <v/>
      </c>
      <c r="M32" s="61" t="str">
        <f>IF(OR($A32="",M$10=""),"",IF(IFERROR(MATCH(BBC_1!M$10,Infor!$A$13:$A$30,0),0)&gt;0,"L",IF(WEEKDAY(M$10)=1,"","X")))</f>
        <v>X</v>
      </c>
      <c r="N32" s="61" t="str">
        <f>IF(OR($A32="",N$10=""),"",IF(IFERROR(MATCH(BBC_1!N$10,Infor!$A$13:$A$30,0),0)&gt;0,"L",IF(WEEKDAY(N$10)=1,"","X")))</f>
        <v>X</v>
      </c>
      <c r="O32" s="61" t="str">
        <f>IF(OR($A32="",O$10=""),"",IF(IFERROR(MATCH(BBC_1!O$10,Infor!$A$13:$A$30,0),0)&gt;0,"L",IF(WEEKDAY(O$10)=1,"","X")))</f>
        <v>X</v>
      </c>
      <c r="P32" s="61" t="str">
        <f>IF(OR($A32="",P$10=""),"",IF(IFERROR(MATCH(BBC_1!P$10,Infor!$A$13:$A$30,0),0)&gt;0,"L",IF(WEEKDAY(P$10)=1,"","X")))</f>
        <v>X</v>
      </c>
      <c r="Q32" s="61" t="str">
        <f>IF(OR($A32="",Q$10=""),"",IF(IFERROR(MATCH(BBC_1!Q$10,Infor!$A$13:$A$30,0),0)&gt;0,"L",IF(WEEKDAY(Q$10)=1,"","X")))</f>
        <v>X</v>
      </c>
      <c r="R32" s="61" t="str">
        <f>IF(OR($A32="",R$10=""),"",IF(IFERROR(MATCH(BBC_1!R$10,Infor!$A$13:$A$30,0),0)&gt;0,"L",IF(WEEKDAY(R$10)=1,"","X")))</f>
        <v>X</v>
      </c>
      <c r="S32" s="61" t="str">
        <f>IF(OR($A32="",S$10=""),"",IF(IFERROR(MATCH(BBC_1!S$10,Infor!$A$13:$A$30,0),0)&gt;0,"L",IF(WEEKDAY(S$10)=1,"","X")))</f>
        <v/>
      </c>
      <c r="T32" s="61" t="str">
        <f>IF(OR($A32="",T$10=""),"",IF(IFERROR(MATCH(BBC_1!T$10,Infor!$A$13:$A$30,0),0)&gt;0,"L",IF(WEEKDAY(T$10)=1,"","X")))</f>
        <v>X</v>
      </c>
      <c r="U32" s="61" t="str">
        <f>IF(OR($A32="",U$10=""),"",IF(IFERROR(MATCH(BBC_1!U$10,Infor!$A$13:$A$30,0),0)&gt;0,"L",IF(WEEKDAY(U$10)=1,"","X")))</f>
        <v>X</v>
      </c>
      <c r="V32" s="61" t="str">
        <f>IF(OR($A32="",V$10=""),"",IF(IFERROR(MATCH(BBC_1!V$10,Infor!$A$13:$A$30,0),0)&gt;0,"L",IF(WEEKDAY(V$10)=1,"","X")))</f>
        <v>X</v>
      </c>
      <c r="W32" s="61" t="str">
        <f>IF(OR($A32="",W$10=""),"",IF(IFERROR(MATCH(BBC_1!W$10,Infor!$A$13:$A$30,0),0)&gt;0,"L",IF(WEEKDAY(W$10)=1,"","X")))</f>
        <v>X</v>
      </c>
      <c r="X32" s="61" t="str">
        <f>IF(OR($A32="",X$10=""),"",IF(IFERROR(MATCH(BBC_1!X$10,Infor!$A$13:$A$30,0),0)&gt;0,"L",IF(WEEKDAY(X$10)=1,"","X")))</f>
        <v>X</v>
      </c>
      <c r="Y32" s="61" t="str">
        <f>IF(OR($A32="",Y$10=""),"",IF(IFERROR(MATCH(BBC_1!Y$10,Infor!$A$13:$A$30,0),0)&gt;0,"L",IF(WEEKDAY(Y$10)=1,"","X")))</f>
        <v>X</v>
      </c>
      <c r="Z32" s="61" t="str">
        <f>IF(OR($A32="",Z$10=""),"",IF(IFERROR(MATCH(BBC_1!Z$10,Infor!$A$13:$A$30,0),0)&gt;0,"L",IF(WEEKDAY(Z$10)=1,"","X")))</f>
        <v/>
      </c>
      <c r="AA32" s="61" t="str">
        <f>IF(OR($A32="",AA$10=""),"",IF(IFERROR(MATCH(BBC_1!AA$10,Infor!$A$13:$A$30,0),0)&gt;0,"L",IF(WEEKDAY(AA$10)=1,"","X")))</f>
        <v>X</v>
      </c>
      <c r="AB32" s="61" t="str">
        <f>IF(OR($A32="",AB$10=""),"",IF(IFERROR(MATCH(BBC_1!AB$10,Infor!$A$13:$A$30,0),0)&gt;0,"L",IF(WEEKDAY(AB$10)=1,"","X")))</f>
        <v>X</v>
      </c>
      <c r="AC32" s="61" t="str">
        <f>IF(OR($A32="",AC$10=""),"",IF(IFERROR(MATCH(BBC_1!AC$10,Infor!$A$13:$A$30,0),0)&gt;0,"L",IF(WEEKDAY(AC$10)=1,"","X")))</f>
        <v>X</v>
      </c>
      <c r="AD32" s="61" t="str">
        <f>IF(OR($A32="",AD$10=""),"",IF(IFERROR(MATCH(BBC_1!AD$10,Infor!$A$13:$A$30,0),0)&gt;0,"L",IF(WEEKDAY(AD$10)=1,"","X")))</f>
        <v>L</v>
      </c>
      <c r="AE32" s="61" t="str">
        <f>IF(OR($A32="",AE$10=""),"",IF(IFERROR(MATCH(BBC_1!AE$10,Infor!$A$13:$A$30,0),0)&gt;0,"L",IF(WEEKDAY(AE$10)=1,"","X")))</f>
        <v>L</v>
      </c>
      <c r="AF32" s="61" t="str">
        <f>IF(OR($A32="",AF$10=""),"",IF(IFERROR(MATCH(BBC_1!AF$10,Infor!$A$13:$A$30,0),0)&gt;0,"L",IF(WEEKDAY(AF$10)=1,"","X")))</f>
        <v>L</v>
      </c>
      <c r="AG32" s="61" t="str">
        <f>IF(OR($A32="",AG$10=""),"",IF(IFERROR(MATCH(BBC_1!AG$10,Infor!$A$13:$A$30,0),0)&gt;0,"L",IF(WEEKDAY(AG$10)=1,"","X")))</f>
        <v>L</v>
      </c>
      <c r="AH32" s="61" t="str">
        <f>IF(OR($A32="",AH$10=""),"",IF(IFERROR(MATCH(BBC_1!AH$10,Infor!$A$13:$A$30,0),0)&gt;0,"L",IF(WEEKDAY(AH$10)=1,"","X")))</f>
        <v>L</v>
      </c>
      <c r="AI32" s="61" t="str">
        <f>IF(OR($A32="",AI$10=""),"",IF(IFERROR(MATCH(BBC_1!AI$10,Infor!$A$13:$A$30,0),0)&gt;0,"L",IF(WEEKDAY(AI$10)=1,"","X")))</f>
        <v>L</v>
      </c>
      <c r="AJ32" s="62"/>
      <c r="AK32" s="62">
        <f t="shared" si="6"/>
        <v>20</v>
      </c>
      <c r="AL32" s="62">
        <f t="shared" si="7"/>
        <v>7</v>
      </c>
      <c r="AM32" s="62"/>
      <c r="AN32" s="63"/>
      <c r="AO32" s="44">
        <f t="shared" si="0"/>
        <v>1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IF(OR($A33="",E$10=""),"",IF(IFERROR(MATCH(BBC_1!E$10,Infor!$A$13:$A$30,0),0)&gt;0,"L",IF(WEEKDAY(E$10)=1,"","X")))</f>
        <v/>
      </c>
      <c r="F33" s="61" t="str">
        <f>IF(OR($A33="",F$10=""),"",IF(IFERROR(MATCH(BBC_1!F$10,Infor!$A$13:$A$30,0),0)&gt;0,"L",IF(WEEKDAY(F$10)=1,"","X")))</f>
        <v>L</v>
      </c>
      <c r="G33" s="61" t="str">
        <f>IF(OR($A33="",G$10=""),"",IF(IFERROR(MATCH(BBC_1!G$10,Infor!$A$13:$A$30,0),0)&gt;0,"L",IF(WEEKDAY(G$10)=1,"","X")))</f>
        <v>X</v>
      </c>
      <c r="H33" s="61" t="str">
        <f>IF(OR($A33="",H$10=""),"",IF(IFERROR(MATCH(BBC_1!H$10,Infor!$A$13:$A$30,0),0)&gt;0,"L",IF(WEEKDAY(H$10)=1,"","X")))</f>
        <v>X</v>
      </c>
      <c r="I33" s="61" t="str">
        <f>IF(OR($A33="",I$10=""),"",IF(IFERROR(MATCH(BBC_1!I$10,Infor!$A$13:$A$30,0),0)&gt;0,"L",IF(WEEKDAY(I$10)=1,"","X")))</f>
        <v>X</v>
      </c>
      <c r="J33" s="61" t="str">
        <f>IF(OR($A33="",J$10=""),"",IF(IFERROR(MATCH(BBC_1!J$10,Infor!$A$13:$A$30,0),0)&gt;0,"L",IF(WEEKDAY(J$10)=1,"","X")))</f>
        <v>X</v>
      </c>
      <c r="K33" s="61" t="str">
        <f>IF(OR($A33="",K$10=""),"",IF(IFERROR(MATCH(BBC_1!K$10,Infor!$A$13:$A$30,0),0)&gt;0,"L",IF(WEEKDAY(K$10)=1,"","X")))</f>
        <v>X</v>
      </c>
      <c r="L33" s="61" t="str">
        <f>IF(OR($A33="",L$10=""),"",IF(IFERROR(MATCH(BBC_1!L$10,Infor!$A$13:$A$30,0),0)&gt;0,"L",IF(WEEKDAY(L$10)=1,"","X")))</f>
        <v/>
      </c>
      <c r="M33" s="61" t="str">
        <f>IF(OR($A33="",M$10=""),"",IF(IFERROR(MATCH(BBC_1!M$10,Infor!$A$13:$A$30,0),0)&gt;0,"L",IF(WEEKDAY(M$10)=1,"","X")))</f>
        <v>X</v>
      </c>
      <c r="N33" s="61" t="str">
        <f>IF(OR($A33="",N$10=""),"",IF(IFERROR(MATCH(BBC_1!N$10,Infor!$A$13:$A$30,0),0)&gt;0,"L",IF(WEEKDAY(N$10)=1,"","X")))</f>
        <v>X</v>
      </c>
      <c r="O33" s="61" t="str">
        <f>IF(OR($A33="",O$10=""),"",IF(IFERROR(MATCH(BBC_1!O$10,Infor!$A$13:$A$30,0),0)&gt;0,"L",IF(WEEKDAY(O$10)=1,"","X")))</f>
        <v>X</v>
      </c>
      <c r="P33" s="61" t="str">
        <f>IF(OR($A33="",P$10=""),"",IF(IFERROR(MATCH(BBC_1!P$10,Infor!$A$13:$A$30,0),0)&gt;0,"L",IF(WEEKDAY(P$10)=1,"","X")))</f>
        <v>X</v>
      </c>
      <c r="Q33" s="61" t="str">
        <f>IF(OR($A33="",Q$10=""),"",IF(IFERROR(MATCH(BBC_1!Q$10,Infor!$A$13:$A$30,0),0)&gt;0,"L",IF(WEEKDAY(Q$10)=1,"","X")))</f>
        <v>X</v>
      </c>
      <c r="R33" s="61" t="str">
        <f>IF(OR($A33="",R$10=""),"",IF(IFERROR(MATCH(BBC_1!R$10,Infor!$A$13:$A$30,0),0)&gt;0,"L",IF(WEEKDAY(R$10)=1,"","X")))</f>
        <v>X</v>
      </c>
      <c r="S33" s="61" t="str">
        <f>IF(OR($A33="",S$10=""),"",IF(IFERROR(MATCH(BBC_1!S$10,Infor!$A$13:$A$30,0),0)&gt;0,"L",IF(WEEKDAY(S$10)=1,"","X")))</f>
        <v/>
      </c>
      <c r="T33" s="61" t="str">
        <f>IF(OR($A33="",T$10=""),"",IF(IFERROR(MATCH(BBC_1!T$10,Infor!$A$13:$A$30,0),0)&gt;0,"L",IF(WEEKDAY(T$10)=1,"","X")))</f>
        <v>X</v>
      </c>
      <c r="U33" s="61" t="str">
        <f>IF(OR($A33="",U$10=""),"",IF(IFERROR(MATCH(BBC_1!U$10,Infor!$A$13:$A$30,0),0)&gt;0,"L",IF(WEEKDAY(U$10)=1,"","X")))</f>
        <v>X</v>
      </c>
      <c r="V33" s="61" t="str">
        <f>IF(OR($A33="",V$10=""),"",IF(IFERROR(MATCH(BBC_1!V$10,Infor!$A$13:$A$30,0),0)&gt;0,"L",IF(WEEKDAY(V$10)=1,"","X")))</f>
        <v>X</v>
      </c>
      <c r="W33" s="61" t="str">
        <f>IF(OR($A33="",W$10=""),"",IF(IFERROR(MATCH(BBC_1!W$10,Infor!$A$13:$A$30,0),0)&gt;0,"L",IF(WEEKDAY(W$10)=1,"","X")))</f>
        <v>X</v>
      </c>
      <c r="X33" s="61" t="str">
        <f>IF(OR($A33="",X$10=""),"",IF(IFERROR(MATCH(BBC_1!X$10,Infor!$A$13:$A$30,0),0)&gt;0,"L",IF(WEEKDAY(X$10)=1,"","X")))</f>
        <v>X</v>
      </c>
      <c r="Y33" s="61" t="str">
        <f>IF(OR($A33="",Y$10=""),"",IF(IFERROR(MATCH(BBC_1!Y$10,Infor!$A$13:$A$30,0),0)&gt;0,"L",IF(WEEKDAY(Y$10)=1,"","X")))</f>
        <v>X</v>
      </c>
      <c r="Z33" s="61" t="str">
        <f>IF(OR($A33="",Z$10=""),"",IF(IFERROR(MATCH(BBC_1!Z$10,Infor!$A$13:$A$30,0),0)&gt;0,"L",IF(WEEKDAY(Z$10)=1,"","X")))</f>
        <v/>
      </c>
      <c r="AA33" s="61" t="str">
        <f>IF(OR($A33="",AA$10=""),"",IF(IFERROR(MATCH(BBC_1!AA$10,Infor!$A$13:$A$30,0),0)&gt;0,"L",IF(WEEKDAY(AA$10)=1,"","X")))</f>
        <v>X</v>
      </c>
      <c r="AB33" s="61" t="str">
        <f>IF(OR($A33="",AB$10=""),"",IF(IFERROR(MATCH(BBC_1!AB$10,Infor!$A$13:$A$30,0),0)&gt;0,"L",IF(WEEKDAY(AB$10)=1,"","X")))</f>
        <v>X</v>
      </c>
      <c r="AC33" s="61" t="str">
        <f>IF(OR($A33="",AC$10=""),"",IF(IFERROR(MATCH(BBC_1!AC$10,Infor!$A$13:$A$30,0),0)&gt;0,"L",IF(WEEKDAY(AC$10)=1,"","X")))</f>
        <v>X</v>
      </c>
      <c r="AD33" s="61" t="str">
        <f>IF(OR($A33="",AD$10=""),"",IF(IFERROR(MATCH(BBC_1!AD$10,Infor!$A$13:$A$30,0),0)&gt;0,"L",IF(WEEKDAY(AD$10)=1,"","X")))</f>
        <v>L</v>
      </c>
      <c r="AE33" s="61" t="str">
        <f>IF(OR($A33="",AE$10=""),"",IF(IFERROR(MATCH(BBC_1!AE$10,Infor!$A$13:$A$30,0),0)&gt;0,"L",IF(WEEKDAY(AE$10)=1,"","X")))</f>
        <v>L</v>
      </c>
      <c r="AF33" s="61" t="str">
        <f>IF(OR($A33="",AF$10=""),"",IF(IFERROR(MATCH(BBC_1!AF$10,Infor!$A$13:$A$30,0),0)&gt;0,"L",IF(WEEKDAY(AF$10)=1,"","X")))</f>
        <v>L</v>
      </c>
      <c r="AG33" s="61" t="str">
        <f>IF(OR($A33="",AG$10=""),"",IF(IFERROR(MATCH(BBC_1!AG$10,Infor!$A$13:$A$30,0),0)&gt;0,"L",IF(WEEKDAY(AG$10)=1,"","X")))</f>
        <v>L</v>
      </c>
      <c r="AH33" s="61" t="str">
        <f>IF(OR($A33="",AH$10=""),"",IF(IFERROR(MATCH(BBC_1!AH$10,Infor!$A$13:$A$30,0),0)&gt;0,"L",IF(WEEKDAY(AH$10)=1,"","X")))</f>
        <v>L</v>
      </c>
      <c r="AI33" s="61" t="str">
        <f>IF(OR($A33="",AI$10=""),"",IF(IFERROR(MATCH(BBC_1!AI$10,Infor!$A$13:$A$30,0),0)&gt;0,"L",IF(WEEKDAY(AI$10)=1,"","X")))</f>
        <v>L</v>
      </c>
      <c r="AJ33" s="62"/>
      <c r="AK33" s="62">
        <f t="shared" si="6"/>
        <v>20</v>
      </c>
      <c r="AL33" s="62">
        <f t="shared" si="7"/>
        <v>7</v>
      </c>
      <c r="AM33" s="62"/>
      <c r="AN33" s="63"/>
      <c r="AO33" s="44">
        <f t="shared" si="0"/>
        <v>1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IF(OR($A34="",E$10=""),"",IF(IFERROR(MATCH(BBC_1!E$10,Infor!$A$13:$A$30,0),0)&gt;0,"L",IF(WEEKDAY(E$10)=1,"","X")))</f>
        <v/>
      </c>
      <c r="F34" s="61" t="str">
        <f>IF(OR($A34="",F$10=""),"",IF(IFERROR(MATCH(BBC_1!F$10,Infor!$A$13:$A$30,0),0)&gt;0,"L",IF(WEEKDAY(F$10)=1,"","X")))</f>
        <v>L</v>
      </c>
      <c r="G34" s="61" t="str">
        <f>IF(OR($A34="",G$10=""),"",IF(IFERROR(MATCH(BBC_1!G$10,Infor!$A$13:$A$30,0),0)&gt;0,"L",IF(WEEKDAY(G$10)=1,"","X")))</f>
        <v>X</v>
      </c>
      <c r="H34" s="61" t="str">
        <f>IF(OR($A34="",H$10=""),"",IF(IFERROR(MATCH(BBC_1!H$10,Infor!$A$13:$A$30,0),0)&gt;0,"L",IF(WEEKDAY(H$10)=1,"","X")))</f>
        <v>X</v>
      </c>
      <c r="I34" s="61" t="str">
        <f>IF(OR($A34="",I$10=""),"",IF(IFERROR(MATCH(BBC_1!I$10,Infor!$A$13:$A$30,0),0)&gt;0,"L",IF(WEEKDAY(I$10)=1,"","X")))</f>
        <v>X</v>
      </c>
      <c r="J34" s="61" t="str">
        <f>IF(OR($A34="",J$10=""),"",IF(IFERROR(MATCH(BBC_1!J$10,Infor!$A$13:$A$30,0),0)&gt;0,"L",IF(WEEKDAY(J$10)=1,"","X")))</f>
        <v>X</v>
      </c>
      <c r="K34" s="61" t="str">
        <f>IF(OR($A34="",K$10=""),"",IF(IFERROR(MATCH(BBC_1!K$10,Infor!$A$13:$A$30,0),0)&gt;0,"L",IF(WEEKDAY(K$10)=1,"","X")))</f>
        <v>X</v>
      </c>
      <c r="L34" s="61" t="str">
        <f>IF(OR($A34="",L$10=""),"",IF(IFERROR(MATCH(BBC_1!L$10,Infor!$A$13:$A$30,0),0)&gt;0,"L",IF(WEEKDAY(L$10)=1,"","X")))</f>
        <v/>
      </c>
      <c r="M34" s="61" t="str">
        <f>IF(OR($A34="",M$10=""),"",IF(IFERROR(MATCH(BBC_1!M$10,Infor!$A$13:$A$30,0),0)&gt;0,"L",IF(WEEKDAY(M$10)=1,"","X")))</f>
        <v>X</v>
      </c>
      <c r="N34" s="61" t="str">
        <f>IF(OR($A34="",N$10=""),"",IF(IFERROR(MATCH(BBC_1!N$10,Infor!$A$13:$A$30,0),0)&gt;0,"L",IF(WEEKDAY(N$10)=1,"","X")))</f>
        <v>X</v>
      </c>
      <c r="O34" s="61" t="str">
        <f>IF(OR($A34="",O$10=""),"",IF(IFERROR(MATCH(BBC_1!O$10,Infor!$A$13:$A$30,0),0)&gt;0,"L",IF(WEEKDAY(O$10)=1,"","X")))</f>
        <v>X</v>
      </c>
      <c r="P34" s="61" t="str">
        <f>IF(OR($A34="",P$10=""),"",IF(IFERROR(MATCH(BBC_1!P$10,Infor!$A$13:$A$30,0),0)&gt;0,"L",IF(WEEKDAY(P$10)=1,"","X")))</f>
        <v>X</v>
      </c>
      <c r="Q34" s="61" t="str">
        <f>IF(OR($A34="",Q$10=""),"",IF(IFERROR(MATCH(BBC_1!Q$10,Infor!$A$13:$A$30,0),0)&gt;0,"L",IF(WEEKDAY(Q$10)=1,"","X")))</f>
        <v>X</v>
      </c>
      <c r="R34" s="61" t="str">
        <f>IF(OR($A34="",R$10=""),"",IF(IFERROR(MATCH(BBC_1!R$10,Infor!$A$13:$A$30,0),0)&gt;0,"L",IF(WEEKDAY(R$10)=1,"","X")))</f>
        <v>X</v>
      </c>
      <c r="S34" s="61" t="str">
        <f>IF(OR($A34="",S$10=""),"",IF(IFERROR(MATCH(BBC_1!S$10,Infor!$A$13:$A$30,0),0)&gt;0,"L",IF(WEEKDAY(S$10)=1,"","X")))</f>
        <v/>
      </c>
      <c r="T34" s="61" t="str">
        <f>IF(OR($A34="",T$10=""),"",IF(IFERROR(MATCH(BBC_1!T$10,Infor!$A$13:$A$30,0),0)&gt;0,"L",IF(WEEKDAY(T$10)=1,"","X")))</f>
        <v>X</v>
      </c>
      <c r="U34" s="61" t="str">
        <f>IF(OR($A34="",U$10=""),"",IF(IFERROR(MATCH(BBC_1!U$10,Infor!$A$13:$A$30,0),0)&gt;0,"L",IF(WEEKDAY(U$10)=1,"","X")))</f>
        <v>X</v>
      </c>
      <c r="V34" s="61" t="str">
        <f>IF(OR($A34="",V$10=""),"",IF(IFERROR(MATCH(BBC_1!V$10,Infor!$A$13:$A$30,0),0)&gt;0,"L",IF(WEEKDAY(V$10)=1,"","X")))</f>
        <v>X</v>
      </c>
      <c r="W34" s="61" t="str">
        <f>IF(OR($A34="",W$10=""),"",IF(IFERROR(MATCH(BBC_1!W$10,Infor!$A$13:$A$30,0),0)&gt;0,"L",IF(WEEKDAY(W$10)=1,"","X")))</f>
        <v>X</v>
      </c>
      <c r="X34" s="61" t="str">
        <f>IF(OR($A34="",X$10=""),"",IF(IFERROR(MATCH(BBC_1!X$10,Infor!$A$13:$A$30,0),0)&gt;0,"L",IF(WEEKDAY(X$10)=1,"","X")))</f>
        <v>X</v>
      </c>
      <c r="Y34" s="61" t="str">
        <f>IF(OR($A34="",Y$10=""),"",IF(IFERROR(MATCH(BBC_1!Y$10,Infor!$A$13:$A$30,0),0)&gt;0,"L",IF(WEEKDAY(Y$10)=1,"","X")))</f>
        <v>X</v>
      </c>
      <c r="Z34" s="61" t="str">
        <f>IF(OR($A34="",Z$10=""),"",IF(IFERROR(MATCH(BBC_1!Z$10,Infor!$A$13:$A$30,0),0)&gt;0,"L",IF(WEEKDAY(Z$10)=1,"","X")))</f>
        <v/>
      </c>
      <c r="AA34" s="61" t="str">
        <f>IF(OR($A34="",AA$10=""),"",IF(IFERROR(MATCH(BBC_1!AA$10,Infor!$A$13:$A$30,0),0)&gt;0,"L",IF(WEEKDAY(AA$10)=1,"","X")))</f>
        <v>X</v>
      </c>
      <c r="AB34" s="61" t="str">
        <f>IF(OR($A34="",AB$10=""),"",IF(IFERROR(MATCH(BBC_1!AB$10,Infor!$A$13:$A$30,0),0)&gt;0,"L",IF(WEEKDAY(AB$10)=1,"","X")))</f>
        <v>X</v>
      </c>
      <c r="AC34" s="61" t="str">
        <f>IF(OR($A34="",AC$10=""),"",IF(IFERROR(MATCH(BBC_1!AC$10,Infor!$A$13:$A$30,0),0)&gt;0,"L",IF(WEEKDAY(AC$10)=1,"","X")))</f>
        <v>X</v>
      </c>
      <c r="AD34" s="61" t="str">
        <f>IF(OR($A34="",AD$10=""),"",IF(IFERROR(MATCH(BBC_1!AD$10,Infor!$A$13:$A$30,0),0)&gt;0,"L",IF(WEEKDAY(AD$10)=1,"","X")))</f>
        <v>L</v>
      </c>
      <c r="AE34" s="61" t="str">
        <f>IF(OR($A34="",AE$10=""),"",IF(IFERROR(MATCH(BBC_1!AE$10,Infor!$A$13:$A$30,0),0)&gt;0,"L",IF(WEEKDAY(AE$10)=1,"","X")))</f>
        <v>L</v>
      </c>
      <c r="AF34" s="61" t="str">
        <f>IF(OR($A34="",AF$10=""),"",IF(IFERROR(MATCH(BBC_1!AF$10,Infor!$A$13:$A$30,0),0)&gt;0,"L",IF(WEEKDAY(AF$10)=1,"","X")))</f>
        <v>L</v>
      </c>
      <c r="AG34" s="61" t="str">
        <f>IF(OR($A34="",AG$10=""),"",IF(IFERROR(MATCH(BBC_1!AG$10,Infor!$A$13:$A$30,0),0)&gt;0,"L",IF(WEEKDAY(AG$10)=1,"","X")))</f>
        <v>L</v>
      </c>
      <c r="AH34" s="61" t="str">
        <f>IF(OR($A34="",AH$10=""),"",IF(IFERROR(MATCH(BBC_1!AH$10,Infor!$A$13:$A$30,0),0)&gt;0,"L",IF(WEEKDAY(AH$10)=1,"","X")))</f>
        <v>L</v>
      </c>
      <c r="AI34" s="61" t="str">
        <f>IF(OR($A34="",AI$10=""),"",IF(IFERROR(MATCH(BBC_1!AI$10,Infor!$A$13:$A$30,0),0)&gt;0,"L",IF(WEEKDAY(AI$10)=1,"","X")))</f>
        <v>L</v>
      </c>
      <c r="AJ34" s="62"/>
      <c r="AK34" s="62">
        <f t="shared" si="6"/>
        <v>20</v>
      </c>
      <c r="AL34" s="62">
        <f t="shared" si="7"/>
        <v>7</v>
      </c>
      <c r="AM34" s="62"/>
      <c r="AN34" s="63"/>
      <c r="AO34" s="44">
        <f t="shared" si="0"/>
        <v>1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IF(OR($A35="",E$10=""),"",IF(IFERROR(MATCH(BBC_1!E$10,Infor!$A$13:$A$30,0),0)&gt;0,"L",IF(WEEKDAY(E$10)=1,"","X")))</f>
        <v/>
      </c>
      <c r="F35" s="61" t="str">
        <f>IF(OR($A35="",F$10=""),"",IF(IFERROR(MATCH(BBC_1!F$10,Infor!$A$13:$A$30,0),0)&gt;0,"L",IF(WEEKDAY(F$10)=1,"","X")))</f>
        <v>L</v>
      </c>
      <c r="G35" s="61" t="str">
        <f>IF(OR($A35="",G$10=""),"",IF(IFERROR(MATCH(BBC_1!G$10,Infor!$A$13:$A$30,0),0)&gt;0,"L",IF(WEEKDAY(G$10)=1,"","X")))</f>
        <v>X</v>
      </c>
      <c r="H35" s="61" t="str">
        <f>IF(OR($A35="",H$10=""),"",IF(IFERROR(MATCH(BBC_1!H$10,Infor!$A$13:$A$30,0),0)&gt;0,"L",IF(WEEKDAY(H$10)=1,"","X")))</f>
        <v>X</v>
      </c>
      <c r="I35" s="61" t="str">
        <f>IF(OR($A35="",I$10=""),"",IF(IFERROR(MATCH(BBC_1!I$10,Infor!$A$13:$A$30,0),0)&gt;0,"L",IF(WEEKDAY(I$10)=1,"","X")))</f>
        <v>X</v>
      </c>
      <c r="J35" s="61" t="str">
        <f>IF(OR($A35="",J$10=""),"",IF(IFERROR(MATCH(BBC_1!J$10,Infor!$A$13:$A$30,0),0)&gt;0,"L",IF(WEEKDAY(J$10)=1,"","X")))</f>
        <v>X</v>
      </c>
      <c r="K35" s="61" t="str">
        <f>IF(OR($A35="",K$10=""),"",IF(IFERROR(MATCH(BBC_1!K$10,Infor!$A$13:$A$30,0),0)&gt;0,"L",IF(WEEKDAY(K$10)=1,"","X")))</f>
        <v>X</v>
      </c>
      <c r="L35" s="61" t="str">
        <f>IF(OR($A35="",L$10=""),"",IF(IFERROR(MATCH(BBC_1!L$10,Infor!$A$13:$A$30,0),0)&gt;0,"L",IF(WEEKDAY(L$10)=1,"","X")))</f>
        <v/>
      </c>
      <c r="M35" s="61" t="str">
        <f>IF(OR($A35="",M$10=""),"",IF(IFERROR(MATCH(BBC_1!M$10,Infor!$A$13:$A$30,0),0)&gt;0,"L",IF(WEEKDAY(M$10)=1,"","X")))</f>
        <v>X</v>
      </c>
      <c r="N35" s="61" t="str">
        <f>IF(OR($A35="",N$10=""),"",IF(IFERROR(MATCH(BBC_1!N$10,Infor!$A$13:$A$30,0),0)&gt;0,"L",IF(WEEKDAY(N$10)=1,"","X")))</f>
        <v>X</v>
      </c>
      <c r="O35" s="61" t="str">
        <f>IF(OR($A35="",O$10=""),"",IF(IFERROR(MATCH(BBC_1!O$10,Infor!$A$13:$A$30,0),0)&gt;0,"L",IF(WEEKDAY(O$10)=1,"","X")))</f>
        <v>X</v>
      </c>
      <c r="P35" s="61" t="str">
        <f>IF(OR($A35="",P$10=""),"",IF(IFERROR(MATCH(BBC_1!P$10,Infor!$A$13:$A$30,0),0)&gt;0,"L",IF(WEEKDAY(P$10)=1,"","X")))</f>
        <v>X</v>
      </c>
      <c r="Q35" s="61" t="str">
        <f>IF(OR($A35="",Q$10=""),"",IF(IFERROR(MATCH(BBC_1!Q$10,Infor!$A$13:$A$30,0),0)&gt;0,"L",IF(WEEKDAY(Q$10)=1,"","X")))</f>
        <v>X</v>
      </c>
      <c r="R35" s="61" t="str">
        <f>IF(OR($A35="",R$10=""),"",IF(IFERROR(MATCH(BBC_1!R$10,Infor!$A$13:$A$30,0),0)&gt;0,"L",IF(WEEKDAY(R$10)=1,"","X")))</f>
        <v>X</v>
      </c>
      <c r="S35" s="61" t="str">
        <f>IF(OR($A35="",S$10=""),"",IF(IFERROR(MATCH(BBC_1!S$10,Infor!$A$13:$A$30,0),0)&gt;0,"L",IF(WEEKDAY(S$10)=1,"","X")))</f>
        <v/>
      </c>
      <c r="T35" s="61" t="str">
        <f>IF(OR($A35="",T$10=""),"",IF(IFERROR(MATCH(BBC_1!T$10,Infor!$A$13:$A$30,0),0)&gt;0,"L",IF(WEEKDAY(T$10)=1,"","X")))</f>
        <v>X</v>
      </c>
      <c r="U35" s="61" t="str">
        <f>IF(OR($A35="",U$10=""),"",IF(IFERROR(MATCH(BBC_1!U$10,Infor!$A$13:$A$30,0),0)&gt;0,"L",IF(WEEKDAY(U$10)=1,"","X")))</f>
        <v>X</v>
      </c>
      <c r="V35" s="61" t="str">
        <f>IF(OR($A35="",V$10=""),"",IF(IFERROR(MATCH(BBC_1!V$10,Infor!$A$13:$A$30,0),0)&gt;0,"L",IF(WEEKDAY(V$10)=1,"","X")))</f>
        <v>X</v>
      </c>
      <c r="W35" s="61" t="str">
        <f>IF(OR($A35="",W$10=""),"",IF(IFERROR(MATCH(BBC_1!W$10,Infor!$A$13:$A$30,0),0)&gt;0,"L",IF(WEEKDAY(W$10)=1,"","X")))</f>
        <v>X</v>
      </c>
      <c r="X35" s="61" t="str">
        <f>IF(OR($A35="",X$10=""),"",IF(IFERROR(MATCH(BBC_1!X$10,Infor!$A$13:$A$30,0),0)&gt;0,"L",IF(WEEKDAY(X$10)=1,"","X")))</f>
        <v>X</v>
      </c>
      <c r="Y35" s="61" t="str">
        <f>IF(OR($A35="",Y$10=""),"",IF(IFERROR(MATCH(BBC_1!Y$10,Infor!$A$13:$A$30,0),0)&gt;0,"L",IF(WEEKDAY(Y$10)=1,"","X")))</f>
        <v>X</v>
      </c>
      <c r="Z35" s="61" t="str">
        <f>IF(OR($A35="",Z$10=""),"",IF(IFERROR(MATCH(BBC_1!Z$10,Infor!$A$13:$A$30,0),0)&gt;0,"L",IF(WEEKDAY(Z$10)=1,"","X")))</f>
        <v/>
      </c>
      <c r="AA35" s="61" t="str">
        <f>IF(OR($A35="",AA$10=""),"",IF(IFERROR(MATCH(BBC_1!AA$10,Infor!$A$13:$A$30,0),0)&gt;0,"L",IF(WEEKDAY(AA$10)=1,"","X")))</f>
        <v>X</v>
      </c>
      <c r="AB35" s="61" t="str">
        <f>IF(OR($A35="",AB$10=""),"",IF(IFERROR(MATCH(BBC_1!AB$10,Infor!$A$13:$A$30,0),0)&gt;0,"L",IF(WEEKDAY(AB$10)=1,"","X")))</f>
        <v>X</v>
      </c>
      <c r="AC35" s="61" t="str">
        <f>IF(OR($A35="",AC$10=""),"",IF(IFERROR(MATCH(BBC_1!AC$10,Infor!$A$13:$A$30,0),0)&gt;0,"L",IF(WEEKDAY(AC$10)=1,"","X")))</f>
        <v>X</v>
      </c>
      <c r="AD35" s="61" t="str">
        <f>IF(OR($A35="",AD$10=""),"",IF(IFERROR(MATCH(BBC_1!AD$10,Infor!$A$13:$A$30,0),0)&gt;0,"L",IF(WEEKDAY(AD$10)=1,"","X")))</f>
        <v>L</v>
      </c>
      <c r="AE35" s="61" t="str">
        <f>IF(OR($A35="",AE$10=""),"",IF(IFERROR(MATCH(BBC_1!AE$10,Infor!$A$13:$A$30,0),0)&gt;0,"L",IF(WEEKDAY(AE$10)=1,"","X")))</f>
        <v>L</v>
      </c>
      <c r="AF35" s="61" t="str">
        <f>IF(OR($A35="",AF$10=""),"",IF(IFERROR(MATCH(BBC_1!AF$10,Infor!$A$13:$A$30,0),0)&gt;0,"L",IF(WEEKDAY(AF$10)=1,"","X")))</f>
        <v>L</v>
      </c>
      <c r="AG35" s="61" t="str">
        <f>IF(OR($A35="",AG$10=""),"",IF(IFERROR(MATCH(BBC_1!AG$10,Infor!$A$13:$A$30,0),0)&gt;0,"L",IF(WEEKDAY(AG$10)=1,"","X")))</f>
        <v>L</v>
      </c>
      <c r="AH35" s="61" t="str">
        <f>IF(OR($A35="",AH$10=""),"",IF(IFERROR(MATCH(BBC_1!AH$10,Infor!$A$13:$A$30,0),0)&gt;0,"L",IF(WEEKDAY(AH$10)=1,"","X")))</f>
        <v>L</v>
      </c>
      <c r="AI35" s="61" t="str">
        <f>IF(OR($A35="",AI$10=""),"",IF(IFERROR(MATCH(BBC_1!AI$10,Infor!$A$13:$A$30,0),0)&gt;0,"L",IF(WEEKDAY(AI$10)=1,"","X")))</f>
        <v>L</v>
      </c>
      <c r="AJ35" s="62"/>
      <c r="AK35" s="62">
        <f t="shared" si="6"/>
        <v>20</v>
      </c>
      <c r="AL35" s="62">
        <f t="shared" si="7"/>
        <v>7</v>
      </c>
      <c r="AM35" s="62"/>
      <c r="AN35" s="63"/>
      <c r="AO35" s="44">
        <f t="shared" si="0"/>
        <v>1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IF(OR($A36="",E$10=""),"",IF(IFERROR(MATCH(BBC_1!E$10,Infor!$A$13:$A$30,0),0)&gt;0,"L",IF(WEEKDAY(E$10)=1,"","X")))</f>
        <v/>
      </c>
      <c r="F36" s="61" t="str">
        <f>IF(OR($A36="",F$10=""),"",IF(IFERROR(MATCH(BBC_1!F$10,Infor!$A$13:$A$30,0),0)&gt;0,"L",IF(WEEKDAY(F$10)=1,"","X")))</f>
        <v>L</v>
      </c>
      <c r="G36" s="61" t="str">
        <f>IF(OR($A36="",G$10=""),"",IF(IFERROR(MATCH(BBC_1!G$10,Infor!$A$13:$A$30,0),0)&gt;0,"L",IF(WEEKDAY(G$10)=1,"","X")))</f>
        <v>X</v>
      </c>
      <c r="H36" s="61" t="str">
        <f>IF(OR($A36="",H$10=""),"",IF(IFERROR(MATCH(BBC_1!H$10,Infor!$A$13:$A$30,0),0)&gt;0,"L",IF(WEEKDAY(H$10)=1,"","X")))</f>
        <v>X</v>
      </c>
      <c r="I36" s="61" t="str">
        <f>IF(OR($A36="",I$10=""),"",IF(IFERROR(MATCH(BBC_1!I$10,Infor!$A$13:$A$30,0),0)&gt;0,"L",IF(WEEKDAY(I$10)=1,"","X")))</f>
        <v>X</v>
      </c>
      <c r="J36" s="61" t="str">
        <f>IF(OR($A36="",J$10=""),"",IF(IFERROR(MATCH(BBC_1!J$10,Infor!$A$13:$A$30,0),0)&gt;0,"L",IF(WEEKDAY(J$10)=1,"","X")))</f>
        <v>X</v>
      </c>
      <c r="K36" s="61" t="str">
        <f>IF(OR($A36="",K$10=""),"",IF(IFERROR(MATCH(BBC_1!K$10,Infor!$A$13:$A$30,0),0)&gt;0,"L",IF(WEEKDAY(K$10)=1,"","X")))</f>
        <v>X</v>
      </c>
      <c r="L36" s="61" t="str">
        <f>IF(OR($A36="",L$10=""),"",IF(IFERROR(MATCH(BBC_1!L$10,Infor!$A$13:$A$30,0),0)&gt;0,"L",IF(WEEKDAY(L$10)=1,"","X")))</f>
        <v/>
      </c>
      <c r="M36" s="61" t="str">
        <f>IF(OR($A36="",M$10=""),"",IF(IFERROR(MATCH(BBC_1!M$10,Infor!$A$13:$A$30,0),0)&gt;0,"L",IF(WEEKDAY(M$10)=1,"","X")))</f>
        <v>X</v>
      </c>
      <c r="N36" s="61" t="str">
        <f>IF(OR($A36="",N$10=""),"",IF(IFERROR(MATCH(BBC_1!N$10,Infor!$A$13:$A$30,0),0)&gt;0,"L",IF(WEEKDAY(N$10)=1,"","X")))</f>
        <v>X</v>
      </c>
      <c r="O36" s="61" t="str">
        <f>IF(OR($A36="",O$10=""),"",IF(IFERROR(MATCH(BBC_1!O$10,Infor!$A$13:$A$30,0),0)&gt;0,"L",IF(WEEKDAY(O$10)=1,"","X")))</f>
        <v>X</v>
      </c>
      <c r="P36" s="61" t="str">
        <f>IF(OR($A36="",P$10=""),"",IF(IFERROR(MATCH(BBC_1!P$10,Infor!$A$13:$A$30,0),0)&gt;0,"L",IF(WEEKDAY(P$10)=1,"","X")))</f>
        <v>X</v>
      </c>
      <c r="Q36" s="61" t="str">
        <f>IF(OR($A36="",Q$10=""),"",IF(IFERROR(MATCH(BBC_1!Q$10,Infor!$A$13:$A$30,0),0)&gt;0,"L",IF(WEEKDAY(Q$10)=1,"","X")))</f>
        <v>X</v>
      </c>
      <c r="R36" s="61" t="str">
        <f>IF(OR($A36="",R$10=""),"",IF(IFERROR(MATCH(BBC_1!R$10,Infor!$A$13:$A$30,0),0)&gt;0,"L",IF(WEEKDAY(R$10)=1,"","X")))</f>
        <v>X</v>
      </c>
      <c r="S36" s="61" t="str">
        <f>IF(OR($A36="",S$10=""),"",IF(IFERROR(MATCH(BBC_1!S$10,Infor!$A$13:$A$30,0),0)&gt;0,"L",IF(WEEKDAY(S$10)=1,"","X")))</f>
        <v/>
      </c>
      <c r="T36" s="61" t="str">
        <f>IF(OR($A36="",T$10=""),"",IF(IFERROR(MATCH(BBC_1!T$10,Infor!$A$13:$A$30,0),0)&gt;0,"L",IF(WEEKDAY(T$10)=1,"","X")))</f>
        <v>X</v>
      </c>
      <c r="U36" s="61" t="str">
        <f>IF(OR($A36="",U$10=""),"",IF(IFERROR(MATCH(BBC_1!U$10,Infor!$A$13:$A$30,0),0)&gt;0,"L",IF(WEEKDAY(U$10)=1,"","X")))</f>
        <v>X</v>
      </c>
      <c r="V36" s="61" t="str">
        <f>IF(OR($A36="",V$10=""),"",IF(IFERROR(MATCH(BBC_1!V$10,Infor!$A$13:$A$30,0),0)&gt;0,"L",IF(WEEKDAY(V$10)=1,"","X")))</f>
        <v>X</v>
      </c>
      <c r="W36" s="61" t="str">
        <f>IF(OR($A36="",W$10=""),"",IF(IFERROR(MATCH(BBC_1!W$10,Infor!$A$13:$A$30,0),0)&gt;0,"L",IF(WEEKDAY(W$10)=1,"","X")))</f>
        <v>X</v>
      </c>
      <c r="X36" s="61" t="str">
        <f>IF(OR($A36="",X$10=""),"",IF(IFERROR(MATCH(BBC_1!X$10,Infor!$A$13:$A$30,0),0)&gt;0,"L",IF(WEEKDAY(X$10)=1,"","X")))</f>
        <v>X</v>
      </c>
      <c r="Y36" s="61" t="str">
        <f>IF(OR($A36="",Y$10=""),"",IF(IFERROR(MATCH(BBC_1!Y$10,Infor!$A$13:$A$30,0),0)&gt;0,"L",IF(WEEKDAY(Y$10)=1,"","X")))</f>
        <v>X</v>
      </c>
      <c r="Z36" s="61" t="str">
        <f>IF(OR($A36="",Z$10=""),"",IF(IFERROR(MATCH(BBC_1!Z$10,Infor!$A$13:$A$30,0),0)&gt;0,"L",IF(WEEKDAY(Z$10)=1,"","X")))</f>
        <v/>
      </c>
      <c r="AA36" s="61" t="str">
        <f>IF(OR($A36="",AA$10=""),"",IF(IFERROR(MATCH(BBC_1!AA$10,Infor!$A$13:$A$30,0),0)&gt;0,"L",IF(WEEKDAY(AA$10)=1,"","X")))</f>
        <v>X</v>
      </c>
      <c r="AB36" s="61" t="str">
        <f>IF(OR($A36="",AB$10=""),"",IF(IFERROR(MATCH(BBC_1!AB$10,Infor!$A$13:$A$30,0),0)&gt;0,"L",IF(WEEKDAY(AB$10)=1,"","X")))</f>
        <v>X</v>
      </c>
      <c r="AC36" s="61" t="str">
        <f>IF(OR($A36="",AC$10=""),"",IF(IFERROR(MATCH(BBC_1!AC$10,Infor!$A$13:$A$30,0),0)&gt;0,"L",IF(WEEKDAY(AC$10)=1,"","X")))</f>
        <v>X</v>
      </c>
      <c r="AD36" s="61" t="str">
        <f>IF(OR($A36="",AD$10=""),"",IF(IFERROR(MATCH(BBC_1!AD$10,Infor!$A$13:$A$30,0),0)&gt;0,"L",IF(WEEKDAY(AD$10)=1,"","X")))</f>
        <v>L</v>
      </c>
      <c r="AE36" s="61" t="str">
        <f>IF(OR($A36="",AE$10=""),"",IF(IFERROR(MATCH(BBC_1!AE$10,Infor!$A$13:$A$30,0),0)&gt;0,"L",IF(WEEKDAY(AE$10)=1,"","X")))</f>
        <v>L</v>
      </c>
      <c r="AF36" s="61" t="str">
        <f>IF(OR($A36="",AF$10=""),"",IF(IFERROR(MATCH(BBC_1!AF$10,Infor!$A$13:$A$30,0),0)&gt;0,"L",IF(WEEKDAY(AF$10)=1,"","X")))</f>
        <v>L</v>
      </c>
      <c r="AG36" s="61" t="str">
        <f>IF(OR($A36="",AG$10=""),"",IF(IFERROR(MATCH(BBC_1!AG$10,Infor!$A$13:$A$30,0),0)&gt;0,"L",IF(WEEKDAY(AG$10)=1,"","X")))</f>
        <v>L</v>
      </c>
      <c r="AH36" s="61" t="str">
        <f>IF(OR($A36="",AH$10=""),"",IF(IFERROR(MATCH(BBC_1!AH$10,Infor!$A$13:$A$30,0),0)&gt;0,"L",IF(WEEKDAY(AH$10)=1,"","X")))</f>
        <v>L</v>
      </c>
      <c r="AI36" s="61" t="str">
        <f>IF(OR($A36="",AI$10=""),"",IF(IFERROR(MATCH(BBC_1!AI$10,Infor!$A$13:$A$30,0),0)&gt;0,"L",IF(WEEKDAY(AI$10)=1,"","X")))</f>
        <v>L</v>
      </c>
      <c r="AJ36" s="62"/>
      <c r="AK36" s="62">
        <f t="shared" si="6"/>
        <v>20</v>
      </c>
      <c r="AL36" s="62">
        <f t="shared" si="7"/>
        <v>7</v>
      </c>
      <c r="AM36" s="62"/>
      <c r="AN36" s="63"/>
      <c r="AO36" s="44">
        <f t="shared" si="0"/>
        <v>1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IF(OR($A37="",E$10=""),"",IF(IFERROR(MATCH(BBC_1!E$10,Infor!$A$13:$A$30,0),0)&gt;0,"L",IF(WEEKDAY(E$10)=1,"","X")))</f>
        <v/>
      </c>
      <c r="F37" s="61" t="str">
        <f>IF(OR($A37="",F$10=""),"",IF(IFERROR(MATCH(BBC_1!F$10,Infor!$A$13:$A$30,0),0)&gt;0,"L",IF(WEEKDAY(F$10)=1,"","X")))</f>
        <v>L</v>
      </c>
      <c r="G37" s="61" t="str">
        <f>IF(OR($A37="",G$10=""),"",IF(IFERROR(MATCH(BBC_1!G$10,Infor!$A$13:$A$30,0),0)&gt;0,"L",IF(WEEKDAY(G$10)=1,"","X")))</f>
        <v>X</v>
      </c>
      <c r="H37" s="61" t="str">
        <f>IF(OR($A37="",H$10=""),"",IF(IFERROR(MATCH(BBC_1!H$10,Infor!$A$13:$A$30,0),0)&gt;0,"L",IF(WEEKDAY(H$10)=1,"","X")))</f>
        <v>X</v>
      </c>
      <c r="I37" s="61" t="str">
        <f>IF(OR($A37="",I$10=""),"",IF(IFERROR(MATCH(BBC_1!I$10,Infor!$A$13:$A$30,0),0)&gt;0,"L",IF(WEEKDAY(I$10)=1,"","X")))</f>
        <v>X</v>
      </c>
      <c r="J37" s="61" t="str">
        <f>IF(OR($A37="",J$10=""),"",IF(IFERROR(MATCH(BBC_1!J$10,Infor!$A$13:$A$30,0),0)&gt;0,"L",IF(WEEKDAY(J$10)=1,"","X")))</f>
        <v>X</v>
      </c>
      <c r="K37" s="61" t="str">
        <f>IF(OR($A37="",K$10=""),"",IF(IFERROR(MATCH(BBC_1!K$10,Infor!$A$13:$A$30,0),0)&gt;0,"L",IF(WEEKDAY(K$10)=1,"","X")))</f>
        <v>X</v>
      </c>
      <c r="L37" s="61" t="str">
        <f>IF(OR($A37="",L$10=""),"",IF(IFERROR(MATCH(BBC_1!L$10,Infor!$A$13:$A$30,0),0)&gt;0,"L",IF(WEEKDAY(L$10)=1,"","X")))</f>
        <v/>
      </c>
      <c r="M37" s="61" t="str">
        <f>IF(OR($A37="",M$10=""),"",IF(IFERROR(MATCH(BBC_1!M$10,Infor!$A$13:$A$30,0),0)&gt;0,"L",IF(WEEKDAY(M$10)=1,"","X")))</f>
        <v>X</v>
      </c>
      <c r="N37" s="61" t="str">
        <f>IF(OR($A37="",N$10=""),"",IF(IFERROR(MATCH(BBC_1!N$10,Infor!$A$13:$A$30,0),0)&gt;0,"L",IF(WEEKDAY(N$10)=1,"","X")))</f>
        <v>X</v>
      </c>
      <c r="O37" s="61" t="str">
        <f>IF(OR($A37="",O$10=""),"",IF(IFERROR(MATCH(BBC_1!O$10,Infor!$A$13:$A$30,0),0)&gt;0,"L",IF(WEEKDAY(O$10)=1,"","X")))</f>
        <v>X</v>
      </c>
      <c r="P37" s="61" t="str">
        <f>IF(OR($A37="",P$10=""),"",IF(IFERROR(MATCH(BBC_1!P$10,Infor!$A$13:$A$30,0),0)&gt;0,"L",IF(WEEKDAY(P$10)=1,"","X")))</f>
        <v>X</v>
      </c>
      <c r="Q37" s="61" t="str">
        <f>IF(OR($A37="",Q$10=""),"",IF(IFERROR(MATCH(BBC_1!Q$10,Infor!$A$13:$A$30,0),0)&gt;0,"L",IF(WEEKDAY(Q$10)=1,"","X")))</f>
        <v>X</v>
      </c>
      <c r="R37" s="61" t="str">
        <f>IF(OR($A37="",R$10=""),"",IF(IFERROR(MATCH(BBC_1!R$10,Infor!$A$13:$A$30,0),0)&gt;0,"L",IF(WEEKDAY(R$10)=1,"","X")))</f>
        <v>X</v>
      </c>
      <c r="S37" s="61" t="str">
        <f>IF(OR($A37="",S$10=""),"",IF(IFERROR(MATCH(BBC_1!S$10,Infor!$A$13:$A$30,0),0)&gt;0,"L",IF(WEEKDAY(S$10)=1,"","X")))</f>
        <v/>
      </c>
      <c r="T37" s="61" t="str">
        <f>IF(OR($A37="",T$10=""),"",IF(IFERROR(MATCH(BBC_1!T$10,Infor!$A$13:$A$30,0),0)&gt;0,"L",IF(WEEKDAY(T$10)=1,"","X")))</f>
        <v>X</v>
      </c>
      <c r="U37" s="61" t="str">
        <f>IF(OR($A37="",U$10=""),"",IF(IFERROR(MATCH(BBC_1!U$10,Infor!$A$13:$A$30,0),0)&gt;0,"L",IF(WEEKDAY(U$10)=1,"","X")))</f>
        <v>X</v>
      </c>
      <c r="V37" s="61" t="str">
        <f>IF(OR($A37="",V$10=""),"",IF(IFERROR(MATCH(BBC_1!V$10,Infor!$A$13:$A$30,0),0)&gt;0,"L",IF(WEEKDAY(V$10)=1,"","X")))</f>
        <v>X</v>
      </c>
      <c r="W37" s="61" t="str">
        <f>IF(OR($A37="",W$10=""),"",IF(IFERROR(MATCH(BBC_1!W$10,Infor!$A$13:$A$30,0),0)&gt;0,"L",IF(WEEKDAY(W$10)=1,"","X")))</f>
        <v>X</v>
      </c>
      <c r="X37" s="61" t="str">
        <f>IF(OR($A37="",X$10=""),"",IF(IFERROR(MATCH(BBC_1!X$10,Infor!$A$13:$A$30,0),0)&gt;0,"L",IF(WEEKDAY(X$10)=1,"","X")))</f>
        <v>X</v>
      </c>
      <c r="Y37" s="61" t="str">
        <f>IF(OR($A37="",Y$10=""),"",IF(IFERROR(MATCH(BBC_1!Y$10,Infor!$A$13:$A$30,0),0)&gt;0,"L",IF(WEEKDAY(Y$10)=1,"","X")))</f>
        <v>X</v>
      </c>
      <c r="Z37" s="61" t="str">
        <f>IF(OR($A37="",Z$10=""),"",IF(IFERROR(MATCH(BBC_1!Z$10,Infor!$A$13:$A$30,0),0)&gt;0,"L",IF(WEEKDAY(Z$10)=1,"","X")))</f>
        <v/>
      </c>
      <c r="AA37" s="61" t="str">
        <f>IF(OR($A37="",AA$10=""),"",IF(IFERROR(MATCH(BBC_1!AA$10,Infor!$A$13:$A$30,0),0)&gt;0,"L",IF(WEEKDAY(AA$10)=1,"","X")))</f>
        <v>X</v>
      </c>
      <c r="AB37" s="61" t="str">
        <f>IF(OR($A37="",AB$10=""),"",IF(IFERROR(MATCH(BBC_1!AB$10,Infor!$A$13:$A$30,0),0)&gt;0,"L",IF(WEEKDAY(AB$10)=1,"","X")))</f>
        <v>X</v>
      </c>
      <c r="AC37" s="61" t="str">
        <f>IF(OR($A37="",AC$10=""),"",IF(IFERROR(MATCH(BBC_1!AC$10,Infor!$A$13:$A$30,0),0)&gt;0,"L",IF(WEEKDAY(AC$10)=1,"","X")))</f>
        <v>X</v>
      </c>
      <c r="AD37" s="61" t="str">
        <f>IF(OR($A37="",AD$10=""),"",IF(IFERROR(MATCH(BBC_1!AD$10,Infor!$A$13:$A$30,0),0)&gt;0,"L",IF(WEEKDAY(AD$10)=1,"","X")))</f>
        <v>L</v>
      </c>
      <c r="AE37" s="61" t="str">
        <f>IF(OR($A37="",AE$10=""),"",IF(IFERROR(MATCH(BBC_1!AE$10,Infor!$A$13:$A$30,0),0)&gt;0,"L",IF(WEEKDAY(AE$10)=1,"","X")))</f>
        <v>L</v>
      </c>
      <c r="AF37" s="61" t="str">
        <f>IF(OR($A37="",AF$10=""),"",IF(IFERROR(MATCH(BBC_1!AF$10,Infor!$A$13:$A$30,0),0)&gt;0,"L",IF(WEEKDAY(AF$10)=1,"","X")))</f>
        <v>L</v>
      </c>
      <c r="AG37" s="61" t="str">
        <f>IF(OR($A37="",AG$10=""),"",IF(IFERROR(MATCH(BBC_1!AG$10,Infor!$A$13:$A$30,0),0)&gt;0,"L",IF(WEEKDAY(AG$10)=1,"","X")))</f>
        <v>L</v>
      </c>
      <c r="AH37" s="61" t="str">
        <f>IF(OR($A37="",AH$10=""),"",IF(IFERROR(MATCH(BBC_1!AH$10,Infor!$A$13:$A$30,0),0)&gt;0,"L",IF(WEEKDAY(AH$10)=1,"","X")))</f>
        <v>L</v>
      </c>
      <c r="AI37" s="61" t="str">
        <f>IF(OR($A37="",AI$10=""),"",IF(IFERROR(MATCH(BBC_1!AI$10,Infor!$A$13:$A$30,0),0)&gt;0,"L",IF(WEEKDAY(AI$10)=1,"","X")))</f>
        <v>L</v>
      </c>
      <c r="AJ37" s="62"/>
      <c r="AK37" s="62">
        <f t="shared" si="6"/>
        <v>20</v>
      </c>
      <c r="AL37" s="62">
        <f t="shared" si="7"/>
        <v>7</v>
      </c>
      <c r="AM37" s="62"/>
      <c r="AN37" s="63"/>
      <c r="AO37" s="44">
        <f t="shared" si="0"/>
        <v>1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IF(OR($A38="",E$10=""),"",IF(IFERROR(MATCH(BBC_1!E$10,Infor!$A$13:$A$30,0),0)&gt;0,"L",IF(WEEKDAY(E$10)=1,"","X")))</f>
        <v/>
      </c>
      <c r="F38" s="61" t="str">
        <f>IF(OR($A38="",F$10=""),"",IF(IFERROR(MATCH(BBC_1!F$10,Infor!$A$13:$A$30,0),0)&gt;0,"L",IF(WEEKDAY(F$10)=1,"","X")))</f>
        <v>L</v>
      </c>
      <c r="G38" s="61" t="str">
        <f>IF(OR($A38="",G$10=""),"",IF(IFERROR(MATCH(BBC_1!G$10,Infor!$A$13:$A$30,0),0)&gt;0,"L",IF(WEEKDAY(G$10)=1,"","X")))</f>
        <v>X</v>
      </c>
      <c r="H38" s="61" t="str">
        <f>IF(OR($A38="",H$10=""),"",IF(IFERROR(MATCH(BBC_1!H$10,Infor!$A$13:$A$30,0),0)&gt;0,"L",IF(WEEKDAY(H$10)=1,"","X")))</f>
        <v>X</v>
      </c>
      <c r="I38" s="61" t="str">
        <f>IF(OR($A38="",I$10=""),"",IF(IFERROR(MATCH(BBC_1!I$10,Infor!$A$13:$A$30,0),0)&gt;0,"L",IF(WEEKDAY(I$10)=1,"","X")))</f>
        <v>X</v>
      </c>
      <c r="J38" s="61" t="str">
        <f>IF(OR($A38="",J$10=""),"",IF(IFERROR(MATCH(BBC_1!J$10,Infor!$A$13:$A$30,0),0)&gt;0,"L",IF(WEEKDAY(J$10)=1,"","X")))</f>
        <v>X</v>
      </c>
      <c r="K38" s="61" t="str">
        <f>IF(OR($A38="",K$10=""),"",IF(IFERROR(MATCH(BBC_1!K$10,Infor!$A$13:$A$30,0),0)&gt;0,"L",IF(WEEKDAY(K$10)=1,"","X")))</f>
        <v>X</v>
      </c>
      <c r="L38" s="61" t="str">
        <f>IF(OR($A38="",L$10=""),"",IF(IFERROR(MATCH(BBC_1!L$10,Infor!$A$13:$A$30,0),0)&gt;0,"L",IF(WEEKDAY(L$10)=1,"","X")))</f>
        <v/>
      </c>
      <c r="M38" s="61" t="str">
        <f>IF(OR($A38="",M$10=""),"",IF(IFERROR(MATCH(BBC_1!M$10,Infor!$A$13:$A$30,0),0)&gt;0,"L",IF(WEEKDAY(M$10)=1,"","X")))</f>
        <v>X</v>
      </c>
      <c r="N38" s="61" t="str">
        <f>IF(OR($A38="",N$10=""),"",IF(IFERROR(MATCH(BBC_1!N$10,Infor!$A$13:$A$30,0),0)&gt;0,"L",IF(WEEKDAY(N$10)=1,"","X")))</f>
        <v>X</v>
      </c>
      <c r="O38" s="61" t="str">
        <f>IF(OR($A38="",O$10=""),"",IF(IFERROR(MATCH(BBC_1!O$10,Infor!$A$13:$A$30,0),0)&gt;0,"L",IF(WEEKDAY(O$10)=1,"","X")))</f>
        <v>X</v>
      </c>
      <c r="P38" s="61" t="str">
        <f>IF(OR($A38="",P$10=""),"",IF(IFERROR(MATCH(BBC_1!P$10,Infor!$A$13:$A$30,0),0)&gt;0,"L",IF(WEEKDAY(P$10)=1,"","X")))</f>
        <v>X</v>
      </c>
      <c r="Q38" s="61" t="str">
        <f>IF(OR($A38="",Q$10=""),"",IF(IFERROR(MATCH(BBC_1!Q$10,Infor!$A$13:$A$30,0),0)&gt;0,"L",IF(WEEKDAY(Q$10)=1,"","X")))</f>
        <v>X</v>
      </c>
      <c r="R38" s="61" t="str">
        <f>IF(OR($A38="",R$10=""),"",IF(IFERROR(MATCH(BBC_1!R$10,Infor!$A$13:$A$30,0),0)&gt;0,"L",IF(WEEKDAY(R$10)=1,"","X")))</f>
        <v>X</v>
      </c>
      <c r="S38" s="61" t="str">
        <f>IF(OR($A38="",S$10=""),"",IF(IFERROR(MATCH(BBC_1!S$10,Infor!$A$13:$A$30,0),0)&gt;0,"L",IF(WEEKDAY(S$10)=1,"","X")))</f>
        <v/>
      </c>
      <c r="T38" s="61" t="str">
        <f>IF(OR($A38="",T$10=""),"",IF(IFERROR(MATCH(BBC_1!T$10,Infor!$A$13:$A$30,0),0)&gt;0,"L",IF(WEEKDAY(T$10)=1,"","X")))</f>
        <v>X</v>
      </c>
      <c r="U38" s="61" t="str">
        <f>IF(OR($A38="",U$10=""),"",IF(IFERROR(MATCH(BBC_1!U$10,Infor!$A$13:$A$30,0),0)&gt;0,"L",IF(WEEKDAY(U$10)=1,"","X")))</f>
        <v>X</v>
      </c>
      <c r="V38" s="61" t="str">
        <f>IF(OR($A38="",V$10=""),"",IF(IFERROR(MATCH(BBC_1!V$10,Infor!$A$13:$A$30,0),0)&gt;0,"L",IF(WEEKDAY(V$10)=1,"","X")))</f>
        <v>X</v>
      </c>
      <c r="W38" s="61" t="str">
        <f>IF(OR($A38="",W$10=""),"",IF(IFERROR(MATCH(BBC_1!W$10,Infor!$A$13:$A$30,0),0)&gt;0,"L",IF(WEEKDAY(W$10)=1,"","X")))</f>
        <v>X</v>
      </c>
      <c r="X38" s="61" t="str">
        <f>IF(OR($A38="",X$10=""),"",IF(IFERROR(MATCH(BBC_1!X$10,Infor!$A$13:$A$30,0),0)&gt;0,"L",IF(WEEKDAY(X$10)=1,"","X")))</f>
        <v>X</v>
      </c>
      <c r="Y38" s="61" t="str">
        <f>IF(OR($A38="",Y$10=""),"",IF(IFERROR(MATCH(BBC_1!Y$10,Infor!$A$13:$A$30,0),0)&gt;0,"L",IF(WEEKDAY(Y$10)=1,"","X")))</f>
        <v>X</v>
      </c>
      <c r="Z38" s="61" t="str">
        <f>IF(OR($A38="",Z$10=""),"",IF(IFERROR(MATCH(BBC_1!Z$10,Infor!$A$13:$A$30,0),0)&gt;0,"L",IF(WEEKDAY(Z$10)=1,"","X")))</f>
        <v/>
      </c>
      <c r="AA38" s="61" t="str">
        <f>IF(OR($A38="",AA$10=""),"",IF(IFERROR(MATCH(BBC_1!AA$10,Infor!$A$13:$A$30,0),0)&gt;0,"L",IF(WEEKDAY(AA$10)=1,"","X")))</f>
        <v>X</v>
      </c>
      <c r="AB38" s="61" t="str">
        <f>IF(OR($A38="",AB$10=""),"",IF(IFERROR(MATCH(BBC_1!AB$10,Infor!$A$13:$A$30,0),0)&gt;0,"L",IF(WEEKDAY(AB$10)=1,"","X")))</f>
        <v>X</v>
      </c>
      <c r="AC38" s="61" t="str">
        <f>IF(OR($A38="",AC$10=""),"",IF(IFERROR(MATCH(BBC_1!AC$10,Infor!$A$13:$A$30,0),0)&gt;0,"L",IF(WEEKDAY(AC$10)=1,"","X")))</f>
        <v>X</v>
      </c>
      <c r="AD38" s="61" t="str">
        <f>IF(OR($A38="",AD$10=""),"",IF(IFERROR(MATCH(BBC_1!AD$10,Infor!$A$13:$A$30,0),0)&gt;0,"L",IF(WEEKDAY(AD$10)=1,"","X")))</f>
        <v>L</v>
      </c>
      <c r="AE38" s="61" t="str">
        <f>IF(OR($A38="",AE$10=""),"",IF(IFERROR(MATCH(BBC_1!AE$10,Infor!$A$13:$A$30,0),0)&gt;0,"L",IF(WEEKDAY(AE$10)=1,"","X")))</f>
        <v>L</v>
      </c>
      <c r="AF38" s="61" t="str">
        <f>IF(OR($A38="",AF$10=""),"",IF(IFERROR(MATCH(BBC_1!AF$10,Infor!$A$13:$A$30,0),0)&gt;0,"L",IF(WEEKDAY(AF$10)=1,"","X")))</f>
        <v>L</v>
      </c>
      <c r="AG38" s="61" t="str">
        <f>IF(OR($A38="",AG$10=""),"",IF(IFERROR(MATCH(BBC_1!AG$10,Infor!$A$13:$A$30,0),0)&gt;0,"L",IF(WEEKDAY(AG$10)=1,"","X")))</f>
        <v>L</v>
      </c>
      <c r="AH38" s="61" t="str">
        <f>IF(OR($A38="",AH$10=""),"",IF(IFERROR(MATCH(BBC_1!AH$10,Infor!$A$13:$A$30,0),0)&gt;0,"L",IF(WEEKDAY(AH$10)=1,"","X")))</f>
        <v>L</v>
      </c>
      <c r="AI38" s="61" t="str">
        <f>IF(OR($A38="",AI$10=""),"",IF(IFERROR(MATCH(BBC_1!AI$10,Infor!$A$13:$A$30,0),0)&gt;0,"L",IF(WEEKDAY(AI$10)=1,"","X")))</f>
        <v>L</v>
      </c>
      <c r="AJ38" s="62"/>
      <c r="AK38" s="62">
        <f t="shared" si="6"/>
        <v>20</v>
      </c>
      <c r="AL38" s="62">
        <f t="shared" si="7"/>
        <v>7</v>
      </c>
      <c r="AM38" s="62"/>
      <c r="AN38" s="63"/>
      <c r="AO38" s="44">
        <f t="shared" si="0"/>
        <v>1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IF(OR($A39="",E$10=""),"",IF(IFERROR(MATCH(BBC_1!E$10,Infor!$A$13:$A$30,0),0)&gt;0,"L",IF(WEEKDAY(E$10)=1,"","X")))</f>
        <v/>
      </c>
      <c r="F39" s="61" t="str">
        <f>IF(OR($A39="",F$10=""),"",IF(IFERROR(MATCH(BBC_1!F$10,Infor!$A$13:$A$30,0),0)&gt;0,"L",IF(WEEKDAY(F$10)=1,"","X")))</f>
        <v>L</v>
      </c>
      <c r="G39" s="61" t="str">
        <f>IF(OR($A39="",G$10=""),"",IF(IFERROR(MATCH(BBC_1!G$10,Infor!$A$13:$A$30,0),0)&gt;0,"L",IF(WEEKDAY(G$10)=1,"","X")))</f>
        <v>X</v>
      </c>
      <c r="H39" s="61" t="str">
        <f>IF(OR($A39="",H$10=""),"",IF(IFERROR(MATCH(BBC_1!H$10,Infor!$A$13:$A$30,0),0)&gt;0,"L",IF(WEEKDAY(H$10)=1,"","X")))</f>
        <v>X</v>
      </c>
      <c r="I39" s="61" t="str">
        <f>IF(OR($A39="",I$10=""),"",IF(IFERROR(MATCH(BBC_1!I$10,Infor!$A$13:$A$30,0),0)&gt;0,"L",IF(WEEKDAY(I$10)=1,"","X")))</f>
        <v>X</v>
      </c>
      <c r="J39" s="61" t="str">
        <f>IF(OR($A39="",J$10=""),"",IF(IFERROR(MATCH(BBC_1!J$10,Infor!$A$13:$A$30,0),0)&gt;0,"L",IF(WEEKDAY(J$10)=1,"","X")))</f>
        <v>X</v>
      </c>
      <c r="K39" s="61" t="str">
        <f>IF(OR($A39="",K$10=""),"",IF(IFERROR(MATCH(BBC_1!K$10,Infor!$A$13:$A$30,0),0)&gt;0,"L",IF(WEEKDAY(K$10)=1,"","X")))</f>
        <v>X</v>
      </c>
      <c r="L39" s="61" t="str">
        <f>IF(OR($A39="",L$10=""),"",IF(IFERROR(MATCH(BBC_1!L$10,Infor!$A$13:$A$30,0),0)&gt;0,"L",IF(WEEKDAY(L$10)=1,"","X")))</f>
        <v/>
      </c>
      <c r="M39" s="61" t="str">
        <f>IF(OR($A39="",M$10=""),"",IF(IFERROR(MATCH(BBC_1!M$10,Infor!$A$13:$A$30,0),0)&gt;0,"L",IF(WEEKDAY(M$10)=1,"","X")))</f>
        <v>X</v>
      </c>
      <c r="N39" s="61" t="str">
        <f>IF(OR($A39="",N$10=""),"",IF(IFERROR(MATCH(BBC_1!N$10,Infor!$A$13:$A$30,0),0)&gt;0,"L",IF(WEEKDAY(N$10)=1,"","X")))</f>
        <v>X</v>
      </c>
      <c r="O39" s="61" t="str">
        <f>IF(OR($A39="",O$10=""),"",IF(IFERROR(MATCH(BBC_1!O$10,Infor!$A$13:$A$30,0),0)&gt;0,"L",IF(WEEKDAY(O$10)=1,"","X")))</f>
        <v>X</v>
      </c>
      <c r="P39" s="61" t="str">
        <f>IF(OR($A39="",P$10=""),"",IF(IFERROR(MATCH(BBC_1!P$10,Infor!$A$13:$A$30,0),0)&gt;0,"L",IF(WEEKDAY(P$10)=1,"","X")))</f>
        <v>X</v>
      </c>
      <c r="Q39" s="61" t="str">
        <f>IF(OR($A39="",Q$10=""),"",IF(IFERROR(MATCH(BBC_1!Q$10,Infor!$A$13:$A$30,0),0)&gt;0,"L",IF(WEEKDAY(Q$10)=1,"","X")))</f>
        <v>X</v>
      </c>
      <c r="R39" s="61" t="str">
        <f>IF(OR($A39="",R$10=""),"",IF(IFERROR(MATCH(BBC_1!R$10,Infor!$A$13:$A$30,0),0)&gt;0,"L",IF(WEEKDAY(R$10)=1,"","X")))</f>
        <v>X</v>
      </c>
      <c r="S39" s="61" t="str">
        <f>IF(OR($A39="",S$10=""),"",IF(IFERROR(MATCH(BBC_1!S$10,Infor!$A$13:$A$30,0),0)&gt;0,"L",IF(WEEKDAY(S$10)=1,"","X")))</f>
        <v/>
      </c>
      <c r="T39" s="61" t="str">
        <f>IF(OR($A39="",T$10=""),"",IF(IFERROR(MATCH(BBC_1!T$10,Infor!$A$13:$A$30,0),0)&gt;0,"L",IF(WEEKDAY(T$10)=1,"","X")))</f>
        <v>X</v>
      </c>
      <c r="U39" s="61" t="str">
        <f>IF(OR($A39="",U$10=""),"",IF(IFERROR(MATCH(BBC_1!U$10,Infor!$A$13:$A$30,0),0)&gt;0,"L",IF(WEEKDAY(U$10)=1,"","X")))</f>
        <v>X</v>
      </c>
      <c r="V39" s="61" t="str">
        <f>IF(OR($A39="",V$10=""),"",IF(IFERROR(MATCH(BBC_1!V$10,Infor!$A$13:$A$30,0),0)&gt;0,"L",IF(WEEKDAY(V$10)=1,"","X")))</f>
        <v>X</v>
      </c>
      <c r="W39" s="61" t="str">
        <f>IF(OR($A39="",W$10=""),"",IF(IFERROR(MATCH(BBC_1!W$10,Infor!$A$13:$A$30,0),0)&gt;0,"L",IF(WEEKDAY(W$10)=1,"","X")))</f>
        <v>X</v>
      </c>
      <c r="X39" s="61" t="str">
        <f>IF(OR($A39="",X$10=""),"",IF(IFERROR(MATCH(BBC_1!X$10,Infor!$A$13:$A$30,0),0)&gt;0,"L",IF(WEEKDAY(X$10)=1,"","X")))</f>
        <v>X</v>
      </c>
      <c r="Y39" s="61" t="str">
        <f>IF(OR($A39="",Y$10=""),"",IF(IFERROR(MATCH(BBC_1!Y$10,Infor!$A$13:$A$30,0),0)&gt;0,"L",IF(WEEKDAY(Y$10)=1,"","X")))</f>
        <v>X</v>
      </c>
      <c r="Z39" s="61" t="str">
        <f>IF(OR($A39="",Z$10=""),"",IF(IFERROR(MATCH(BBC_1!Z$10,Infor!$A$13:$A$30,0),0)&gt;0,"L",IF(WEEKDAY(Z$10)=1,"","X")))</f>
        <v/>
      </c>
      <c r="AA39" s="61" t="str">
        <f>IF(OR($A39="",AA$10=""),"",IF(IFERROR(MATCH(BBC_1!AA$10,Infor!$A$13:$A$30,0),0)&gt;0,"L",IF(WEEKDAY(AA$10)=1,"","X")))</f>
        <v>X</v>
      </c>
      <c r="AB39" s="61" t="str">
        <f>IF(OR($A39="",AB$10=""),"",IF(IFERROR(MATCH(BBC_1!AB$10,Infor!$A$13:$A$30,0),0)&gt;0,"L",IF(WEEKDAY(AB$10)=1,"","X")))</f>
        <v>X</v>
      </c>
      <c r="AC39" s="61" t="str">
        <f>IF(OR($A39="",AC$10=""),"",IF(IFERROR(MATCH(BBC_1!AC$10,Infor!$A$13:$A$30,0),0)&gt;0,"L",IF(WEEKDAY(AC$10)=1,"","X")))</f>
        <v>X</v>
      </c>
      <c r="AD39" s="61" t="str">
        <f>IF(OR($A39="",AD$10=""),"",IF(IFERROR(MATCH(BBC_1!AD$10,Infor!$A$13:$A$30,0),0)&gt;0,"L",IF(WEEKDAY(AD$10)=1,"","X")))</f>
        <v>L</v>
      </c>
      <c r="AE39" s="61" t="str">
        <f>IF(OR($A39="",AE$10=""),"",IF(IFERROR(MATCH(BBC_1!AE$10,Infor!$A$13:$A$30,0),0)&gt;0,"L",IF(WEEKDAY(AE$10)=1,"","X")))</f>
        <v>L</v>
      </c>
      <c r="AF39" s="61" t="str">
        <f>IF(OR($A39="",AF$10=""),"",IF(IFERROR(MATCH(BBC_1!AF$10,Infor!$A$13:$A$30,0),0)&gt;0,"L",IF(WEEKDAY(AF$10)=1,"","X")))</f>
        <v>L</v>
      </c>
      <c r="AG39" s="61" t="str">
        <f>IF(OR($A39="",AG$10=""),"",IF(IFERROR(MATCH(BBC_1!AG$10,Infor!$A$13:$A$30,0),0)&gt;0,"L",IF(WEEKDAY(AG$10)=1,"","X")))</f>
        <v>L</v>
      </c>
      <c r="AH39" s="61" t="str">
        <f>IF(OR($A39="",AH$10=""),"",IF(IFERROR(MATCH(BBC_1!AH$10,Infor!$A$13:$A$30,0),0)&gt;0,"L",IF(WEEKDAY(AH$10)=1,"","X")))</f>
        <v>L</v>
      </c>
      <c r="AI39" s="61" t="str">
        <f>IF(OR($A39="",AI$10=""),"",IF(IFERROR(MATCH(BBC_1!AI$10,Infor!$A$13:$A$30,0),0)&gt;0,"L",IF(WEEKDAY(AI$10)=1,"","X")))</f>
        <v>L</v>
      </c>
      <c r="AJ39" s="62"/>
      <c r="AK39" s="62">
        <f t="shared" si="6"/>
        <v>20</v>
      </c>
      <c r="AL39" s="62">
        <f t="shared" si="7"/>
        <v>7</v>
      </c>
      <c r="AM39" s="62"/>
      <c r="AN39" s="63"/>
      <c r="AO39" s="44">
        <f t="shared" si="0"/>
        <v>1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IF(OR($A40="",E$10=""),"",IF(IFERROR(MATCH(BBC_1!E$10,Infor!$A$13:$A$30,0),0)&gt;0,"L",IF(WEEKDAY(E$10)=1,"","X")))</f>
        <v/>
      </c>
      <c r="F40" s="61" t="str">
        <f>IF(OR($A40="",F$10=""),"",IF(IFERROR(MATCH(BBC_1!F$10,Infor!$A$13:$A$30,0),0)&gt;0,"L",IF(WEEKDAY(F$10)=1,"","X")))</f>
        <v>L</v>
      </c>
      <c r="G40" s="61" t="str">
        <f>IF(OR($A40="",G$10=""),"",IF(IFERROR(MATCH(BBC_1!G$10,Infor!$A$13:$A$30,0),0)&gt;0,"L",IF(WEEKDAY(G$10)=1,"","X")))</f>
        <v>X</v>
      </c>
      <c r="H40" s="61" t="str">
        <f>IF(OR($A40="",H$10=""),"",IF(IFERROR(MATCH(BBC_1!H$10,Infor!$A$13:$A$30,0),0)&gt;0,"L",IF(WEEKDAY(H$10)=1,"","X")))</f>
        <v>X</v>
      </c>
      <c r="I40" s="61" t="str">
        <f>IF(OR($A40="",I$10=""),"",IF(IFERROR(MATCH(BBC_1!I$10,Infor!$A$13:$A$30,0),0)&gt;0,"L",IF(WEEKDAY(I$10)=1,"","X")))</f>
        <v>X</v>
      </c>
      <c r="J40" s="61" t="str">
        <f>IF(OR($A40="",J$10=""),"",IF(IFERROR(MATCH(BBC_1!J$10,Infor!$A$13:$A$30,0),0)&gt;0,"L",IF(WEEKDAY(J$10)=1,"","X")))</f>
        <v>X</v>
      </c>
      <c r="K40" s="61" t="str">
        <f>IF(OR($A40="",K$10=""),"",IF(IFERROR(MATCH(BBC_1!K$10,Infor!$A$13:$A$30,0),0)&gt;0,"L",IF(WEEKDAY(K$10)=1,"","X")))</f>
        <v>X</v>
      </c>
      <c r="L40" s="61" t="str">
        <f>IF(OR($A40="",L$10=""),"",IF(IFERROR(MATCH(BBC_1!L$10,Infor!$A$13:$A$30,0),0)&gt;0,"L",IF(WEEKDAY(L$10)=1,"","X")))</f>
        <v/>
      </c>
      <c r="M40" s="61" t="str">
        <f>IF(OR($A40="",M$10=""),"",IF(IFERROR(MATCH(BBC_1!M$10,Infor!$A$13:$A$30,0),0)&gt;0,"L",IF(WEEKDAY(M$10)=1,"","X")))</f>
        <v>X</v>
      </c>
      <c r="N40" s="61" t="str">
        <f>IF(OR($A40="",N$10=""),"",IF(IFERROR(MATCH(BBC_1!N$10,Infor!$A$13:$A$30,0),0)&gt;0,"L",IF(WEEKDAY(N$10)=1,"","X")))</f>
        <v>X</v>
      </c>
      <c r="O40" s="61" t="str">
        <f>IF(OR($A40="",O$10=""),"",IF(IFERROR(MATCH(BBC_1!O$10,Infor!$A$13:$A$30,0),0)&gt;0,"L",IF(WEEKDAY(O$10)=1,"","X")))</f>
        <v>X</v>
      </c>
      <c r="P40" s="61" t="str">
        <f>IF(OR($A40="",P$10=""),"",IF(IFERROR(MATCH(BBC_1!P$10,Infor!$A$13:$A$30,0),0)&gt;0,"L",IF(WEEKDAY(P$10)=1,"","X")))</f>
        <v>X</v>
      </c>
      <c r="Q40" s="61" t="str">
        <f>IF(OR($A40="",Q$10=""),"",IF(IFERROR(MATCH(BBC_1!Q$10,Infor!$A$13:$A$30,0),0)&gt;0,"L",IF(WEEKDAY(Q$10)=1,"","X")))</f>
        <v>X</v>
      </c>
      <c r="R40" s="61" t="str">
        <f>IF(OR($A40="",R$10=""),"",IF(IFERROR(MATCH(BBC_1!R$10,Infor!$A$13:$A$30,0),0)&gt;0,"L",IF(WEEKDAY(R$10)=1,"","X")))</f>
        <v>X</v>
      </c>
      <c r="S40" s="61" t="str">
        <f>IF(OR($A40="",S$10=""),"",IF(IFERROR(MATCH(BBC_1!S$10,Infor!$A$13:$A$30,0),0)&gt;0,"L",IF(WEEKDAY(S$10)=1,"","X")))</f>
        <v/>
      </c>
      <c r="T40" s="61" t="str">
        <f>IF(OR($A40="",T$10=""),"",IF(IFERROR(MATCH(BBC_1!T$10,Infor!$A$13:$A$30,0),0)&gt;0,"L",IF(WEEKDAY(T$10)=1,"","X")))</f>
        <v>X</v>
      </c>
      <c r="U40" s="61" t="str">
        <f>IF(OR($A40="",U$10=""),"",IF(IFERROR(MATCH(BBC_1!U$10,Infor!$A$13:$A$30,0),0)&gt;0,"L",IF(WEEKDAY(U$10)=1,"","X")))</f>
        <v>X</v>
      </c>
      <c r="V40" s="61" t="str">
        <f>IF(OR($A40="",V$10=""),"",IF(IFERROR(MATCH(BBC_1!V$10,Infor!$A$13:$A$30,0),0)&gt;0,"L",IF(WEEKDAY(V$10)=1,"","X")))</f>
        <v>X</v>
      </c>
      <c r="W40" s="61" t="str">
        <f>IF(OR($A40="",W$10=""),"",IF(IFERROR(MATCH(BBC_1!W$10,Infor!$A$13:$A$30,0),0)&gt;0,"L",IF(WEEKDAY(W$10)=1,"","X")))</f>
        <v>X</v>
      </c>
      <c r="X40" s="61" t="str">
        <f>IF(OR($A40="",X$10=""),"",IF(IFERROR(MATCH(BBC_1!X$10,Infor!$A$13:$A$30,0),0)&gt;0,"L",IF(WEEKDAY(X$10)=1,"","X")))</f>
        <v>X</v>
      </c>
      <c r="Y40" s="61" t="str">
        <f>IF(OR($A40="",Y$10=""),"",IF(IFERROR(MATCH(BBC_1!Y$10,Infor!$A$13:$A$30,0),0)&gt;0,"L",IF(WEEKDAY(Y$10)=1,"","X")))</f>
        <v>X</v>
      </c>
      <c r="Z40" s="61" t="str">
        <f>IF(OR($A40="",Z$10=""),"",IF(IFERROR(MATCH(BBC_1!Z$10,Infor!$A$13:$A$30,0),0)&gt;0,"L",IF(WEEKDAY(Z$10)=1,"","X")))</f>
        <v/>
      </c>
      <c r="AA40" s="61" t="str">
        <f>IF(OR($A40="",AA$10=""),"",IF(IFERROR(MATCH(BBC_1!AA$10,Infor!$A$13:$A$30,0),0)&gt;0,"L",IF(WEEKDAY(AA$10)=1,"","X")))</f>
        <v>X</v>
      </c>
      <c r="AB40" s="61" t="str">
        <f>IF(OR($A40="",AB$10=""),"",IF(IFERROR(MATCH(BBC_1!AB$10,Infor!$A$13:$A$30,0),0)&gt;0,"L",IF(WEEKDAY(AB$10)=1,"","X")))</f>
        <v>X</v>
      </c>
      <c r="AC40" s="61" t="str">
        <f>IF(OR($A40="",AC$10=""),"",IF(IFERROR(MATCH(BBC_1!AC$10,Infor!$A$13:$A$30,0),0)&gt;0,"L",IF(WEEKDAY(AC$10)=1,"","X")))</f>
        <v>X</v>
      </c>
      <c r="AD40" s="61" t="str">
        <f>IF(OR($A40="",AD$10=""),"",IF(IFERROR(MATCH(BBC_1!AD$10,Infor!$A$13:$A$30,0),0)&gt;0,"L",IF(WEEKDAY(AD$10)=1,"","X")))</f>
        <v>L</v>
      </c>
      <c r="AE40" s="61" t="str">
        <f>IF(OR($A40="",AE$10=""),"",IF(IFERROR(MATCH(BBC_1!AE$10,Infor!$A$13:$A$30,0),0)&gt;0,"L",IF(WEEKDAY(AE$10)=1,"","X")))</f>
        <v>L</v>
      </c>
      <c r="AF40" s="61" t="str">
        <f>IF(OR($A40="",AF$10=""),"",IF(IFERROR(MATCH(BBC_1!AF$10,Infor!$A$13:$A$30,0),0)&gt;0,"L",IF(WEEKDAY(AF$10)=1,"","X")))</f>
        <v>L</v>
      </c>
      <c r="AG40" s="61" t="str">
        <f>IF(OR($A40="",AG$10=""),"",IF(IFERROR(MATCH(BBC_1!AG$10,Infor!$A$13:$A$30,0),0)&gt;0,"L",IF(WEEKDAY(AG$10)=1,"","X")))</f>
        <v>L</v>
      </c>
      <c r="AH40" s="61" t="str">
        <f>IF(OR($A40="",AH$10=""),"",IF(IFERROR(MATCH(BBC_1!AH$10,Infor!$A$13:$A$30,0),0)&gt;0,"L",IF(WEEKDAY(AH$10)=1,"","X")))</f>
        <v>L</v>
      </c>
      <c r="AI40" s="61" t="str">
        <f>IF(OR($A40="",AI$10=""),"",IF(IFERROR(MATCH(BBC_1!AI$10,Infor!$A$13:$A$30,0),0)&gt;0,"L",IF(WEEKDAY(AI$10)=1,"","X")))</f>
        <v>L</v>
      </c>
      <c r="AJ40" s="62"/>
      <c r="AK40" s="62">
        <f t="shared" si="6"/>
        <v>20</v>
      </c>
      <c r="AL40" s="62">
        <f t="shared" si="7"/>
        <v>7</v>
      </c>
      <c r="AM40" s="62"/>
      <c r="AN40" s="63"/>
      <c r="AO40" s="44">
        <f t="shared" si="0"/>
        <v>1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IF(OR($A41="",E$10=""),"",IF(IFERROR(MATCH(BBC_1!E$10,Infor!$A$13:$A$30,0),0)&gt;0,"L",IF(WEEKDAY(E$10)=1,"","X")))</f>
        <v/>
      </c>
      <c r="F41" s="61" t="str">
        <f>IF(OR($A41="",F$10=""),"",IF(IFERROR(MATCH(BBC_1!F$10,Infor!$A$13:$A$30,0),0)&gt;0,"L",IF(WEEKDAY(F$10)=1,"","X")))</f>
        <v>L</v>
      </c>
      <c r="G41" s="61" t="str">
        <f>IF(OR($A41="",G$10=""),"",IF(IFERROR(MATCH(BBC_1!G$10,Infor!$A$13:$A$30,0),0)&gt;0,"L",IF(WEEKDAY(G$10)=1,"","X")))</f>
        <v>X</v>
      </c>
      <c r="H41" s="61" t="str">
        <f>IF(OR($A41="",H$10=""),"",IF(IFERROR(MATCH(BBC_1!H$10,Infor!$A$13:$A$30,0),0)&gt;0,"L",IF(WEEKDAY(H$10)=1,"","X")))</f>
        <v>X</v>
      </c>
      <c r="I41" s="61" t="str">
        <f>IF(OR($A41="",I$10=""),"",IF(IFERROR(MATCH(BBC_1!I$10,Infor!$A$13:$A$30,0),0)&gt;0,"L",IF(WEEKDAY(I$10)=1,"","X")))</f>
        <v>X</v>
      </c>
      <c r="J41" s="61" t="str">
        <f>IF(OR($A41="",J$10=""),"",IF(IFERROR(MATCH(BBC_1!J$10,Infor!$A$13:$A$30,0),0)&gt;0,"L",IF(WEEKDAY(J$10)=1,"","X")))</f>
        <v>X</v>
      </c>
      <c r="K41" s="61" t="str">
        <f>IF(OR($A41="",K$10=""),"",IF(IFERROR(MATCH(BBC_1!K$10,Infor!$A$13:$A$30,0),0)&gt;0,"L",IF(WEEKDAY(K$10)=1,"","X")))</f>
        <v>X</v>
      </c>
      <c r="L41" s="61" t="str">
        <f>IF(OR($A41="",L$10=""),"",IF(IFERROR(MATCH(BBC_1!L$10,Infor!$A$13:$A$30,0),0)&gt;0,"L",IF(WEEKDAY(L$10)=1,"","X")))</f>
        <v/>
      </c>
      <c r="M41" s="61" t="str">
        <f>IF(OR($A41="",M$10=""),"",IF(IFERROR(MATCH(BBC_1!M$10,Infor!$A$13:$A$30,0),0)&gt;0,"L",IF(WEEKDAY(M$10)=1,"","X")))</f>
        <v>X</v>
      </c>
      <c r="N41" s="61" t="str">
        <f>IF(OR($A41="",N$10=""),"",IF(IFERROR(MATCH(BBC_1!N$10,Infor!$A$13:$A$30,0),0)&gt;0,"L",IF(WEEKDAY(N$10)=1,"","X")))</f>
        <v>X</v>
      </c>
      <c r="O41" s="61" t="str">
        <f>IF(OR($A41="",O$10=""),"",IF(IFERROR(MATCH(BBC_1!O$10,Infor!$A$13:$A$30,0),0)&gt;0,"L",IF(WEEKDAY(O$10)=1,"","X")))</f>
        <v>X</v>
      </c>
      <c r="P41" s="61" t="str">
        <f>IF(OR($A41="",P$10=""),"",IF(IFERROR(MATCH(BBC_1!P$10,Infor!$A$13:$A$30,0),0)&gt;0,"L",IF(WEEKDAY(P$10)=1,"","X")))</f>
        <v>X</v>
      </c>
      <c r="Q41" s="61" t="str">
        <f>IF(OR($A41="",Q$10=""),"",IF(IFERROR(MATCH(BBC_1!Q$10,Infor!$A$13:$A$30,0),0)&gt;0,"L",IF(WEEKDAY(Q$10)=1,"","X")))</f>
        <v>X</v>
      </c>
      <c r="R41" s="61" t="str">
        <f>IF(OR($A41="",R$10=""),"",IF(IFERROR(MATCH(BBC_1!R$10,Infor!$A$13:$A$30,0),0)&gt;0,"L",IF(WEEKDAY(R$10)=1,"","X")))</f>
        <v>X</v>
      </c>
      <c r="S41" s="61" t="str">
        <f>IF(OR($A41="",S$10=""),"",IF(IFERROR(MATCH(BBC_1!S$10,Infor!$A$13:$A$30,0),0)&gt;0,"L",IF(WEEKDAY(S$10)=1,"","X")))</f>
        <v/>
      </c>
      <c r="T41" s="61" t="str">
        <f>IF(OR($A41="",T$10=""),"",IF(IFERROR(MATCH(BBC_1!T$10,Infor!$A$13:$A$30,0),0)&gt;0,"L",IF(WEEKDAY(T$10)=1,"","X")))</f>
        <v>X</v>
      </c>
      <c r="U41" s="61" t="str">
        <f>IF(OR($A41="",U$10=""),"",IF(IFERROR(MATCH(BBC_1!U$10,Infor!$A$13:$A$30,0),0)&gt;0,"L",IF(WEEKDAY(U$10)=1,"","X")))</f>
        <v>X</v>
      </c>
      <c r="V41" s="61" t="str">
        <f>IF(OR($A41="",V$10=""),"",IF(IFERROR(MATCH(BBC_1!V$10,Infor!$A$13:$A$30,0),0)&gt;0,"L",IF(WEEKDAY(V$10)=1,"","X")))</f>
        <v>X</v>
      </c>
      <c r="W41" s="61" t="str">
        <f>IF(OR($A41="",W$10=""),"",IF(IFERROR(MATCH(BBC_1!W$10,Infor!$A$13:$A$30,0),0)&gt;0,"L",IF(WEEKDAY(W$10)=1,"","X")))</f>
        <v>X</v>
      </c>
      <c r="X41" s="61" t="str">
        <f>IF(OR($A41="",X$10=""),"",IF(IFERROR(MATCH(BBC_1!X$10,Infor!$A$13:$A$30,0),0)&gt;0,"L",IF(WEEKDAY(X$10)=1,"","X")))</f>
        <v>X</v>
      </c>
      <c r="Y41" s="61" t="str">
        <f>IF(OR($A41="",Y$10=""),"",IF(IFERROR(MATCH(BBC_1!Y$10,Infor!$A$13:$A$30,0),0)&gt;0,"L",IF(WEEKDAY(Y$10)=1,"","X")))</f>
        <v>X</v>
      </c>
      <c r="Z41" s="61" t="str">
        <f>IF(OR($A41="",Z$10=""),"",IF(IFERROR(MATCH(BBC_1!Z$10,Infor!$A$13:$A$30,0),0)&gt;0,"L",IF(WEEKDAY(Z$10)=1,"","X")))</f>
        <v/>
      </c>
      <c r="AA41" s="61" t="str">
        <f>IF(OR($A41="",AA$10=""),"",IF(IFERROR(MATCH(BBC_1!AA$10,Infor!$A$13:$A$30,0),0)&gt;0,"L",IF(WEEKDAY(AA$10)=1,"","X")))</f>
        <v>X</v>
      </c>
      <c r="AB41" s="61" t="str">
        <f>IF(OR($A41="",AB$10=""),"",IF(IFERROR(MATCH(BBC_1!AB$10,Infor!$A$13:$A$30,0),0)&gt;0,"L",IF(WEEKDAY(AB$10)=1,"","X")))</f>
        <v>X</v>
      </c>
      <c r="AC41" s="61" t="str">
        <f>IF(OR($A41="",AC$10=""),"",IF(IFERROR(MATCH(BBC_1!AC$10,Infor!$A$13:$A$30,0),0)&gt;0,"L",IF(WEEKDAY(AC$10)=1,"","X")))</f>
        <v>X</v>
      </c>
      <c r="AD41" s="61" t="str">
        <f>IF(OR($A41="",AD$10=""),"",IF(IFERROR(MATCH(BBC_1!AD$10,Infor!$A$13:$A$30,0),0)&gt;0,"L",IF(WEEKDAY(AD$10)=1,"","X")))</f>
        <v>L</v>
      </c>
      <c r="AE41" s="61" t="str">
        <f>IF(OR($A41="",AE$10=""),"",IF(IFERROR(MATCH(BBC_1!AE$10,Infor!$A$13:$A$30,0),0)&gt;0,"L",IF(WEEKDAY(AE$10)=1,"","X")))</f>
        <v>L</v>
      </c>
      <c r="AF41" s="61" t="str">
        <f>IF(OR($A41="",AF$10=""),"",IF(IFERROR(MATCH(BBC_1!AF$10,Infor!$A$13:$A$30,0),0)&gt;0,"L",IF(WEEKDAY(AF$10)=1,"","X")))</f>
        <v>L</v>
      </c>
      <c r="AG41" s="61" t="str">
        <f>IF(OR($A41="",AG$10=""),"",IF(IFERROR(MATCH(BBC_1!AG$10,Infor!$A$13:$A$30,0),0)&gt;0,"L",IF(WEEKDAY(AG$10)=1,"","X")))</f>
        <v>L</v>
      </c>
      <c r="AH41" s="61" t="str">
        <f>IF(OR($A41="",AH$10=""),"",IF(IFERROR(MATCH(BBC_1!AH$10,Infor!$A$13:$A$30,0),0)&gt;0,"L",IF(WEEKDAY(AH$10)=1,"","X")))</f>
        <v>L</v>
      </c>
      <c r="AI41" s="61" t="str">
        <f>IF(OR($A41="",AI$10=""),"",IF(IFERROR(MATCH(BBC_1!AI$10,Infor!$A$13:$A$30,0),0)&gt;0,"L",IF(WEEKDAY(AI$10)=1,"","X")))</f>
        <v>L</v>
      </c>
      <c r="AJ41" s="62"/>
      <c r="AK41" s="62">
        <f t="shared" si="6"/>
        <v>20</v>
      </c>
      <c r="AL41" s="62">
        <f t="shared" si="7"/>
        <v>7</v>
      </c>
      <c r="AM41" s="62"/>
      <c r="AN41" s="63"/>
      <c r="AO41" s="44">
        <f t="shared" si="0"/>
        <v>1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IF(OR($A42="",E$10=""),"",IF(IFERROR(MATCH(BBC_1!E$10,Infor!$A$13:$A$30,0),0)&gt;0,"L",IF(WEEKDAY(E$10)=1,"","X")))</f>
        <v/>
      </c>
      <c r="F42" s="61" t="str">
        <f>IF(OR($A42="",F$10=""),"",IF(IFERROR(MATCH(BBC_1!F$10,Infor!$A$13:$A$30,0),0)&gt;0,"L",IF(WEEKDAY(F$10)=1,"","X")))</f>
        <v>L</v>
      </c>
      <c r="G42" s="61" t="str">
        <f>IF(OR($A42="",G$10=""),"",IF(IFERROR(MATCH(BBC_1!G$10,Infor!$A$13:$A$30,0),0)&gt;0,"L",IF(WEEKDAY(G$10)=1,"","X")))</f>
        <v>X</v>
      </c>
      <c r="H42" s="61" t="str">
        <f>IF(OR($A42="",H$10=""),"",IF(IFERROR(MATCH(BBC_1!H$10,Infor!$A$13:$A$30,0),0)&gt;0,"L",IF(WEEKDAY(H$10)=1,"","X")))</f>
        <v>X</v>
      </c>
      <c r="I42" s="61" t="str">
        <f>IF(OR($A42="",I$10=""),"",IF(IFERROR(MATCH(BBC_1!I$10,Infor!$A$13:$A$30,0),0)&gt;0,"L",IF(WEEKDAY(I$10)=1,"","X")))</f>
        <v>X</v>
      </c>
      <c r="J42" s="61" t="str">
        <f>IF(OR($A42="",J$10=""),"",IF(IFERROR(MATCH(BBC_1!J$10,Infor!$A$13:$A$30,0),0)&gt;0,"L",IF(WEEKDAY(J$10)=1,"","X")))</f>
        <v>X</v>
      </c>
      <c r="K42" s="61" t="str">
        <f>IF(OR($A42="",K$10=""),"",IF(IFERROR(MATCH(BBC_1!K$10,Infor!$A$13:$A$30,0),0)&gt;0,"L",IF(WEEKDAY(K$10)=1,"","X")))</f>
        <v>X</v>
      </c>
      <c r="L42" s="61" t="str">
        <f>IF(OR($A42="",L$10=""),"",IF(IFERROR(MATCH(BBC_1!L$10,Infor!$A$13:$A$30,0),0)&gt;0,"L",IF(WEEKDAY(L$10)=1,"","X")))</f>
        <v/>
      </c>
      <c r="M42" s="61" t="str">
        <f>IF(OR($A42="",M$10=""),"",IF(IFERROR(MATCH(BBC_1!M$10,Infor!$A$13:$A$30,0),0)&gt;0,"L",IF(WEEKDAY(M$10)=1,"","X")))</f>
        <v>X</v>
      </c>
      <c r="N42" s="61" t="str">
        <f>IF(OR($A42="",N$10=""),"",IF(IFERROR(MATCH(BBC_1!N$10,Infor!$A$13:$A$30,0),0)&gt;0,"L",IF(WEEKDAY(N$10)=1,"","X")))</f>
        <v>X</v>
      </c>
      <c r="O42" s="61" t="str">
        <f>IF(OR($A42="",O$10=""),"",IF(IFERROR(MATCH(BBC_1!O$10,Infor!$A$13:$A$30,0),0)&gt;0,"L",IF(WEEKDAY(O$10)=1,"","X")))</f>
        <v>X</v>
      </c>
      <c r="P42" s="61" t="str">
        <f>IF(OR($A42="",P$10=""),"",IF(IFERROR(MATCH(BBC_1!P$10,Infor!$A$13:$A$30,0),0)&gt;0,"L",IF(WEEKDAY(P$10)=1,"","X")))</f>
        <v>X</v>
      </c>
      <c r="Q42" s="61" t="str">
        <f>IF(OR($A42="",Q$10=""),"",IF(IFERROR(MATCH(BBC_1!Q$10,Infor!$A$13:$A$30,0),0)&gt;0,"L",IF(WEEKDAY(Q$10)=1,"","X")))</f>
        <v>X</v>
      </c>
      <c r="R42" s="61" t="str">
        <f>IF(OR($A42="",R$10=""),"",IF(IFERROR(MATCH(BBC_1!R$10,Infor!$A$13:$A$30,0),0)&gt;0,"L",IF(WEEKDAY(R$10)=1,"","X")))</f>
        <v>X</v>
      </c>
      <c r="S42" s="61" t="str">
        <f>IF(OR($A42="",S$10=""),"",IF(IFERROR(MATCH(BBC_1!S$10,Infor!$A$13:$A$30,0),0)&gt;0,"L",IF(WEEKDAY(S$10)=1,"","X")))</f>
        <v/>
      </c>
      <c r="T42" s="61" t="str">
        <f>IF(OR($A42="",T$10=""),"",IF(IFERROR(MATCH(BBC_1!T$10,Infor!$A$13:$A$30,0),0)&gt;0,"L",IF(WEEKDAY(T$10)=1,"","X")))</f>
        <v>X</v>
      </c>
      <c r="U42" s="61" t="str">
        <f>IF(OR($A42="",U$10=""),"",IF(IFERROR(MATCH(BBC_1!U$10,Infor!$A$13:$A$30,0),0)&gt;0,"L",IF(WEEKDAY(U$10)=1,"","X")))</f>
        <v>X</v>
      </c>
      <c r="V42" s="61" t="str">
        <f>IF(OR($A42="",V$10=""),"",IF(IFERROR(MATCH(BBC_1!V$10,Infor!$A$13:$A$30,0),0)&gt;0,"L",IF(WEEKDAY(V$10)=1,"","X")))</f>
        <v>X</v>
      </c>
      <c r="W42" s="61" t="str">
        <f>IF(OR($A42="",W$10=""),"",IF(IFERROR(MATCH(BBC_1!W$10,Infor!$A$13:$A$30,0),0)&gt;0,"L",IF(WEEKDAY(W$10)=1,"","X")))</f>
        <v>X</v>
      </c>
      <c r="X42" s="61" t="str">
        <f>IF(OR($A42="",X$10=""),"",IF(IFERROR(MATCH(BBC_1!X$10,Infor!$A$13:$A$30,0),0)&gt;0,"L",IF(WEEKDAY(X$10)=1,"","X")))</f>
        <v>X</v>
      </c>
      <c r="Y42" s="61" t="str">
        <f>IF(OR($A42="",Y$10=""),"",IF(IFERROR(MATCH(BBC_1!Y$10,Infor!$A$13:$A$30,0),0)&gt;0,"L",IF(WEEKDAY(Y$10)=1,"","X")))</f>
        <v>X</v>
      </c>
      <c r="Z42" s="61" t="str">
        <f>IF(OR($A42="",Z$10=""),"",IF(IFERROR(MATCH(BBC_1!Z$10,Infor!$A$13:$A$30,0),0)&gt;0,"L",IF(WEEKDAY(Z$10)=1,"","X")))</f>
        <v/>
      </c>
      <c r="AA42" s="61" t="str">
        <f>IF(OR($A42="",AA$10=""),"",IF(IFERROR(MATCH(BBC_1!AA$10,Infor!$A$13:$A$30,0),0)&gt;0,"L",IF(WEEKDAY(AA$10)=1,"","X")))</f>
        <v>X</v>
      </c>
      <c r="AB42" s="61" t="str">
        <f>IF(OR($A42="",AB$10=""),"",IF(IFERROR(MATCH(BBC_1!AB$10,Infor!$A$13:$A$30,0),0)&gt;0,"L",IF(WEEKDAY(AB$10)=1,"","X")))</f>
        <v>X</v>
      </c>
      <c r="AC42" s="61" t="str">
        <f>IF(OR($A42="",AC$10=""),"",IF(IFERROR(MATCH(BBC_1!AC$10,Infor!$A$13:$A$30,0),0)&gt;0,"L",IF(WEEKDAY(AC$10)=1,"","X")))</f>
        <v>X</v>
      </c>
      <c r="AD42" s="61" t="str">
        <f>IF(OR($A42="",AD$10=""),"",IF(IFERROR(MATCH(BBC_1!AD$10,Infor!$A$13:$A$30,0),0)&gt;0,"L",IF(WEEKDAY(AD$10)=1,"","X")))</f>
        <v>L</v>
      </c>
      <c r="AE42" s="61" t="str">
        <f>IF(OR($A42="",AE$10=""),"",IF(IFERROR(MATCH(BBC_1!AE$10,Infor!$A$13:$A$30,0),0)&gt;0,"L",IF(WEEKDAY(AE$10)=1,"","X")))</f>
        <v>L</v>
      </c>
      <c r="AF42" s="61" t="str">
        <f>IF(OR($A42="",AF$10=""),"",IF(IFERROR(MATCH(BBC_1!AF$10,Infor!$A$13:$A$30,0),0)&gt;0,"L",IF(WEEKDAY(AF$10)=1,"","X")))</f>
        <v>L</v>
      </c>
      <c r="AG42" s="61" t="str">
        <f>IF(OR($A42="",AG$10=""),"",IF(IFERROR(MATCH(BBC_1!AG$10,Infor!$A$13:$A$30,0),0)&gt;0,"L",IF(WEEKDAY(AG$10)=1,"","X")))</f>
        <v>L</v>
      </c>
      <c r="AH42" s="61" t="str">
        <f>IF(OR($A42="",AH$10=""),"",IF(IFERROR(MATCH(BBC_1!AH$10,Infor!$A$13:$A$30,0),0)&gt;0,"L",IF(WEEKDAY(AH$10)=1,"","X")))</f>
        <v>L</v>
      </c>
      <c r="AI42" s="61" t="str">
        <f>IF(OR($A42="",AI$10=""),"",IF(IFERROR(MATCH(BBC_1!AI$10,Infor!$A$13:$A$30,0),0)&gt;0,"L",IF(WEEKDAY(AI$10)=1,"","X")))</f>
        <v>L</v>
      </c>
      <c r="AJ42" s="62"/>
      <c r="AK42" s="62">
        <f t="shared" si="6"/>
        <v>20</v>
      </c>
      <c r="AL42" s="62">
        <f t="shared" si="7"/>
        <v>7</v>
      </c>
      <c r="AM42" s="62"/>
      <c r="AN42" s="63"/>
      <c r="AO42" s="44">
        <f t="shared" si="0"/>
        <v>1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IF(OR($A43="",E$10=""),"",IF(IFERROR(MATCH(BBC_1!E$10,Infor!$A$13:$A$30,0),0)&gt;0,"L",IF(WEEKDAY(E$10)=1,"","X")))</f>
        <v/>
      </c>
      <c r="F43" s="61" t="str">
        <f>IF(OR($A43="",F$10=""),"",IF(IFERROR(MATCH(BBC_1!F$10,Infor!$A$13:$A$30,0),0)&gt;0,"L",IF(WEEKDAY(F$10)=1,"","X")))</f>
        <v>L</v>
      </c>
      <c r="G43" s="61" t="str">
        <f>IF(OR($A43="",G$10=""),"",IF(IFERROR(MATCH(BBC_1!G$10,Infor!$A$13:$A$30,0),0)&gt;0,"L",IF(WEEKDAY(G$10)=1,"","X")))</f>
        <v>X</v>
      </c>
      <c r="H43" s="61" t="str">
        <f>IF(OR($A43="",H$10=""),"",IF(IFERROR(MATCH(BBC_1!H$10,Infor!$A$13:$A$30,0),0)&gt;0,"L",IF(WEEKDAY(H$10)=1,"","X")))</f>
        <v>X</v>
      </c>
      <c r="I43" s="61" t="str">
        <f>IF(OR($A43="",I$10=""),"",IF(IFERROR(MATCH(BBC_1!I$10,Infor!$A$13:$A$30,0),0)&gt;0,"L",IF(WEEKDAY(I$10)=1,"","X")))</f>
        <v>X</v>
      </c>
      <c r="J43" s="61" t="str">
        <f>IF(OR($A43="",J$10=""),"",IF(IFERROR(MATCH(BBC_1!J$10,Infor!$A$13:$A$30,0),0)&gt;0,"L",IF(WEEKDAY(J$10)=1,"","X")))</f>
        <v>X</v>
      </c>
      <c r="K43" s="61" t="str">
        <f>IF(OR($A43="",K$10=""),"",IF(IFERROR(MATCH(BBC_1!K$10,Infor!$A$13:$A$30,0),0)&gt;0,"L",IF(WEEKDAY(K$10)=1,"","X")))</f>
        <v>X</v>
      </c>
      <c r="L43" s="61" t="str">
        <f>IF(OR($A43="",L$10=""),"",IF(IFERROR(MATCH(BBC_1!L$10,Infor!$A$13:$A$30,0),0)&gt;0,"L",IF(WEEKDAY(L$10)=1,"","X")))</f>
        <v/>
      </c>
      <c r="M43" s="61" t="str">
        <f>IF(OR($A43="",M$10=""),"",IF(IFERROR(MATCH(BBC_1!M$10,Infor!$A$13:$A$30,0),0)&gt;0,"L",IF(WEEKDAY(M$10)=1,"","X")))</f>
        <v>X</v>
      </c>
      <c r="N43" s="61" t="str">
        <f>IF(OR($A43="",N$10=""),"",IF(IFERROR(MATCH(BBC_1!N$10,Infor!$A$13:$A$30,0),0)&gt;0,"L",IF(WEEKDAY(N$10)=1,"","X")))</f>
        <v>X</v>
      </c>
      <c r="O43" s="61" t="str">
        <f>IF(OR($A43="",O$10=""),"",IF(IFERROR(MATCH(BBC_1!O$10,Infor!$A$13:$A$30,0),0)&gt;0,"L",IF(WEEKDAY(O$10)=1,"","X")))</f>
        <v>X</v>
      </c>
      <c r="P43" s="61" t="str">
        <f>IF(OR($A43="",P$10=""),"",IF(IFERROR(MATCH(BBC_1!P$10,Infor!$A$13:$A$30,0),0)&gt;0,"L",IF(WEEKDAY(P$10)=1,"","X")))</f>
        <v>X</v>
      </c>
      <c r="Q43" s="61" t="str">
        <f>IF(OR($A43="",Q$10=""),"",IF(IFERROR(MATCH(BBC_1!Q$10,Infor!$A$13:$A$30,0),0)&gt;0,"L",IF(WEEKDAY(Q$10)=1,"","X")))</f>
        <v>X</v>
      </c>
      <c r="R43" s="61" t="str">
        <f>IF(OR($A43="",R$10=""),"",IF(IFERROR(MATCH(BBC_1!R$10,Infor!$A$13:$A$30,0),0)&gt;0,"L",IF(WEEKDAY(R$10)=1,"","X")))</f>
        <v>X</v>
      </c>
      <c r="S43" s="61" t="str">
        <f>IF(OR($A43="",S$10=""),"",IF(IFERROR(MATCH(BBC_1!S$10,Infor!$A$13:$A$30,0),0)&gt;0,"L",IF(WEEKDAY(S$10)=1,"","X")))</f>
        <v/>
      </c>
      <c r="T43" s="61" t="str">
        <f>IF(OR($A43="",T$10=""),"",IF(IFERROR(MATCH(BBC_1!T$10,Infor!$A$13:$A$30,0),0)&gt;0,"L",IF(WEEKDAY(T$10)=1,"","X")))</f>
        <v>X</v>
      </c>
      <c r="U43" s="61" t="str">
        <f>IF(OR($A43="",U$10=""),"",IF(IFERROR(MATCH(BBC_1!U$10,Infor!$A$13:$A$30,0),0)&gt;0,"L",IF(WEEKDAY(U$10)=1,"","X")))</f>
        <v>X</v>
      </c>
      <c r="V43" s="61" t="str">
        <f>IF(OR($A43="",V$10=""),"",IF(IFERROR(MATCH(BBC_1!V$10,Infor!$A$13:$A$30,0),0)&gt;0,"L",IF(WEEKDAY(V$10)=1,"","X")))</f>
        <v>X</v>
      </c>
      <c r="W43" s="61" t="str">
        <f>IF(OR($A43="",W$10=""),"",IF(IFERROR(MATCH(BBC_1!W$10,Infor!$A$13:$A$30,0),0)&gt;0,"L",IF(WEEKDAY(W$10)=1,"","X")))</f>
        <v>X</v>
      </c>
      <c r="X43" s="61" t="str">
        <f>IF(OR($A43="",X$10=""),"",IF(IFERROR(MATCH(BBC_1!X$10,Infor!$A$13:$A$30,0),0)&gt;0,"L",IF(WEEKDAY(X$10)=1,"","X")))</f>
        <v>X</v>
      </c>
      <c r="Y43" s="61" t="str">
        <f>IF(OR($A43="",Y$10=""),"",IF(IFERROR(MATCH(BBC_1!Y$10,Infor!$A$13:$A$30,0),0)&gt;0,"L",IF(WEEKDAY(Y$10)=1,"","X")))</f>
        <v>X</v>
      </c>
      <c r="Z43" s="61" t="str">
        <f>IF(OR($A43="",Z$10=""),"",IF(IFERROR(MATCH(BBC_1!Z$10,Infor!$A$13:$A$30,0),0)&gt;0,"L",IF(WEEKDAY(Z$10)=1,"","X")))</f>
        <v/>
      </c>
      <c r="AA43" s="61" t="str">
        <f>IF(OR($A43="",AA$10=""),"",IF(IFERROR(MATCH(BBC_1!AA$10,Infor!$A$13:$A$30,0),0)&gt;0,"L",IF(WEEKDAY(AA$10)=1,"","X")))</f>
        <v>X</v>
      </c>
      <c r="AB43" s="61" t="str">
        <f>IF(OR($A43="",AB$10=""),"",IF(IFERROR(MATCH(BBC_1!AB$10,Infor!$A$13:$A$30,0),0)&gt;0,"L",IF(WEEKDAY(AB$10)=1,"","X")))</f>
        <v>X</v>
      </c>
      <c r="AC43" s="61" t="str">
        <f>IF(OR($A43="",AC$10=""),"",IF(IFERROR(MATCH(BBC_1!AC$10,Infor!$A$13:$A$30,0),0)&gt;0,"L",IF(WEEKDAY(AC$10)=1,"","X")))</f>
        <v>X</v>
      </c>
      <c r="AD43" s="61" t="str">
        <f>IF(OR($A43="",AD$10=""),"",IF(IFERROR(MATCH(BBC_1!AD$10,Infor!$A$13:$A$30,0),0)&gt;0,"L",IF(WEEKDAY(AD$10)=1,"","X")))</f>
        <v>L</v>
      </c>
      <c r="AE43" s="61" t="str">
        <f>IF(OR($A43="",AE$10=""),"",IF(IFERROR(MATCH(BBC_1!AE$10,Infor!$A$13:$A$30,0),0)&gt;0,"L",IF(WEEKDAY(AE$10)=1,"","X")))</f>
        <v>L</v>
      </c>
      <c r="AF43" s="61" t="str">
        <f>IF(OR($A43="",AF$10=""),"",IF(IFERROR(MATCH(BBC_1!AF$10,Infor!$A$13:$A$30,0),0)&gt;0,"L",IF(WEEKDAY(AF$10)=1,"","X")))</f>
        <v>L</v>
      </c>
      <c r="AG43" s="61" t="str">
        <f>IF(OR($A43="",AG$10=""),"",IF(IFERROR(MATCH(BBC_1!AG$10,Infor!$A$13:$A$30,0),0)&gt;0,"L",IF(WEEKDAY(AG$10)=1,"","X")))</f>
        <v>L</v>
      </c>
      <c r="AH43" s="61" t="str">
        <f>IF(OR($A43="",AH$10=""),"",IF(IFERROR(MATCH(BBC_1!AH$10,Infor!$A$13:$A$30,0),0)&gt;0,"L",IF(WEEKDAY(AH$10)=1,"","X")))</f>
        <v>L</v>
      </c>
      <c r="AI43" s="61" t="str">
        <f>IF(OR($A43="",AI$10=""),"",IF(IFERROR(MATCH(BBC_1!AI$10,Infor!$A$13:$A$30,0),0)&gt;0,"L",IF(WEEKDAY(AI$10)=1,"","X")))</f>
        <v>L</v>
      </c>
      <c r="AJ43" s="62"/>
      <c r="AK43" s="62">
        <f t="shared" si="6"/>
        <v>20</v>
      </c>
      <c r="AL43" s="62">
        <f t="shared" si="7"/>
        <v>7</v>
      </c>
      <c r="AM43" s="62"/>
      <c r="AN43" s="63"/>
      <c r="AO43" s="44">
        <f t="shared" si="0"/>
        <v>1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ref="C44:C61" si="9">IF(A44="","",VLOOKUP(A44,DANH_SACH,2,0))</f>
        <v>A33</v>
      </c>
      <c r="D44" s="60" t="str">
        <f t="shared" ref="D44:D61" si="10">IF(A44="","",VLOOKUP(A44,DANH_SACH,3,0))</f>
        <v>Nhân viên</v>
      </c>
      <c r="E44" s="61" t="str">
        <f>IF(OR($A44="",E$10=""),"",IF(IFERROR(MATCH(BBC_1!E$10,Infor!$A$13:$A$30,0),0)&gt;0,"L",IF(WEEKDAY(E$10)=1,"","X")))</f>
        <v/>
      </c>
      <c r="F44" s="61" t="str">
        <f>IF(OR($A44="",F$10=""),"",IF(IFERROR(MATCH(BBC_1!F$10,Infor!$A$13:$A$30,0),0)&gt;0,"L",IF(WEEKDAY(F$10)=1,"","X")))</f>
        <v>L</v>
      </c>
      <c r="G44" s="61" t="str">
        <f>IF(OR($A44="",G$10=""),"",IF(IFERROR(MATCH(BBC_1!G$10,Infor!$A$13:$A$30,0),0)&gt;0,"L",IF(WEEKDAY(G$10)=1,"","X")))</f>
        <v>X</v>
      </c>
      <c r="H44" s="61" t="str">
        <f>IF(OR($A44="",H$10=""),"",IF(IFERROR(MATCH(BBC_1!H$10,Infor!$A$13:$A$30,0),0)&gt;0,"L",IF(WEEKDAY(H$10)=1,"","X")))</f>
        <v>X</v>
      </c>
      <c r="I44" s="61" t="str">
        <f>IF(OR($A44="",I$10=""),"",IF(IFERROR(MATCH(BBC_1!I$10,Infor!$A$13:$A$30,0),0)&gt;0,"L",IF(WEEKDAY(I$10)=1,"","X")))</f>
        <v>X</v>
      </c>
      <c r="J44" s="61" t="str">
        <f>IF(OR($A44="",J$10=""),"",IF(IFERROR(MATCH(BBC_1!J$10,Infor!$A$13:$A$30,0),0)&gt;0,"L",IF(WEEKDAY(J$10)=1,"","X")))</f>
        <v>X</v>
      </c>
      <c r="K44" s="61" t="str">
        <f>IF(OR($A44="",K$10=""),"",IF(IFERROR(MATCH(BBC_1!K$10,Infor!$A$13:$A$30,0),0)&gt;0,"L",IF(WEEKDAY(K$10)=1,"","X")))</f>
        <v>X</v>
      </c>
      <c r="L44" s="61" t="str">
        <f>IF(OR($A44="",L$10=""),"",IF(IFERROR(MATCH(BBC_1!L$10,Infor!$A$13:$A$30,0),0)&gt;0,"L",IF(WEEKDAY(L$10)=1,"","X")))</f>
        <v/>
      </c>
      <c r="M44" s="61" t="str">
        <f>IF(OR($A44="",M$10=""),"",IF(IFERROR(MATCH(BBC_1!M$10,Infor!$A$13:$A$30,0),0)&gt;0,"L",IF(WEEKDAY(M$10)=1,"","X")))</f>
        <v>X</v>
      </c>
      <c r="N44" s="61" t="str">
        <f>IF(OR($A44="",N$10=""),"",IF(IFERROR(MATCH(BBC_1!N$10,Infor!$A$13:$A$30,0),0)&gt;0,"L",IF(WEEKDAY(N$10)=1,"","X")))</f>
        <v>X</v>
      </c>
      <c r="O44" s="61" t="str">
        <f>IF(OR($A44="",O$10=""),"",IF(IFERROR(MATCH(BBC_1!O$10,Infor!$A$13:$A$30,0),0)&gt;0,"L",IF(WEEKDAY(O$10)=1,"","X")))</f>
        <v>X</v>
      </c>
      <c r="P44" s="61" t="str">
        <f>IF(OR($A44="",P$10=""),"",IF(IFERROR(MATCH(BBC_1!P$10,Infor!$A$13:$A$30,0),0)&gt;0,"L",IF(WEEKDAY(P$10)=1,"","X")))</f>
        <v>X</v>
      </c>
      <c r="Q44" s="61" t="str">
        <f>IF(OR($A44="",Q$10=""),"",IF(IFERROR(MATCH(BBC_1!Q$10,Infor!$A$13:$A$30,0),0)&gt;0,"L",IF(WEEKDAY(Q$10)=1,"","X")))</f>
        <v>X</v>
      </c>
      <c r="R44" s="61" t="str">
        <f>IF(OR($A44="",R$10=""),"",IF(IFERROR(MATCH(BBC_1!R$10,Infor!$A$13:$A$30,0),0)&gt;0,"L",IF(WEEKDAY(R$10)=1,"","X")))</f>
        <v>X</v>
      </c>
      <c r="S44" s="61" t="str">
        <f>IF(OR($A44="",S$10=""),"",IF(IFERROR(MATCH(BBC_1!S$10,Infor!$A$13:$A$30,0),0)&gt;0,"L",IF(WEEKDAY(S$10)=1,"","X")))</f>
        <v/>
      </c>
      <c r="T44" s="61" t="str">
        <f>IF(OR($A44="",T$10=""),"",IF(IFERROR(MATCH(BBC_1!T$10,Infor!$A$13:$A$30,0),0)&gt;0,"L",IF(WEEKDAY(T$10)=1,"","X")))</f>
        <v>X</v>
      </c>
      <c r="U44" s="61" t="str">
        <f>IF(OR($A44="",U$10=""),"",IF(IFERROR(MATCH(BBC_1!U$10,Infor!$A$13:$A$30,0),0)&gt;0,"L",IF(WEEKDAY(U$10)=1,"","X")))</f>
        <v>X</v>
      </c>
      <c r="V44" s="61" t="str">
        <f>IF(OR($A44="",V$10=""),"",IF(IFERROR(MATCH(BBC_1!V$10,Infor!$A$13:$A$30,0),0)&gt;0,"L",IF(WEEKDAY(V$10)=1,"","X")))</f>
        <v>X</v>
      </c>
      <c r="W44" s="61" t="str">
        <f>IF(OR($A44="",W$10=""),"",IF(IFERROR(MATCH(BBC_1!W$10,Infor!$A$13:$A$30,0),0)&gt;0,"L",IF(WEEKDAY(W$10)=1,"","X")))</f>
        <v>X</v>
      </c>
      <c r="X44" s="61" t="str">
        <f>IF(OR($A44="",X$10=""),"",IF(IFERROR(MATCH(BBC_1!X$10,Infor!$A$13:$A$30,0),0)&gt;0,"L",IF(WEEKDAY(X$10)=1,"","X")))</f>
        <v>X</v>
      </c>
      <c r="Y44" s="61" t="str">
        <f>IF(OR($A44="",Y$10=""),"",IF(IFERROR(MATCH(BBC_1!Y$10,Infor!$A$13:$A$30,0),0)&gt;0,"L",IF(WEEKDAY(Y$10)=1,"","X")))</f>
        <v>X</v>
      </c>
      <c r="Z44" s="61" t="str">
        <f>IF(OR($A44="",Z$10=""),"",IF(IFERROR(MATCH(BBC_1!Z$10,Infor!$A$13:$A$30,0),0)&gt;0,"L",IF(WEEKDAY(Z$10)=1,"","X")))</f>
        <v/>
      </c>
      <c r="AA44" s="61" t="str">
        <f>IF(OR($A44="",AA$10=""),"",IF(IFERROR(MATCH(BBC_1!AA$10,Infor!$A$13:$A$30,0),0)&gt;0,"L",IF(WEEKDAY(AA$10)=1,"","X")))</f>
        <v>X</v>
      </c>
      <c r="AB44" s="61" t="str">
        <f>IF(OR($A44="",AB$10=""),"",IF(IFERROR(MATCH(BBC_1!AB$10,Infor!$A$13:$A$30,0),0)&gt;0,"L",IF(WEEKDAY(AB$10)=1,"","X")))</f>
        <v>X</v>
      </c>
      <c r="AC44" s="61" t="str">
        <f>IF(OR($A44="",AC$10=""),"",IF(IFERROR(MATCH(BBC_1!AC$10,Infor!$A$13:$A$30,0),0)&gt;0,"L",IF(WEEKDAY(AC$10)=1,"","X")))</f>
        <v>X</v>
      </c>
      <c r="AD44" s="61" t="str">
        <f>IF(OR($A44="",AD$10=""),"",IF(IFERROR(MATCH(BBC_1!AD$10,Infor!$A$13:$A$30,0),0)&gt;0,"L",IF(WEEKDAY(AD$10)=1,"","X")))</f>
        <v>L</v>
      </c>
      <c r="AE44" s="61" t="str">
        <f>IF(OR($A44="",AE$10=""),"",IF(IFERROR(MATCH(BBC_1!AE$10,Infor!$A$13:$A$30,0),0)&gt;0,"L",IF(WEEKDAY(AE$10)=1,"","X")))</f>
        <v>L</v>
      </c>
      <c r="AF44" s="61" t="str">
        <f>IF(OR($A44="",AF$10=""),"",IF(IFERROR(MATCH(BBC_1!AF$10,Infor!$A$13:$A$30,0),0)&gt;0,"L",IF(WEEKDAY(AF$10)=1,"","X")))</f>
        <v>L</v>
      </c>
      <c r="AG44" s="61" t="str">
        <f>IF(OR($A44="",AG$10=""),"",IF(IFERROR(MATCH(BBC_1!AG$10,Infor!$A$13:$A$30,0),0)&gt;0,"L",IF(WEEKDAY(AG$10)=1,"","X")))</f>
        <v>L</v>
      </c>
      <c r="AH44" s="61" t="str">
        <f>IF(OR($A44="",AH$10=""),"",IF(IFERROR(MATCH(BBC_1!AH$10,Infor!$A$13:$A$30,0),0)&gt;0,"L",IF(WEEKDAY(AH$10)=1,"","X")))</f>
        <v>L</v>
      </c>
      <c r="AI44" s="61" t="str">
        <f>IF(OR($A44="",AI$10=""),"",IF(IFERROR(MATCH(BBC_1!AI$10,Infor!$A$13:$A$30,0),0)&gt;0,"L",IF(WEEKDAY(AI$10)=1,"","X")))</f>
        <v>L</v>
      </c>
      <c r="AJ44" s="62"/>
      <c r="AK44" s="62">
        <f t="shared" si="6"/>
        <v>20</v>
      </c>
      <c r="AL44" s="62">
        <f t="shared" si="7"/>
        <v>7</v>
      </c>
      <c r="AM44" s="62"/>
      <c r="AN44" s="63"/>
      <c r="AO44" s="44">
        <f t="shared" si="0"/>
        <v>1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9"/>
        <v>A34</v>
      </c>
      <c r="D45" s="60" t="str">
        <f t="shared" si="10"/>
        <v>Nhân viên</v>
      </c>
      <c r="E45" s="61" t="str">
        <f>IF(OR($A45="",E$10=""),"",IF(IFERROR(MATCH(BBC_1!E$10,Infor!$A$13:$A$30,0),0)&gt;0,"L",IF(WEEKDAY(E$10)=1,"","X")))</f>
        <v/>
      </c>
      <c r="F45" s="61" t="str">
        <f>IF(OR($A45="",F$10=""),"",IF(IFERROR(MATCH(BBC_1!F$10,Infor!$A$13:$A$30,0),0)&gt;0,"L",IF(WEEKDAY(F$10)=1,"","X")))</f>
        <v>L</v>
      </c>
      <c r="G45" s="61" t="str">
        <f>IF(OR($A45="",G$10=""),"",IF(IFERROR(MATCH(BBC_1!G$10,Infor!$A$13:$A$30,0),0)&gt;0,"L",IF(WEEKDAY(G$10)=1,"","X")))</f>
        <v>X</v>
      </c>
      <c r="H45" s="61" t="str">
        <f>IF(OR($A45="",H$10=""),"",IF(IFERROR(MATCH(BBC_1!H$10,Infor!$A$13:$A$30,0),0)&gt;0,"L",IF(WEEKDAY(H$10)=1,"","X")))</f>
        <v>X</v>
      </c>
      <c r="I45" s="61" t="str">
        <f>IF(OR($A45="",I$10=""),"",IF(IFERROR(MATCH(BBC_1!I$10,Infor!$A$13:$A$30,0),0)&gt;0,"L",IF(WEEKDAY(I$10)=1,"","X")))</f>
        <v>X</v>
      </c>
      <c r="J45" s="61" t="str">
        <f>IF(OR($A45="",J$10=""),"",IF(IFERROR(MATCH(BBC_1!J$10,Infor!$A$13:$A$30,0),0)&gt;0,"L",IF(WEEKDAY(J$10)=1,"","X")))</f>
        <v>X</v>
      </c>
      <c r="K45" s="61" t="str">
        <f>IF(OR($A45="",K$10=""),"",IF(IFERROR(MATCH(BBC_1!K$10,Infor!$A$13:$A$30,0),0)&gt;0,"L",IF(WEEKDAY(K$10)=1,"","X")))</f>
        <v>X</v>
      </c>
      <c r="L45" s="61" t="str">
        <f>IF(OR($A45="",L$10=""),"",IF(IFERROR(MATCH(BBC_1!L$10,Infor!$A$13:$A$30,0),0)&gt;0,"L",IF(WEEKDAY(L$10)=1,"","X")))</f>
        <v/>
      </c>
      <c r="M45" s="61" t="str">
        <f>IF(OR($A45="",M$10=""),"",IF(IFERROR(MATCH(BBC_1!M$10,Infor!$A$13:$A$30,0),0)&gt;0,"L",IF(WEEKDAY(M$10)=1,"","X")))</f>
        <v>X</v>
      </c>
      <c r="N45" s="61" t="str">
        <f>IF(OR($A45="",N$10=""),"",IF(IFERROR(MATCH(BBC_1!N$10,Infor!$A$13:$A$30,0),0)&gt;0,"L",IF(WEEKDAY(N$10)=1,"","X")))</f>
        <v>X</v>
      </c>
      <c r="O45" s="61" t="str">
        <f>IF(OR($A45="",O$10=""),"",IF(IFERROR(MATCH(BBC_1!O$10,Infor!$A$13:$A$30,0),0)&gt;0,"L",IF(WEEKDAY(O$10)=1,"","X")))</f>
        <v>X</v>
      </c>
      <c r="P45" s="61" t="str">
        <f>IF(OR($A45="",P$10=""),"",IF(IFERROR(MATCH(BBC_1!P$10,Infor!$A$13:$A$30,0),0)&gt;0,"L",IF(WEEKDAY(P$10)=1,"","X")))</f>
        <v>X</v>
      </c>
      <c r="Q45" s="61" t="str">
        <f>IF(OR($A45="",Q$10=""),"",IF(IFERROR(MATCH(BBC_1!Q$10,Infor!$A$13:$A$30,0),0)&gt;0,"L",IF(WEEKDAY(Q$10)=1,"","X")))</f>
        <v>X</v>
      </c>
      <c r="R45" s="61" t="str">
        <f>IF(OR($A45="",R$10=""),"",IF(IFERROR(MATCH(BBC_1!R$10,Infor!$A$13:$A$30,0),0)&gt;0,"L",IF(WEEKDAY(R$10)=1,"","X")))</f>
        <v>X</v>
      </c>
      <c r="S45" s="61" t="str">
        <f>IF(OR($A45="",S$10=""),"",IF(IFERROR(MATCH(BBC_1!S$10,Infor!$A$13:$A$30,0),0)&gt;0,"L",IF(WEEKDAY(S$10)=1,"","X")))</f>
        <v/>
      </c>
      <c r="T45" s="61" t="str">
        <f>IF(OR($A45="",T$10=""),"",IF(IFERROR(MATCH(BBC_1!T$10,Infor!$A$13:$A$30,0),0)&gt;0,"L",IF(WEEKDAY(T$10)=1,"","X")))</f>
        <v>X</v>
      </c>
      <c r="U45" s="61" t="str">
        <f>IF(OR($A45="",U$10=""),"",IF(IFERROR(MATCH(BBC_1!U$10,Infor!$A$13:$A$30,0),0)&gt;0,"L",IF(WEEKDAY(U$10)=1,"","X")))</f>
        <v>X</v>
      </c>
      <c r="V45" s="61" t="str">
        <f>IF(OR($A45="",V$10=""),"",IF(IFERROR(MATCH(BBC_1!V$10,Infor!$A$13:$A$30,0),0)&gt;0,"L",IF(WEEKDAY(V$10)=1,"","X")))</f>
        <v>X</v>
      </c>
      <c r="W45" s="61" t="str">
        <f>IF(OR($A45="",W$10=""),"",IF(IFERROR(MATCH(BBC_1!W$10,Infor!$A$13:$A$30,0),0)&gt;0,"L",IF(WEEKDAY(W$10)=1,"","X")))</f>
        <v>X</v>
      </c>
      <c r="X45" s="61" t="str">
        <f>IF(OR($A45="",X$10=""),"",IF(IFERROR(MATCH(BBC_1!X$10,Infor!$A$13:$A$30,0),0)&gt;0,"L",IF(WEEKDAY(X$10)=1,"","X")))</f>
        <v>X</v>
      </c>
      <c r="Y45" s="61" t="str">
        <f>IF(OR($A45="",Y$10=""),"",IF(IFERROR(MATCH(BBC_1!Y$10,Infor!$A$13:$A$30,0),0)&gt;0,"L",IF(WEEKDAY(Y$10)=1,"","X")))</f>
        <v>X</v>
      </c>
      <c r="Z45" s="61" t="str">
        <f>IF(OR($A45="",Z$10=""),"",IF(IFERROR(MATCH(BBC_1!Z$10,Infor!$A$13:$A$30,0),0)&gt;0,"L",IF(WEEKDAY(Z$10)=1,"","X")))</f>
        <v/>
      </c>
      <c r="AA45" s="61" t="str">
        <f>IF(OR($A45="",AA$10=""),"",IF(IFERROR(MATCH(BBC_1!AA$10,Infor!$A$13:$A$30,0),0)&gt;0,"L",IF(WEEKDAY(AA$10)=1,"","X")))</f>
        <v>X</v>
      </c>
      <c r="AB45" s="61" t="str">
        <f>IF(OR($A45="",AB$10=""),"",IF(IFERROR(MATCH(BBC_1!AB$10,Infor!$A$13:$A$30,0),0)&gt;0,"L",IF(WEEKDAY(AB$10)=1,"","X")))</f>
        <v>X</v>
      </c>
      <c r="AC45" s="61" t="str">
        <f>IF(OR($A45="",AC$10=""),"",IF(IFERROR(MATCH(BBC_1!AC$10,Infor!$A$13:$A$30,0),0)&gt;0,"L",IF(WEEKDAY(AC$10)=1,"","X")))</f>
        <v>X</v>
      </c>
      <c r="AD45" s="61" t="str">
        <f>IF(OR($A45="",AD$10=""),"",IF(IFERROR(MATCH(BBC_1!AD$10,Infor!$A$13:$A$30,0),0)&gt;0,"L",IF(WEEKDAY(AD$10)=1,"","X")))</f>
        <v>L</v>
      </c>
      <c r="AE45" s="61" t="str">
        <f>IF(OR($A45="",AE$10=""),"",IF(IFERROR(MATCH(BBC_1!AE$10,Infor!$A$13:$A$30,0),0)&gt;0,"L",IF(WEEKDAY(AE$10)=1,"","X")))</f>
        <v>L</v>
      </c>
      <c r="AF45" s="61" t="str">
        <f>IF(OR($A45="",AF$10=""),"",IF(IFERROR(MATCH(BBC_1!AF$10,Infor!$A$13:$A$30,0),0)&gt;0,"L",IF(WEEKDAY(AF$10)=1,"","X")))</f>
        <v>L</v>
      </c>
      <c r="AG45" s="61" t="str">
        <f>IF(OR($A45="",AG$10=""),"",IF(IFERROR(MATCH(BBC_1!AG$10,Infor!$A$13:$A$30,0),0)&gt;0,"L",IF(WEEKDAY(AG$10)=1,"","X")))</f>
        <v>L</v>
      </c>
      <c r="AH45" s="61" t="str">
        <f>IF(OR($A45="",AH$10=""),"",IF(IFERROR(MATCH(BBC_1!AH$10,Infor!$A$13:$A$30,0),0)&gt;0,"L",IF(WEEKDAY(AH$10)=1,"","X")))</f>
        <v>L</v>
      </c>
      <c r="AI45" s="61" t="str">
        <f>IF(OR($A45="",AI$10=""),"",IF(IFERROR(MATCH(BBC_1!AI$10,Infor!$A$13:$A$30,0),0)&gt;0,"L",IF(WEEKDAY(AI$10)=1,"","X")))</f>
        <v>L</v>
      </c>
      <c r="AJ45" s="62"/>
      <c r="AK45" s="62">
        <f t="shared" si="6"/>
        <v>20</v>
      </c>
      <c r="AL45" s="62">
        <f t="shared" si="7"/>
        <v>7</v>
      </c>
      <c r="AM45" s="62"/>
      <c r="AN45" s="63"/>
      <c r="AO45" s="44">
        <f t="shared" si="0"/>
        <v>1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9"/>
        <v>A35</v>
      </c>
      <c r="D46" s="60" t="str">
        <f t="shared" si="10"/>
        <v>Nhân viên</v>
      </c>
      <c r="E46" s="61" t="str">
        <f>IF(OR($A46="",E$10=""),"",IF(IFERROR(MATCH(BBC_1!E$10,Infor!$A$13:$A$30,0),0)&gt;0,"L",IF(WEEKDAY(E$10)=1,"","X")))</f>
        <v/>
      </c>
      <c r="F46" s="61" t="str">
        <f>IF(OR($A46="",F$10=""),"",IF(IFERROR(MATCH(BBC_1!F$10,Infor!$A$13:$A$30,0),0)&gt;0,"L",IF(WEEKDAY(F$10)=1,"","X")))</f>
        <v>L</v>
      </c>
      <c r="G46" s="61" t="str">
        <f>IF(OR($A46="",G$10=""),"",IF(IFERROR(MATCH(BBC_1!G$10,Infor!$A$13:$A$30,0),0)&gt;0,"L",IF(WEEKDAY(G$10)=1,"","X")))</f>
        <v>X</v>
      </c>
      <c r="H46" s="61" t="str">
        <f>IF(OR($A46="",H$10=""),"",IF(IFERROR(MATCH(BBC_1!H$10,Infor!$A$13:$A$30,0),0)&gt;0,"L",IF(WEEKDAY(H$10)=1,"","X")))</f>
        <v>X</v>
      </c>
      <c r="I46" s="61" t="str">
        <f>IF(OR($A46="",I$10=""),"",IF(IFERROR(MATCH(BBC_1!I$10,Infor!$A$13:$A$30,0),0)&gt;0,"L",IF(WEEKDAY(I$10)=1,"","X")))</f>
        <v>X</v>
      </c>
      <c r="J46" s="61" t="str">
        <f>IF(OR($A46="",J$10=""),"",IF(IFERROR(MATCH(BBC_1!J$10,Infor!$A$13:$A$30,0),0)&gt;0,"L",IF(WEEKDAY(J$10)=1,"","X")))</f>
        <v>X</v>
      </c>
      <c r="K46" s="61" t="str">
        <f>IF(OR($A46="",K$10=""),"",IF(IFERROR(MATCH(BBC_1!K$10,Infor!$A$13:$A$30,0),0)&gt;0,"L",IF(WEEKDAY(K$10)=1,"","X")))</f>
        <v>X</v>
      </c>
      <c r="L46" s="61" t="str">
        <f>IF(OR($A46="",L$10=""),"",IF(IFERROR(MATCH(BBC_1!L$10,Infor!$A$13:$A$30,0),0)&gt;0,"L",IF(WEEKDAY(L$10)=1,"","X")))</f>
        <v/>
      </c>
      <c r="M46" s="61" t="str">
        <f>IF(OR($A46="",M$10=""),"",IF(IFERROR(MATCH(BBC_1!M$10,Infor!$A$13:$A$30,0),0)&gt;0,"L",IF(WEEKDAY(M$10)=1,"","X")))</f>
        <v>X</v>
      </c>
      <c r="N46" s="61" t="str">
        <f>IF(OR($A46="",N$10=""),"",IF(IFERROR(MATCH(BBC_1!N$10,Infor!$A$13:$A$30,0),0)&gt;0,"L",IF(WEEKDAY(N$10)=1,"","X")))</f>
        <v>X</v>
      </c>
      <c r="O46" s="61" t="str">
        <f>IF(OR($A46="",O$10=""),"",IF(IFERROR(MATCH(BBC_1!O$10,Infor!$A$13:$A$30,0),0)&gt;0,"L",IF(WEEKDAY(O$10)=1,"","X")))</f>
        <v>X</v>
      </c>
      <c r="P46" s="61" t="str">
        <f>IF(OR($A46="",P$10=""),"",IF(IFERROR(MATCH(BBC_1!P$10,Infor!$A$13:$A$30,0),0)&gt;0,"L",IF(WEEKDAY(P$10)=1,"","X")))</f>
        <v>X</v>
      </c>
      <c r="Q46" s="61" t="str">
        <f>IF(OR($A46="",Q$10=""),"",IF(IFERROR(MATCH(BBC_1!Q$10,Infor!$A$13:$A$30,0),0)&gt;0,"L",IF(WEEKDAY(Q$10)=1,"","X")))</f>
        <v>X</v>
      </c>
      <c r="R46" s="61" t="str">
        <f>IF(OR($A46="",R$10=""),"",IF(IFERROR(MATCH(BBC_1!R$10,Infor!$A$13:$A$30,0),0)&gt;0,"L",IF(WEEKDAY(R$10)=1,"","X")))</f>
        <v>X</v>
      </c>
      <c r="S46" s="61" t="str">
        <f>IF(OR($A46="",S$10=""),"",IF(IFERROR(MATCH(BBC_1!S$10,Infor!$A$13:$A$30,0),0)&gt;0,"L",IF(WEEKDAY(S$10)=1,"","X")))</f>
        <v/>
      </c>
      <c r="T46" s="61" t="str">
        <f>IF(OR($A46="",T$10=""),"",IF(IFERROR(MATCH(BBC_1!T$10,Infor!$A$13:$A$30,0),0)&gt;0,"L",IF(WEEKDAY(T$10)=1,"","X")))</f>
        <v>X</v>
      </c>
      <c r="U46" s="61" t="str">
        <f>IF(OR($A46="",U$10=""),"",IF(IFERROR(MATCH(BBC_1!U$10,Infor!$A$13:$A$30,0),0)&gt;0,"L",IF(WEEKDAY(U$10)=1,"","X")))</f>
        <v>X</v>
      </c>
      <c r="V46" s="61" t="str">
        <f>IF(OR($A46="",V$10=""),"",IF(IFERROR(MATCH(BBC_1!V$10,Infor!$A$13:$A$30,0),0)&gt;0,"L",IF(WEEKDAY(V$10)=1,"","X")))</f>
        <v>X</v>
      </c>
      <c r="W46" s="61" t="str">
        <f>IF(OR($A46="",W$10=""),"",IF(IFERROR(MATCH(BBC_1!W$10,Infor!$A$13:$A$30,0),0)&gt;0,"L",IF(WEEKDAY(W$10)=1,"","X")))</f>
        <v>X</v>
      </c>
      <c r="X46" s="61" t="str">
        <f>IF(OR($A46="",X$10=""),"",IF(IFERROR(MATCH(BBC_1!X$10,Infor!$A$13:$A$30,0),0)&gt;0,"L",IF(WEEKDAY(X$10)=1,"","X")))</f>
        <v>X</v>
      </c>
      <c r="Y46" s="61" t="str">
        <f>IF(OR($A46="",Y$10=""),"",IF(IFERROR(MATCH(BBC_1!Y$10,Infor!$A$13:$A$30,0),0)&gt;0,"L",IF(WEEKDAY(Y$10)=1,"","X")))</f>
        <v>X</v>
      </c>
      <c r="Z46" s="61" t="str">
        <f>IF(OR($A46="",Z$10=""),"",IF(IFERROR(MATCH(BBC_1!Z$10,Infor!$A$13:$A$30,0),0)&gt;0,"L",IF(WEEKDAY(Z$10)=1,"","X")))</f>
        <v/>
      </c>
      <c r="AA46" s="61" t="str">
        <f>IF(OR($A46="",AA$10=""),"",IF(IFERROR(MATCH(BBC_1!AA$10,Infor!$A$13:$A$30,0),0)&gt;0,"L",IF(WEEKDAY(AA$10)=1,"","X")))</f>
        <v>X</v>
      </c>
      <c r="AB46" s="61" t="str">
        <f>IF(OR($A46="",AB$10=""),"",IF(IFERROR(MATCH(BBC_1!AB$10,Infor!$A$13:$A$30,0),0)&gt;0,"L",IF(WEEKDAY(AB$10)=1,"","X")))</f>
        <v>X</v>
      </c>
      <c r="AC46" s="61" t="str">
        <f>IF(OR($A46="",AC$10=""),"",IF(IFERROR(MATCH(BBC_1!AC$10,Infor!$A$13:$A$30,0),0)&gt;0,"L",IF(WEEKDAY(AC$10)=1,"","X")))</f>
        <v>X</v>
      </c>
      <c r="AD46" s="61" t="str">
        <f>IF(OR($A46="",AD$10=""),"",IF(IFERROR(MATCH(BBC_1!AD$10,Infor!$A$13:$A$30,0),0)&gt;0,"L",IF(WEEKDAY(AD$10)=1,"","X")))</f>
        <v>L</v>
      </c>
      <c r="AE46" s="61" t="str">
        <f>IF(OR($A46="",AE$10=""),"",IF(IFERROR(MATCH(BBC_1!AE$10,Infor!$A$13:$A$30,0),0)&gt;0,"L",IF(WEEKDAY(AE$10)=1,"","X")))</f>
        <v>L</v>
      </c>
      <c r="AF46" s="61" t="str">
        <f>IF(OR($A46="",AF$10=""),"",IF(IFERROR(MATCH(BBC_1!AF$10,Infor!$A$13:$A$30,0),0)&gt;0,"L",IF(WEEKDAY(AF$10)=1,"","X")))</f>
        <v>L</v>
      </c>
      <c r="AG46" s="61" t="str">
        <f>IF(OR($A46="",AG$10=""),"",IF(IFERROR(MATCH(BBC_1!AG$10,Infor!$A$13:$A$30,0),0)&gt;0,"L",IF(WEEKDAY(AG$10)=1,"","X")))</f>
        <v>L</v>
      </c>
      <c r="AH46" s="61" t="str">
        <f>IF(OR($A46="",AH$10=""),"",IF(IFERROR(MATCH(BBC_1!AH$10,Infor!$A$13:$A$30,0),0)&gt;0,"L",IF(WEEKDAY(AH$10)=1,"","X")))</f>
        <v>L</v>
      </c>
      <c r="AI46" s="61" t="str">
        <f>IF(OR($A46="",AI$10=""),"",IF(IFERROR(MATCH(BBC_1!AI$10,Infor!$A$13:$A$30,0),0)&gt;0,"L",IF(WEEKDAY(AI$10)=1,"","X")))</f>
        <v>L</v>
      </c>
      <c r="AJ46" s="62"/>
      <c r="AK46" s="62">
        <f t="shared" si="6"/>
        <v>20</v>
      </c>
      <c r="AL46" s="62">
        <f t="shared" si="7"/>
        <v>7</v>
      </c>
      <c r="AM46" s="62"/>
      <c r="AN46" s="63"/>
      <c r="AO46" s="44">
        <f t="shared" si="0"/>
        <v>1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9"/>
        <v>A36</v>
      </c>
      <c r="D47" s="60" t="str">
        <f t="shared" si="10"/>
        <v>Nhân viên</v>
      </c>
      <c r="E47" s="61" t="str">
        <f>IF(OR($A47="",E$10=""),"",IF(IFERROR(MATCH(BBC_1!E$10,Infor!$A$13:$A$30,0),0)&gt;0,"L",IF(WEEKDAY(E$10)=1,"","X")))</f>
        <v/>
      </c>
      <c r="F47" s="61" t="str">
        <f>IF(OR($A47="",F$10=""),"",IF(IFERROR(MATCH(BBC_1!F$10,Infor!$A$13:$A$30,0),0)&gt;0,"L",IF(WEEKDAY(F$10)=1,"","X")))</f>
        <v>L</v>
      </c>
      <c r="G47" s="61" t="str">
        <f>IF(OR($A47="",G$10=""),"",IF(IFERROR(MATCH(BBC_1!G$10,Infor!$A$13:$A$30,0),0)&gt;0,"L",IF(WEEKDAY(G$10)=1,"","X")))</f>
        <v>X</v>
      </c>
      <c r="H47" s="61" t="str">
        <f>IF(OR($A47="",H$10=""),"",IF(IFERROR(MATCH(BBC_1!H$10,Infor!$A$13:$A$30,0),0)&gt;0,"L",IF(WEEKDAY(H$10)=1,"","X")))</f>
        <v>X</v>
      </c>
      <c r="I47" s="61" t="str">
        <f>IF(OR($A47="",I$10=""),"",IF(IFERROR(MATCH(BBC_1!I$10,Infor!$A$13:$A$30,0),0)&gt;0,"L",IF(WEEKDAY(I$10)=1,"","X")))</f>
        <v>X</v>
      </c>
      <c r="J47" s="61" t="str">
        <f>IF(OR($A47="",J$10=""),"",IF(IFERROR(MATCH(BBC_1!J$10,Infor!$A$13:$A$30,0),0)&gt;0,"L",IF(WEEKDAY(J$10)=1,"","X")))</f>
        <v>X</v>
      </c>
      <c r="K47" s="61" t="str">
        <f>IF(OR($A47="",K$10=""),"",IF(IFERROR(MATCH(BBC_1!K$10,Infor!$A$13:$A$30,0),0)&gt;0,"L",IF(WEEKDAY(K$10)=1,"","X")))</f>
        <v>X</v>
      </c>
      <c r="L47" s="61" t="str">
        <f>IF(OR($A47="",L$10=""),"",IF(IFERROR(MATCH(BBC_1!L$10,Infor!$A$13:$A$30,0),0)&gt;0,"L",IF(WEEKDAY(L$10)=1,"","X")))</f>
        <v/>
      </c>
      <c r="M47" s="61" t="str">
        <f>IF(OR($A47="",M$10=""),"",IF(IFERROR(MATCH(BBC_1!M$10,Infor!$A$13:$A$30,0),0)&gt;0,"L",IF(WEEKDAY(M$10)=1,"","X")))</f>
        <v>X</v>
      </c>
      <c r="N47" s="61" t="str">
        <f>IF(OR($A47="",N$10=""),"",IF(IFERROR(MATCH(BBC_1!N$10,Infor!$A$13:$A$30,0),0)&gt;0,"L",IF(WEEKDAY(N$10)=1,"","X")))</f>
        <v>X</v>
      </c>
      <c r="O47" s="61" t="str">
        <f>IF(OR($A47="",O$10=""),"",IF(IFERROR(MATCH(BBC_1!O$10,Infor!$A$13:$A$30,0),0)&gt;0,"L",IF(WEEKDAY(O$10)=1,"","X")))</f>
        <v>X</v>
      </c>
      <c r="P47" s="61" t="str">
        <f>IF(OR($A47="",P$10=""),"",IF(IFERROR(MATCH(BBC_1!P$10,Infor!$A$13:$A$30,0),0)&gt;0,"L",IF(WEEKDAY(P$10)=1,"","X")))</f>
        <v>X</v>
      </c>
      <c r="Q47" s="61" t="str">
        <f>IF(OR($A47="",Q$10=""),"",IF(IFERROR(MATCH(BBC_1!Q$10,Infor!$A$13:$A$30,0),0)&gt;0,"L",IF(WEEKDAY(Q$10)=1,"","X")))</f>
        <v>X</v>
      </c>
      <c r="R47" s="61" t="str">
        <f>IF(OR($A47="",R$10=""),"",IF(IFERROR(MATCH(BBC_1!R$10,Infor!$A$13:$A$30,0),0)&gt;0,"L",IF(WEEKDAY(R$10)=1,"","X")))</f>
        <v>X</v>
      </c>
      <c r="S47" s="61" t="str">
        <f>IF(OR($A47="",S$10=""),"",IF(IFERROR(MATCH(BBC_1!S$10,Infor!$A$13:$A$30,0),0)&gt;0,"L",IF(WEEKDAY(S$10)=1,"","X")))</f>
        <v/>
      </c>
      <c r="T47" s="61" t="str">
        <f>IF(OR($A47="",T$10=""),"",IF(IFERROR(MATCH(BBC_1!T$10,Infor!$A$13:$A$30,0),0)&gt;0,"L",IF(WEEKDAY(T$10)=1,"","X")))</f>
        <v>X</v>
      </c>
      <c r="U47" s="61" t="str">
        <f>IF(OR($A47="",U$10=""),"",IF(IFERROR(MATCH(BBC_1!U$10,Infor!$A$13:$A$30,0),0)&gt;0,"L",IF(WEEKDAY(U$10)=1,"","X")))</f>
        <v>X</v>
      </c>
      <c r="V47" s="61" t="str">
        <f>IF(OR($A47="",V$10=""),"",IF(IFERROR(MATCH(BBC_1!V$10,Infor!$A$13:$A$30,0),0)&gt;0,"L",IF(WEEKDAY(V$10)=1,"","X")))</f>
        <v>X</v>
      </c>
      <c r="W47" s="61" t="str">
        <f>IF(OR($A47="",W$10=""),"",IF(IFERROR(MATCH(BBC_1!W$10,Infor!$A$13:$A$30,0),0)&gt;0,"L",IF(WEEKDAY(W$10)=1,"","X")))</f>
        <v>X</v>
      </c>
      <c r="X47" s="61" t="str">
        <f>IF(OR($A47="",X$10=""),"",IF(IFERROR(MATCH(BBC_1!X$10,Infor!$A$13:$A$30,0),0)&gt;0,"L",IF(WEEKDAY(X$10)=1,"","X")))</f>
        <v>X</v>
      </c>
      <c r="Y47" s="61" t="str">
        <f>IF(OR($A47="",Y$10=""),"",IF(IFERROR(MATCH(BBC_1!Y$10,Infor!$A$13:$A$30,0),0)&gt;0,"L",IF(WEEKDAY(Y$10)=1,"","X")))</f>
        <v>X</v>
      </c>
      <c r="Z47" s="61" t="str">
        <f>IF(OR($A47="",Z$10=""),"",IF(IFERROR(MATCH(BBC_1!Z$10,Infor!$A$13:$A$30,0),0)&gt;0,"L",IF(WEEKDAY(Z$10)=1,"","X")))</f>
        <v/>
      </c>
      <c r="AA47" s="61" t="str">
        <f>IF(OR($A47="",AA$10=""),"",IF(IFERROR(MATCH(BBC_1!AA$10,Infor!$A$13:$A$30,0),0)&gt;0,"L",IF(WEEKDAY(AA$10)=1,"","X")))</f>
        <v>X</v>
      </c>
      <c r="AB47" s="61" t="str">
        <f>IF(OR($A47="",AB$10=""),"",IF(IFERROR(MATCH(BBC_1!AB$10,Infor!$A$13:$A$30,0),0)&gt;0,"L",IF(WEEKDAY(AB$10)=1,"","X")))</f>
        <v>X</v>
      </c>
      <c r="AC47" s="61" t="str">
        <f>IF(OR($A47="",AC$10=""),"",IF(IFERROR(MATCH(BBC_1!AC$10,Infor!$A$13:$A$30,0),0)&gt;0,"L",IF(WEEKDAY(AC$10)=1,"","X")))</f>
        <v>X</v>
      </c>
      <c r="AD47" s="61" t="str">
        <f>IF(OR($A47="",AD$10=""),"",IF(IFERROR(MATCH(BBC_1!AD$10,Infor!$A$13:$A$30,0),0)&gt;0,"L",IF(WEEKDAY(AD$10)=1,"","X")))</f>
        <v>L</v>
      </c>
      <c r="AE47" s="61" t="str">
        <f>IF(OR($A47="",AE$10=""),"",IF(IFERROR(MATCH(BBC_1!AE$10,Infor!$A$13:$A$30,0),0)&gt;0,"L",IF(WEEKDAY(AE$10)=1,"","X")))</f>
        <v>L</v>
      </c>
      <c r="AF47" s="61" t="str">
        <f>IF(OR($A47="",AF$10=""),"",IF(IFERROR(MATCH(BBC_1!AF$10,Infor!$A$13:$A$30,0),0)&gt;0,"L",IF(WEEKDAY(AF$10)=1,"","X")))</f>
        <v>L</v>
      </c>
      <c r="AG47" s="61" t="str">
        <f>IF(OR($A47="",AG$10=""),"",IF(IFERROR(MATCH(BBC_1!AG$10,Infor!$A$13:$A$30,0),0)&gt;0,"L",IF(WEEKDAY(AG$10)=1,"","X")))</f>
        <v>L</v>
      </c>
      <c r="AH47" s="61" t="str">
        <f>IF(OR($A47="",AH$10=""),"",IF(IFERROR(MATCH(BBC_1!AH$10,Infor!$A$13:$A$30,0),0)&gt;0,"L",IF(WEEKDAY(AH$10)=1,"","X")))</f>
        <v>L</v>
      </c>
      <c r="AI47" s="61" t="str">
        <f>IF(OR($A47="",AI$10=""),"",IF(IFERROR(MATCH(BBC_1!AI$10,Infor!$A$13:$A$30,0),0)&gt;0,"L",IF(WEEKDAY(AI$10)=1,"","X")))</f>
        <v>L</v>
      </c>
      <c r="AJ47" s="62"/>
      <c r="AK47" s="62">
        <f t="shared" si="6"/>
        <v>20</v>
      </c>
      <c r="AL47" s="62">
        <f t="shared" si="7"/>
        <v>7</v>
      </c>
      <c r="AM47" s="62"/>
      <c r="AN47" s="63"/>
      <c r="AO47" s="44">
        <f t="shared" si="0"/>
        <v>1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9"/>
        <v>A37</v>
      </c>
      <c r="D48" s="60" t="str">
        <f t="shared" si="10"/>
        <v>Nhân viên</v>
      </c>
      <c r="E48" s="61" t="str">
        <f>IF(OR($A48="",E$10=""),"",IF(IFERROR(MATCH(BBC_1!E$10,Infor!$A$13:$A$30,0),0)&gt;0,"L",IF(WEEKDAY(E$10)=1,"","X")))</f>
        <v/>
      </c>
      <c r="F48" s="61" t="str">
        <f>IF(OR($A48="",F$10=""),"",IF(IFERROR(MATCH(BBC_1!F$10,Infor!$A$13:$A$30,0),0)&gt;0,"L",IF(WEEKDAY(F$10)=1,"","X")))</f>
        <v>L</v>
      </c>
      <c r="G48" s="61" t="str">
        <f>IF(OR($A48="",G$10=""),"",IF(IFERROR(MATCH(BBC_1!G$10,Infor!$A$13:$A$30,0),0)&gt;0,"L",IF(WEEKDAY(G$10)=1,"","X")))</f>
        <v>X</v>
      </c>
      <c r="H48" s="61" t="str">
        <f>IF(OR($A48="",H$10=""),"",IF(IFERROR(MATCH(BBC_1!H$10,Infor!$A$13:$A$30,0),0)&gt;0,"L",IF(WEEKDAY(H$10)=1,"","X")))</f>
        <v>X</v>
      </c>
      <c r="I48" s="61" t="str">
        <f>IF(OR($A48="",I$10=""),"",IF(IFERROR(MATCH(BBC_1!I$10,Infor!$A$13:$A$30,0),0)&gt;0,"L",IF(WEEKDAY(I$10)=1,"","X")))</f>
        <v>X</v>
      </c>
      <c r="J48" s="61" t="str">
        <f>IF(OR($A48="",J$10=""),"",IF(IFERROR(MATCH(BBC_1!J$10,Infor!$A$13:$A$30,0),0)&gt;0,"L",IF(WEEKDAY(J$10)=1,"","X")))</f>
        <v>X</v>
      </c>
      <c r="K48" s="61" t="str">
        <f>IF(OR($A48="",K$10=""),"",IF(IFERROR(MATCH(BBC_1!K$10,Infor!$A$13:$A$30,0),0)&gt;0,"L",IF(WEEKDAY(K$10)=1,"","X")))</f>
        <v>X</v>
      </c>
      <c r="L48" s="61" t="str">
        <f>IF(OR($A48="",L$10=""),"",IF(IFERROR(MATCH(BBC_1!L$10,Infor!$A$13:$A$30,0),0)&gt;0,"L",IF(WEEKDAY(L$10)=1,"","X")))</f>
        <v/>
      </c>
      <c r="M48" s="61" t="str">
        <f>IF(OR($A48="",M$10=""),"",IF(IFERROR(MATCH(BBC_1!M$10,Infor!$A$13:$A$30,0),0)&gt;0,"L",IF(WEEKDAY(M$10)=1,"","X")))</f>
        <v>X</v>
      </c>
      <c r="N48" s="61" t="str">
        <f>IF(OR($A48="",N$10=""),"",IF(IFERROR(MATCH(BBC_1!N$10,Infor!$A$13:$A$30,0),0)&gt;0,"L",IF(WEEKDAY(N$10)=1,"","X")))</f>
        <v>X</v>
      </c>
      <c r="O48" s="61" t="str">
        <f>IF(OR($A48="",O$10=""),"",IF(IFERROR(MATCH(BBC_1!O$10,Infor!$A$13:$A$30,0),0)&gt;0,"L",IF(WEEKDAY(O$10)=1,"","X")))</f>
        <v>X</v>
      </c>
      <c r="P48" s="61" t="str">
        <f>IF(OR($A48="",P$10=""),"",IF(IFERROR(MATCH(BBC_1!P$10,Infor!$A$13:$A$30,0),0)&gt;0,"L",IF(WEEKDAY(P$10)=1,"","X")))</f>
        <v>X</v>
      </c>
      <c r="Q48" s="61" t="str">
        <f>IF(OR($A48="",Q$10=""),"",IF(IFERROR(MATCH(BBC_1!Q$10,Infor!$A$13:$A$30,0),0)&gt;0,"L",IF(WEEKDAY(Q$10)=1,"","X")))</f>
        <v>X</v>
      </c>
      <c r="R48" s="61" t="str">
        <f>IF(OR($A48="",R$10=""),"",IF(IFERROR(MATCH(BBC_1!R$10,Infor!$A$13:$A$30,0),0)&gt;0,"L",IF(WEEKDAY(R$10)=1,"","X")))</f>
        <v>X</v>
      </c>
      <c r="S48" s="61" t="str">
        <f>IF(OR($A48="",S$10=""),"",IF(IFERROR(MATCH(BBC_1!S$10,Infor!$A$13:$A$30,0),0)&gt;0,"L",IF(WEEKDAY(S$10)=1,"","X")))</f>
        <v/>
      </c>
      <c r="T48" s="61" t="str">
        <f>IF(OR($A48="",T$10=""),"",IF(IFERROR(MATCH(BBC_1!T$10,Infor!$A$13:$A$30,0),0)&gt;0,"L",IF(WEEKDAY(T$10)=1,"","X")))</f>
        <v>X</v>
      </c>
      <c r="U48" s="61" t="str">
        <f>IF(OR($A48="",U$10=""),"",IF(IFERROR(MATCH(BBC_1!U$10,Infor!$A$13:$A$30,0),0)&gt;0,"L",IF(WEEKDAY(U$10)=1,"","X")))</f>
        <v>X</v>
      </c>
      <c r="V48" s="61" t="str">
        <f>IF(OR($A48="",V$10=""),"",IF(IFERROR(MATCH(BBC_1!V$10,Infor!$A$13:$A$30,0),0)&gt;0,"L",IF(WEEKDAY(V$10)=1,"","X")))</f>
        <v>X</v>
      </c>
      <c r="W48" s="61" t="str">
        <f>IF(OR($A48="",W$10=""),"",IF(IFERROR(MATCH(BBC_1!W$10,Infor!$A$13:$A$30,0),0)&gt;0,"L",IF(WEEKDAY(W$10)=1,"","X")))</f>
        <v>X</v>
      </c>
      <c r="X48" s="61" t="str">
        <f>IF(OR($A48="",X$10=""),"",IF(IFERROR(MATCH(BBC_1!X$10,Infor!$A$13:$A$30,0),0)&gt;0,"L",IF(WEEKDAY(X$10)=1,"","X")))</f>
        <v>X</v>
      </c>
      <c r="Y48" s="61" t="str">
        <f>IF(OR($A48="",Y$10=""),"",IF(IFERROR(MATCH(BBC_1!Y$10,Infor!$A$13:$A$30,0),0)&gt;0,"L",IF(WEEKDAY(Y$10)=1,"","X")))</f>
        <v>X</v>
      </c>
      <c r="Z48" s="61" t="str">
        <f>IF(OR($A48="",Z$10=""),"",IF(IFERROR(MATCH(BBC_1!Z$10,Infor!$A$13:$A$30,0),0)&gt;0,"L",IF(WEEKDAY(Z$10)=1,"","X")))</f>
        <v/>
      </c>
      <c r="AA48" s="61" t="str">
        <f>IF(OR($A48="",AA$10=""),"",IF(IFERROR(MATCH(BBC_1!AA$10,Infor!$A$13:$A$30,0),0)&gt;0,"L",IF(WEEKDAY(AA$10)=1,"","X")))</f>
        <v>X</v>
      </c>
      <c r="AB48" s="61" t="str">
        <f>IF(OR($A48="",AB$10=""),"",IF(IFERROR(MATCH(BBC_1!AB$10,Infor!$A$13:$A$30,0),0)&gt;0,"L",IF(WEEKDAY(AB$10)=1,"","X")))</f>
        <v>X</v>
      </c>
      <c r="AC48" s="61" t="str">
        <f>IF(OR($A48="",AC$10=""),"",IF(IFERROR(MATCH(BBC_1!AC$10,Infor!$A$13:$A$30,0),0)&gt;0,"L",IF(WEEKDAY(AC$10)=1,"","X")))</f>
        <v>X</v>
      </c>
      <c r="AD48" s="61" t="str">
        <f>IF(OR($A48="",AD$10=""),"",IF(IFERROR(MATCH(BBC_1!AD$10,Infor!$A$13:$A$30,0),0)&gt;0,"L",IF(WEEKDAY(AD$10)=1,"","X")))</f>
        <v>L</v>
      </c>
      <c r="AE48" s="61" t="str">
        <f>IF(OR($A48="",AE$10=""),"",IF(IFERROR(MATCH(BBC_1!AE$10,Infor!$A$13:$A$30,0),0)&gt;0,"L",IF(WEEKDAY(AE$10)=1,"","X")))</f>
        <v>L</v>
      </c>
      <c r="AF48" s="61" t="str">
        <f>IF(OR($A48="",AF$10=""),"",IF(IFERROR(MATCH(BBC_1!AF$10,Infor!$A$13:$A$30,0),0)&gt;0,"L",IF(WEEKDAY(AF$10)=1,"","X")))</f>
        <v>L</v>
      </c>
      <c r="AG48" s="61" t="str">
        <f>IF(OR($A48="",AG$10=""),"",IF(IFERROR(MATCH(BBC_1!AG$10,Infor!$A$13:$A$30,0),0)&gt;0,"L",IF(WEEKDAY(AG$10)=1,"","X")))</f>
        <v>L</v>
      </c>
      <c r="AH48" s="61" t="str">
        <f>IF(OR($A48="",AH$10=""),"",IF(IFERROR(MATCH(BBC_1!AH$10,Infor!$A$13:$A$30,0),0)&gt;0,"L",IF(WEEKDAY(AH$10)=1,"","X")))</f>
        <v>L</v>
      </c>
      <c r="AI48" s="61" t="str">
        <f>IF(OR($A48="",AI$10=""),"",IF(IFERROR(MATCH(BBC_1!AI$10,Infor!$A$13:$A$30,0),0)&gt;0,"L",IF(WEEKDAY(AI$10)=1,"","X")))</f>
        <v>L</v>
      </c>
      <c r="AJ48" s="62"/>
      <c r="AK48" s="62">
        <f t="shared" si="6"/>
        <v>20</v>
      </c>
      <c r="AL48" s="62">
        <f t="shared" si="7"/>
        <v>7</v>
      </c>
      <c r="AM48" s="62"/>
      <c r="AN48" s="63"/>
      <c r="AO48" s="44">
        <f t="shared" si="0"/>
        <v>1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9"/>
        <v>A38</v>
      </c>
      <c r="D49" s="60" t="str">
        <f t="shared" si="10"/>
        <v>Nhân viên</v>
      </c>
      <c r="E49" s="61" t="str">
        <f>IF(OR($A49="",E$10=""),"",IF(IFERROR(MATCH(BBC_1!E$10,Infor!$A$13:$A$30,0),0)&gt;0,"L",IF(WEEKDAY(E$10)=1,"","X")))</f>
        <v/>
      </c>
      <c r="F49" s="61" t="str">
        <f>IF(OR($A49="",F$10=""),"",IF(IFERROR(MATCH(BBC_1!F$10,Infor!$A$13:$A$30,0),0)&gt;0,"L",IF(WEEKDAY(F$10)=1,"","X")))</f>
        <v>L</v>
      </c>
      <c r="G49" s="61" t="str">
        <f>IF(OR($A49="",G$10=""),"",IF(IFERROR(MATCH(BBC_1!G$10,Infor!$A$13:$A$30,0),0)&gt;0,"L",IF(WEEKDAY(G$10)=1,"","X")))</f>
        <v>X</v>
      </c>
      <c r="H49" s="61" t="str">
        <f>IF(OR($A49="",H$10=""),"",IF(IFERROR(MATCH(BBC_1!H$10,Infor!$A$13:$A$30,0),0)&gt;0,"L",IF(WEEKDAY(H$10)=1,"","X")))</f>
        <v>X</v>
      </c>
      <c r="I49" s="61" t="str">
        <f>IF(OR($A49="",I$10=""),"",IF(IFERROR(MATCH(BBC_1!I$10,Infor!$A$13:$A$30,0),0)&gt;0,"L",IF(WEEKDAY(I$10)=1,"","X")))</f>
        <v>X</v>
      </c>
      <c r="J49" s="61" t="str">
        <f>IF(OR($A49="",J$10=""),"",IF(IFERROR(MATCH(BBC_1!J$10,Infor!$A$13:$A$30,0),0)&gt;0,"L",IF(WEEKDAY(J$10)=1,"","X")))</f>
        <v>X</v>
      </c>
      <c r="K49" s="61" t="str">
        <f>IF(OR($A49="",K$10=""),"",IF(IFERROR(MATCH(BBC_1!K$10,Infor!$A$13:$A$30,0),0)&gt;0,"L",IF(WEEKDAY(K$10)=1,"","X")))</f>
        <v>X</v>
      </c>
      <c r="L49" s="61" t="str">
        <f>IF(OR($A49="",L$10=""),"",IF(IFERROR(MATCH(BBC_1!L$10,Infor!$A$13:$A$30,0),0)&gt;0,"L",IF(WEEKDAY(L$10)=1,"","X")))</f>
        <v/>
      </c>
      <c r="M49" s="61" t="str">
        <f>IF(OR($A49="",M$10=""),"",IF(IFERROR(MATCH(BBC_1!M$10,Infor!$A$13:$A$30,0),0)&gt;0,"L",IF(WEEKDAY(M$10)=1,"","X")))</f>
        <v>X</v>
      </c>
      <c r="N49" s="61" t="str">
        <f>IF(OR($A49="",N$10=""),"",IF(IFERROR(MATCH(BBC_1!N$10,Infor!$A$13:$A$30,0),0)&gt;0,"L",IF(WEEKDAY(N$10)=1,"","X")))</f>
        <v>X</v>
      </c>
      <c r="O49" s="61" t="str">
        <f>IF(OR($A49="",O$10=""),"",IF(IFERROR(MATCH(BBC_1!O$10,Infor!$A$13:$A$30,0),0)&gt;0,"L",IF(WEEKDAY(O$10)=1,"","X")))</f>
        <v>X</v>
      </c>
      <c r="P49" s="61" t="str">
        <f>IF(OR($A49="",P$10=""),"",IF(IFERROR(MATCH(BBC_1!P$10,Infor!$A$13:$A$30,0),0)&gt;0,"L",IF(WEEKDAY(P$10)=1,"","X")))</f>
        <v>X</v>
      </c>
      <c r="Q49" s="61" t="str">
        <f>IF(OR($A49="",Q$10=""),"",IF(IFERROR(MATCH(BBC_1!Q$10,Infor!$A$13:$A$30,0),0)&gt;0,"L",IF(WEEKDAY(Q$10)=1,"","X")))</f>
        <v>X</v>
      </c>
      <c r="R49" s="61" t="str">
        <f>IF(OR($A49="",R$10=""),"",IF(IFERROR(MATCH(BBC_1!R$10,Infor!$A$13:$A$30,0),0)&gt;0,"L",IF(WEEKDAY(R$10)=1,"","X")))</f>
        <v>X</v>
      </c>
      <c r="S49" s="61" t="str">
        <f>IF(OR($A49="",S$10=""),"",IF(IFERROR(MATCH(BBC_1!S$10,Infor!$A$13:$A$30,0),0)&gt;0,"L",IF(WEEKDAY(S$10)=1,"","X")))</f>
        <v/>
      </c>
      <c r="T49" s="61" t="str">
        <f>IF(OR($A49="",T$10=""),"",IF(IFERROR(MATCH(BBC_1!T$10,Infor!$A$13:$A$30,0),0)&gt;0,"L",IF(WEEKDAY(T$10)=1,"","X")))</f>
        <v>X</v>
      </c>
      <c r="U49" s="61" t="str">
        <f>IF(OR($A49="",U$10=""),"",IF(IFERROR(MATCH(BBC_1!U$10,Infor!$A$13:$A$30,0),0)&gt;0,"L",IF(WEEKDAY(U$10)=1,"","X")))</f>
        <v>X</v>
      </c>
      <c r="V49" s="61" t="str">
        <f>IF(OR($A49="",V$10=""),"",IF(IFERROR(MATCH(BBC_1!V$10,Infor!$A$13:$A$30,0),0)&gt;0,"L",IF(WEEKDAY(V$10)=1,"","X")))</f>
        <v>X</v>
      </c>
      <c r="W49" s="61" t="str">
        <f>IF(OR($A49="",W$10=""),"",IF(IFERROR(MATCH(BBC_1!W$10,Infor!$A$13:$A$30,0),0)&gt;0,"L",IF(WEEKDAY(W$10)=1,"","X")))</f>
        <v>X</v>
      </c>
      <c r="X49" s="61" t="str">
        <f>IF(OR($A49="",X$10=""),"",IF(IFERROR(MATCH(BBC_1!X$10,Infor!$A$13:$A$30,0),0)&gt;0,"L",IF(WEEKDAY(X$10)=1,"","X")))</f>
        <v>X</v>
      </c>
      <c r="Y49" s="61" t="str">
        <f>IF(OR($A49="",Y$10=""),"",IF(IFERROR(MATCH(BBC_1!Y$10,Infor!$A$13:$A$30,0),0)&gt;0,"L",IF(WEEKDAY(Y$10)=1,"","X")))</f>
        <v>X</v>
      </c>
      <c r="Z49" s="61" t="str">
        <f>IF(OR($A49="",Z$10=""),"",IF(IFERROR(MATCH(BBC_1!Z$10,Infor!$A$13:$A$30,0),0)&gt;0,"L",IF(WEEKDAY(Z$10)=1,"","X")))</f>
        <v/>
      </c>
      <c r="AA49" s="61" t="str">
        <f>IF(OR($A49="",AA$10=""),"",IF(IFERROR(MATCH(BBC_1!AA$10,Infor!$A$13:$A$30,0),0)&gt;0,"L",IF(WEEKDAY(AA$10)=1,"","X")))</f>
        <v>X</v>
      </c>
      <c r="AB49" s="61" t="str">
        <f>IF(OR($A49="",AB$10=""),"",IF(IFERROR(MATCH(BBC_1!AB$10,Infor!$A$13:$A$30,0),0)&gt;0,"L",IF(WEEKDAY(AB$10)=1,"","X")))</f>
        <v>X</v>
      </c>
      <c r="AC49" s="61" t="str">
        <f>IF(OR($A49="",AC$10=""),"",IF(IFERROR(MATCH(BBC_1!AC$10,Infor!$A$13:$A$30,0),0)&gt;0,"L",IF(WEEKDAY(AC$10)=1,"","X")))</f>
        <v>X</v>
      </c>
      <c r="AD49" s="61" t="str">
        <f>IF(OR($A49="",AD$10=""),"",IF(IFERROR(MATCH(BBC_1!AD$10,Infor!$A$13:$A$30,0),0)&gt;0,"L",IF(WEEKDAY(AD$10)=1,"","X")))</f>
        <v>L</v>
      </c>
      <c r="AE49" s="61" t="str">
        <f>IF(OR($A49="",AE$10=""),"",IF(IFERROR(MATCH(BBC_1!AE$10,Infor!$A$13:$A$30,0),0)&gt;0,"L",IF(WEEKDAY(AE$10)=1,"","X")))</f>
        <v>L</v>
      </c>
      <c r="AF49" s="61" t="str">
        <f>IF(OR($A49="",AF$10=""),"",IF(IFERROR(MATCH(BBC_1!AF$10,Infor!$A$13:$A$30,0),0)&gt;0,"L",IF(WEEKDAY(AF$10)=1,"","X")))</f>
        <v>L</v>
      </c>
      <c r="AG49" s="61" t="str">
        <f>IF(OR($A49="",AG$10=""),"",IF(IFERROR(MATCH(BBC_1!AG$10,Infor!$A$13:$A$30,0),0)&gt;0,"L",IF(WEEKDAY(AG$10)=1,"","X")))</f>
        <v>L</v>
      </c>
      <c r="AH49" s="61" t="str">
        <f>IF(OR($A49="",AH$10=""),"",IF(IFERROR(MATCH(BBC_1!AH$10,Infor!$A$13:$A$30,0),0)&gt;0,"L",IF(WEEKDAY(AH$10)=1,"","X")))</f>
        <v>L</v>
      </c>
      <c r="AI49" s="61" t="str">
        <f>IF(OR($A49="",AI$10=""),"",IF(IFERROR(MATCH(BBC_1!AI$10,Infor!$A$13:$A$30,0),0)&gt;0,"L",IF(WEEKDAY(AI$10)=1,"","X")))</f>
        <v>L</v>
      </c>
      <c r="AJ49" s="62"/>
      <c r="AK49" s="62">
        <f t="shared" si="6"/>
        <v>20</v>
      </c>
      <c r="AL49" s="62">
        <f t="shared" si="7"/>
        <v>7</v>
      </c>
      <c r="AM49" s="62"/>
      <c r="AN49" s="63"/>
      <c r="AO49" s="44">
        <f t="shared" si="0"/>
        <v>1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9"/>
        <v>A39</v>
      </c>
      <c r="D50" s="60" t="str">
        <f t="shared" si="10"/>
        <v>Nhân viên</v>
      </c>
      <c r="E50" s="61" t="str">
        <f>IF(OR($A50="",E$10=""),"",IF(IFERROR(MATCH(BBC_1!E$10,Infor!$A$13:$A$30,0),0)&gt;0,"L",IF(WEEKDAY(E$10)=1,"","X")))</f>
        <v/>
      </c>
      <c r="F50" s="61" t="str">
        <f>IF(OR($A50="",F$10=""),"",IF(IFERROR(MATCH(BBC_1!F$10,Infor!$A$13:$A$30,0),0)&gt;0,"L",IF(WEEKDAY(F$10)=1,"","X")))</f>
        <v>L</v>
      </c>
      <c r="G50" s="61" t="str">
        <f>IF(OR($A50="",G$10=""),"",IF(IFERROR(MATCH(BBC_1!G$10,Infor!$A$13:$A$30,0),0)&gt;0,"L",IF(WEEKDAY(G$10)=1,"","X")))</f>
        <v>X</v>
      </c>
      <c r="H50" s="61" t="str">
        <f>IF(OR($A50="",H$10=""),"",IF(IFERROR(MATCH(BBC_1!H$10,Infor!$A$13:$A$30,0),0)&gt;0,"L",IF(WEEKDAY(H$10)=1,"","X")))</f>
        <v>X</v>
      </c>
      <c r="I50" s="61" t="str">
        <f>IF(OR($A50="",I$10=""),"",IF(IFERROR(MATCH(BBC_1!I$10,Infor!$A$13:$A$30,0),0)&gt;0,"L",IF(WEEKDAY(I$10)=1,"","X")))</f>
        <v>X</v>
      </c>
      <c r="J50" s="61" t="str">
        <f>IF(OR($A50="",J$10=""),"",IF(IFERROR(MATCH(BBC_1!J$10,Infor!$A$13:$A$30,0),0)&gt;0,"L",IF(WEEKDAY(J$10)=1,"","X")))</f>
        <v>X</v>
      </c>
      <c r="K50" s="61" t="str">
        <f>IF(OR($A50="",K$10=""),"",IF(IFERROR(MATCH(BBC_1!K$10,Infor!$A$13:$A$30,0),0)&gt;0,"L",IF(WEEKDAY(K$10)=1,"","X")))</f>
        <v>X</v>
      </c>
      <c r="L50" s="61" t="str">
        <f>IF(OR($A50="",L$10=""),"",IF(IFERROR(MATCH(BBC_1!L$10,Infor!$A$13:$A$30,0),0)&gt;0,"L",IF(WEEKDAY(L$10)=1,"","X")))</f>
        <v/>
      </c>
      <c r="M50" s="61" t="str">
        <f>IF(OR($A50="",M$10=""),"",IF(IFERROR(MATCH(BBC_1!M$10,Infor!$A$13:$A$30,0),0)&gt;0,"L",IF(WEEKDAY(M$10)=1,"","X")))</f>
        <v>X</v>
      </c>
      <c r="N50" s="61" t="str">
        <f>IF(OR($A50="",N$10=""),"",IF(IFERROR(MATCH(BBC_1!N$10,Infor!$A$13:$A$30,0),0)&gt;0,"L",IF(WEEKDAY(N$10)=1,"","X")))</f>
        <v>X</v>
      </c>
      <c r="O50" s="61" t="str">
        <f>IF(OR($A50="",O$10=""),"",IF(IFERROR(MATCH(BBC_1!O$10,Infor!$A$13:$A$30,0),0)&gt;0,"L",IF(WEEKDAY(O$10)=1,"","X")))</f>
        <v>X</v>
      </c>
      <c r="P50" s="61" t="str">
        <f>IF(OR($A50="",P$10=""),"",IF(IFERROR(MATCH(BBC_1!P$10,Infor!$A$13:$A$30,0),0)&gt;0,"L",IF(WEEKDAY(P$10)=1,"","X")))</f>
        <v>X</v>
      </c>
      <c r="Q50" s="61" t="str">
        <f>IF(OR($A50="",Q$10=""),"",IF(IFERROR(MATCH(BBC_1!Q$10,Infor!$A$13:$A$30,0),0)&gt;0,"L",IF(WEEKDAY(Q$10)=1,"","X")))</f>
        <v>X</v>
      </c>
      <c r="R50" s="61" t="str">
        <f>IF(OR($A50="",R$10=""),"",IF(IFERROR(MATCH(BBC_1!R$10,Infor!$A$13:$A$30,0),0)&gt;0,"L",IF(WEEKDAY(R$10)=1,"","X")))</f>
        <v>X</v>
      </c>
      <c r="S50" s="61" t="str">
        <f>IF(OR($A50="",S$10=""),"",IF(IFERROR(MATCH(BBC_1!S$10,Infor!$A$13:$A$30,0),0)&gt;0,"L",IF(WEEKDAY(S$10)=1,"","X")))</f>
        <v/>
      </c>
      <c r="T50" s="61" t="str">
        <f>IF(OR($A50="",T$10=""),"",IF(IFERROR(MATCH(BBC_1!T$10,Infor!$A$13:$A$30,0),0)&gt;0,"L",IF(WEEKDAY(T$10)=1,"","X")))</f>
        <v>X</v>
      </c>
      <c r="U50" s="61" t="str">
        <f>IF(OR($A50="",U$10=""),"",IF(IFERROR(MATCH(BBC_1!U$10,Infor!$A$13:$A$30,0),0)&gt;0,"L",IF(WEEKDAY(U$10)=1,"","X")))</f>
        <v>X</v>
      </c>
      <c r="V50" s="61" t="str">
        <f>IF(OR($A50="",V$10=""),"",IF(IFERROR(MATCH(BBC_1!V$10,Infor!$A$13:$A$30,0),0)&gt;0,"L",IF(WEEKDAY(V$10)=1,"","X")))</f>
        <v>X</v>
      </c>
      <c r="W50" s="61" t="str">
        <f>IF(OR($A50="",W$10=""),"",IF(IFERROR(MATCH(BBC_1!W$10,Infor!$A$13:$A$30,0),0)&gt;0,"L",IF(WEEKDAY(W$10)=1,"","X")))</f>
        <v>X</v>
      </c>
      <c r="X50" s="61" t="str">
        <f>IF(OR($A50="",X$10=""),"",IF(IFERROR(MATCH(BBC_1!X$10,Infor!$A$13:$A$30,0),0)&gt;0,"L",IF(WEEKDAY(X$10)=1,"","X")))</f>
        <v>X</v>
      </c>
      <c r="Y50" s="61" t="str">
        <f>IF(OR($A50="",Y$10=""),"",IF(IFERROR(MATCH(BBC_1!Y$10,Infor!$A$13:$A$30,0),0)&gt;0,"L",IF(WEEKDAY(Y$10)=1,"","X")))</f>
        <v>X</v>
      </c>
      <c r="Z50" s="61" t="str">
        <f>IF(OR($A50="",Z$10=""),"",IF(IFERROR(MATCH(BBC_1!Z$10,Infor!$A$13:$A$30,0),0)&gt;0,"L",IF(WEEKDAY(Z$10)=1,"","X")))</f>
        <v/>
      </c>
      <c r="AA50" s="61" t="str">
        <f>IF(OR($A50="",AA$10=""),"",IF(IFERROR(MATCH(BBC_1!AA$10,Infor!$A$13:$A$30,0),0)&gt;0,"L",IF(WEEKDAY(AA$10)=1,"","X")))</f>
        <v>X</v>
      </c>
      <c r="AB50" s="61" t="str">
        <f>IF(OR($A50="",AB$10=""),"",IF(IFERROR(MATCH(BBC_1!AB$10,Infor!$A$13:$A$30,0),0)&gt;0,"L",IF(WEEKDAY(AB$10)=1,"","X")))</f>
        <v>X</v>
      </c>
      <c r="AC50" s="61" t="str">
        <f>IF(OR($A50="",AC$10=""),"",IF(IFERROR(MATCH(BBC_1!AC$10,Infor!$A$13:$A$30,0),0)&gt;0,"L",IF(WEEKDAY(AC$10)=1,"","X")))</f>
        <v>X</v>
      </c>
      <c r="AD50" s="61" t="str">
        <f>IF(OR($A50="",AD$10=""),"",IF(IFERROR(MATCH(BBC_1!AD$10,Infor!$A$13:$A$30,0),0)&gt;0,"L",IF(WEEKDAY(AD$10)=1,"","X")))</f>
        <v>L</v>
      </c>
      <c r="AE50" s="61" t="str">
        <f>IF(OR($A50="",AE$10=""),"",IF(IFERROR(MATCH(BBC_1!AE$10,Infor!$A$13:$A$30,0),0)&gt;0,"L",IF(WEEKDAY(AE$10)=1,"","X")))</f>
        <v>L</v>
      </c>
      <c r="AF50" s="61" t="str">
        <f>IF(OR($A50="",AF$10=""),"",IF(IFERROR(MATCH(BBC_1!AF$10,Infor!$A$13:$A$30,0),0)&gt;0,"L",IF(WEEKDAY(AF$10)=1,"","X")))</f>
        <v>L</v>
      </c>
      <c r="AG50" s="61" t="str">
        <f>IF(OR($A50="",AG$10=""),"",IF(IFERROR(MATCH(BBC_1!AG$10,Infor!$A$13:$A$30,0),0)&gt;0,"L",IF(WEEKDAY(AG$10)=1,"","X")))</f>
        <v>L</v>
      </c>
      <c r="AH50" s="61" t="str">
        <f>IF(OR($A50="",AH$10=""),"",IF(IFERROR(MATCH(BBC_1!AH$10,Infor!$A$13:$A$30,0),0)&gt;0,"L",IF(WEEKDAY(AH$10)=1,"","X")))</f>
        <v>L</v>
      </c>
      <c r="AI50" s="61" t="str">
        <f>IF(OR($A50="",AI$10=""),"",IF(IFERROR(MATCH(BBC_1!AI$10,Infor!$A$13:$A$30,0),0)&gt;0,"L",IF(WEEKDAY(AI$10)=1,"","X")))</f>
        <v>L</v>
      </c>
      <c r="AJ50" s="62"/>
      <c r="AK50" s="62">
        <f t="shared" si="6"/>
        <v>20</v>
      </c>
      <c r="AL50" s="62">
        <f t="shared" si="7"/>
        <v>7</v>
      </c>
      <c r="AM50" s="62"/>
      <c r="AN50" s="63"/>
      <c r="AO50" s="44">
        <f t="shared" si="0"/>
        <v>1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9"/>
        <v>A40</v>
      </c>
      <c r="D51" s="60" t="str">
        <f t="shared" si="10"/>
        <v>Nhân viên</v>
      </c>
      <c r="E51" s="61" t="str">
        <f>IF(OR($A51="",E$10=""),"",IF(IFERROR(MATCH(BBC_1!E$10,Infor!$A$13:$A$30,0),0)&gt;0,"L",IF(WEEKDAY(E$10)=1,"","X")))</f>
        <v/>
      </c>
      <c r="F51" s="61" t="str">
        <f>IF(OR($A51="",F$10=""),"",IF(IFERROR(MATCH(BBC_1!F$10,Infor!$A$13:$A$30,0),0)&gt;0,"L",IF(WEEKDAY(F$10)=1,"","X")))</f>
        <v>L</v>
      </c>
      <c r="G51" s="61" t="str">
        <f>IF(OR($A51="",G$10=""),"",IF(IFERROR(MATCH(BBC_1!G$10,Infor!$A$13:$A$30,0),0)&gt;0,"L",IF(WEEKDAY(G$10)=1,"","X")))</f>
        <v>X</v>
      </c>
      <c r="H51" s="61" t="str">
        <f>IF(OR($A51="",H$10=""),"",IF(IFERROR(MATCH(BBC_1!H$10,Infor!$A$13:$A$30,0),0)&gt;0,"L",IF(WEEKDAY(H$10)=1,"","X")))</f>
        <v>X</v>
      </c>
      <c r="I51" s="61" t="str">
        <f>IF(OR($A51="",I$10=""),"",IF(IFERROR(MATCH(BBC_1!I$10,Infor!$A$13:$A$30,0),0)&gt;0,"L",IF(WEEKDAY(I$10)=1,"","X")))</f>
        <v>X</v>
      </c>
      <c r="J51" s="61" t="str">
        <f>IF(OR($A51="",J$10=""),"",IF(IFERROR(MATCH(BBC_1!J$10,Infor!$A$13:$A$30,0),0)&gt;0,"L",IF(WEEKDAY(J$10)=1,"","X")))</f>
        <v>X</v>
      </c>
      <c r="K51" s="61" t="str">
        <f>IF(OR($A51="",K$10=""),"",IF(IFERROR(MATCH(BBC_1!K$10,Infor!$A$13:$A$30,0),0)&gt;0,"L",IF(WEEKDAY(K$10)=1,"","X")))</f>
        <v>X</v>
      </c>
      <c r="L51" s="61" t="str">
        <f>IF(OR($A51="",L$10=""),"",IF(IFERROR(MATCH(BBC_1!L$10,Infor!$A$13:$A$30,0),0)&gt;0,"L",IF(WEEKDAY(L$10)=1,"","X")))</f>
        <v/>
      </c>
      <c r="M51" s="61" t="str">
        <f>IF(OR($A51="",M$10=""),"",IF(IFERROR(MATCH(BBC_1!M$10,Infor!$A$13:$A$30,0),0)&gt;0,"L",IF(WEEKDAY(M$10)=1,"","X")))</f>
        <v>X</v>
      </c>
      <c r="N51" s="61" t="str">
        <f>IF(OR($A51="",N$10=""),"",IF(IFERROR(MATCH(BBC_1!N$10,Infor!$A$13:$A$30,0),0)&gt;0,"L",IF(WEEKDAY(N$10)=1,"","X")))</f>
        <v>X</v>
      </c>
      <c r="O51" s="61" t="str">
        <f>IF(OR($A51="",O$10=""),"",IF(IFERROR(MATCH(BBC_1!O$10,Infor!$A$13:$A$30,0),0)&gt;0,"L",IF(WEEKDAY(O$10)=1,"","X")))</f>
        <v>X</v>
      </c>
      <c r="P51" s="61" t="str">
        <f>IF(OR($A51="",P$10=""),"",IF(IFERROR(MATCH(BBC_1!P$10,Infor!$A$13:$A$30,0),0)&gt;0,"L",IF(WEEKDAY(P$10)=1,"","X")))</f>
        <v>X</v>
      </c>
      <c r="Q51" s="61" t="str">
        <f>IF(OR($A51="",Q$10=""),"",IF(IFERROR(MATCH(BBC_1!Q$10,Infor!$A$13:$A$30,0),0)&gt;0,"L",IF(WEEKDAY(Q$10)=1,"","X")))</f>
        <v>X</v>
      </c>
      <c r="R51" s="61" t="str">
        <f>IF(OR($A51="",R$10=""),"",IF(IFERROR(MATCH(BBC_1!R$10,Infor!$A$13:$A$30,0),0)&gt;0,"L",IF(WEEKDAY(R$10)=1,"","X")))</f>
        <v>X</v>
      </c>
      <c r="S51" s="61" t="str">
        <f>IF(OR($A51="",S$10=""),"",IF(IFERROR(MATCH(BBC_1!S$10,Infor!$A$13:$A$30,0),0)&gt;0,"L",IF(WEEKDAY(S$10)=1,"","X")))</f>
        <v/>
      </c>
      <c r="T51" s="61" t="str">
        <f>IF(OR($A51="",T$10=""),"",IF(IFERROR(MATCH(BBC_1!T$10,Infor!$A$13:$A$30,0),0)&gt;0,"L",IF(WEEKDAY(T$10)=1,"","X")))</f>
        <v>X</v>
      </c>
      <c r="U51" s="61" t="str">
        <f>IF(OR($A51="",U$10=""),"",IF(IFERROR(MATCH(BBC_1!U$10,Infor!$A$13:$A$30,0),0)&gt;0,"L",IF(WEEKDAY(U$10)=1,"","X")))</f>
        <v>X</v>
      </c>
      <c r="V51" s="61" t="str">
        <f>IF(OR($A51="",V$10=""),"",IF(IFERROR(MATCH(BBC_1!V$10,Infor!$A$13:$A$30,0),0)&gt;0,"L",IF(WEEKDAY(V$10)=1,"","X")))</f>
        <v>X</v>
      </c>
      <c r="W51" s="61" t="str">
        <f>IF(OR($A51="",W$10=""),"",IF(IFERROR(MATCH(BBC_1!W$10,Infor!$A$13:$A$30,0),0)&gt;0,"L",IF(WEEKDAY(W$10)=1,"","X")))</f>
        <v>X</v>
      </c>
      <c r="X51" s="61" t="str">
        <f>IF(OR($A51="",X$10=""),"",IF(IFERROR(MATCH(BBC_1!X$10,Infor!$A$13:$A$30,0),0)&gt;0,"L",IF(WEEKDAY(X$10)=1,"","X")))</f>
        <v>X</v>
      </c>
      <c r="Y51" s="61" t="str">
        <f>IF(OR($A51="",Y$10=""),"",IF(IFERROR(MATCH(BBC_1!Y$10,Infor!$A$13:$A$30,0),0)&gt;0,"L",IF(WEEKDAY(Y$10)=1,"","X")))</f>
        <v>X</v>
      </c>
      <c r="Z51" s="61" t="str">
        <f>IF(OR($A51="",Z$10=""),"",IF(IFERROR(MATCH(BBC_1!Z$10,Infor!$A$13:$A$30,0),0)&gt;0,"L",IF(WEEKDAY(Z$10)=1,"","X")))</f>
        <v/>
      </c>
      <c r="AA51" s="61" t="str">
        <f>IF(OR($A51="",AA$10=""),"",IF(IFERROR(MATCH(BBC_1!AA$10,Infor!$A$13:$A$30,0),0)&gt;0,"L",IF(WEEKDAY(AA$10)=1,"","X")))</f>
        <v>X</v>
      </c>
      <c r="AB51" s="61" t="str">
        <f>IF(OR($A51="",AB$10=""),"",IF(IFERROR(MATCH(BBC_1!AB$10,Infor!$A$13:$A$30,0),0)&gt;0,"L",IF(WEEKDAY(AB$10)=1,"","X")))</f>
        <v>X</v>
      </c>
      <c r="AC51" s="61" t="str">
        <f>IF(OR($A51="",AC$10=""),"",IF(IFERROR(MATCH(BBC_1!AC$10,Infor!$A$13:$A$30,0),0)&gt;0,"L",IF(WEEKDAY(AC$10)=1,"","X")))</f>
        <v>X</v>
      </c>
      <c r="AD51" s="61" t="str">
        <f>IF(OR($A51="",AD$10=""),"",IF(IFERROR(MATCH(BBC_1!AD$10,Infor!$A$13:$A$30,0),0)&gt;0,"L",IF(WEEKDAY(AD$10)=1,"","X")))</f>
        <v>L</v>
      </c>
      <c r="AE51" s="61" t="str">
        <f>IF(OR($A51="",AE$10=""),"",IF(IFERROR(MATCH(BBC_1!AE$10,Infor!$A$13:$A$30,0),0)&gt;0,"L",IF(WEEKDAY(AE$10)=1,"","X")))</f>
        <v>L</v>
      </c>
      <c r="AF51" s="61" t="str">
        <f>IF(OR($A51="",AF$10=""),"",IF(IFERROR(MATCH(BBC_1!AF$10,Infor!$A$13:$A$30,0),0)&gt;0,"L",IF(WEEKDAY(AF$10)=1,"","X")))</f>
        <v>L</v>
      </c>
      <c r="AG51" s="61" t="str">
        <f>IF(OR($A51="",AG$10=""),"",IF(IFERROR(MATCH(BBC_1!AG$10,Infor!$A$13:$A$30,0),0)&gt;0,"L",IF(WEEKDAY(AG$10)=1,"","X")))</f>
        <v>L</v>
      </c>
      <c r="AH51" s="61" t="str">
        <f>IF(OR($A51="",AH$10=""),"",IF(IFERROR(MATCH(BBC_1!AH$10,Infor!$A$13:$A$30,0),0)&gt;0,"L",IF(WEEKDAY(AH$10)=1,"","X")))</f>
        <v>L</v>
      </c>
      <c r="AI51" s="61" t="str">
        <f>IF(OR($A51="",AI$10=""),"",IF(IFERROR(MATCH(BBC_1!AI$10,Infor!$A$13:$A$30,0),0)&gt;0,"L",IF(WEEKDAY(AI$10)=1,"","X")))</f>
        <v>L</v>
      </c>
      <c r="AJ51" s="62"/>
      <c r="AK51" s="62">
        <f t="shared" si="6"/>
        <v>20</v>
      </c>
      <c r="AL51" s="62">
        <f t="shared" si="7"/>
        <v>7</v>
      </c>
      <c r="AM51" s="62"/>
      <c r="AN51" s="63"/>
      <c r="AO51" s="44">
        <f t="shared" si="0"/>
        <v>1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9"/>
        <v>A41</v>
      </c>
      <c r="D52" s="60" t="str">
        <f t="shared" si="10"/>
        <v>Nhân viên</v>
      </c>
      <c r="E52" s="61" t="str">
        <f>IF(OR($A52="",E$10=""),"",IF(IFERROR(MATCH(BBC_1!E$10,Infor!$A$13:$A$30,0),0)&gt;0,"L",IF(WEEKDAY(E$10)=1,"","X")))</f>
        <v/>
      </c>
      <c r="F52" s="61" t="str">
        <f>IF(OR($A52="",F$10=""),"",IF(IFERROR(MATCH(BBC_1!F$10,Infor!$A$13:$A$30,0),0)&gt;0,"L",IF(WEEKDAY(F$10)=1,"","X")))</f>
        <v>L</v>
      </c>
      <c r="G52" s="61" t="str">
        <f>IF(OR($A52="",G$10=""),"",IF(IFERROR(MATCH(BBC_1!G$10,Infor!$A$13:$A$30,0),0)&gt;0,"L",IF(WEEKDAY(G$10)=1,"","X")))</f>
        <v>X</v>
      </c>
      <c r="H52" s="61" t="str">
        <f>IF(OR($A52="",H$10=""),"",IF(IFERROR(MATCH(BBC_1!H$10,Infor!$A$13:$A$30,0),0)&gt;0,"L",IF(WEEKDAY(H$10)=1,"","X")))</f>
        <v>X</v>
      </c>
      <c r="I52" s="61" t="str">
        <f>IF(OR($A52="",I$10=""),"",IF(IFERROR(MATCH(BBC_1!I$10,Infor!$A$13:$A$30,0),0)&gt;0,"L",IF(WEEKDAY(I$10)=1,"","X")))</f>
        <v>X</v>
      </c>
      <c r="J52" s="61" t="str">
        <f>IF(OR($A52="",J$10=""),"",IF(IFERROR(MATCH(BBC_1!J$10,Infor!$A$13:$A$30,0),0)&gt;0,"L",IF(WEEKDAY(J$10)=1,"","X")))</f>
        <v>X</v>
      </c>
      <c r="K52" s="61" t="str">
        <f>IF(OR($A52="",K$10=""),"",IF(IFERROR(MATCH(BBC_1!K$10,Infor!$A$13:$A$30,0),0)&gt;0,"L",IF(WEEKDAY(K$10)=1,"","X")))</f>
        <v>X</v>
      </c>
      <c r="L52" s="61" t="str">
        <f>IF(OR($A52="",L$10=""),"",IF(IFERROR(MATCH(BBC_1!L$10,Infor!$A$13:$A$30,0),0)&gt;0,"L",IF(WEEKDAY(L$10)=1,"","X")))</f>
        <v/>
      </c>
      <c r="M52" s="61" t="str">
        <f>IF(OR($A52="",M$10=""),"",IF(IFERROR(MATCH(BBC_1!M$10,Infor!$A$13:$A$30,0),0)&gt;0,"L",IF(WEEKDAY(M$10)=1,"","X")))</f>
        <v>X</v>
      </c>
      <c r="N52" s="61" t="str">
        <f>IF(OR($A52="",N$10=""),"",IF(IFERROR(MATCH(BBC_1!N$10,Infor!$A$13:$A$30,0),0)&gt;0,"L",IF(WEEKDAY(N$10)=1,"","X")))</f>
        <v>X</v>
      </c>
      <c r="O52" s="61" t="str">
        <f>IF(OR($A52="",O$10=""),"",IF(IFERROR(MATCH(BBC_1!O$10,Infor!$A$13:$A$30,0),0)&gt;0,"L",IF(WEEKDAY(O$10)=1,"","X")))</f>
        <v>X</v>
      </c>
      <c r="P52" s="61" t="str">
        <f>IF(OR($A52="",P$10=""),"",IF(IFERROR(MATCH(BBC_1!P$10,Infor!$A$13:$A$30,0),0)&gt;0,"L",IF(WEEKDAY(P$10)=1,"","X")))</f>
        <v>X</v>
      </c>
      <c r="Q52" s="61" t="str">
        <f>IF(OR($A52="",Q$10=""),"",IF(IFERROR(MATCH(BBC_1!Q$10,Infor!$A$13:$A$30,0),0)&gt;0,"L",IF(WEEKDAY(Q$10)=1,"","X")))</f>
        <v>X</v>
      </c>
      <c r="R52" s="61" t="str">
        <f>IF(OR($A52="",R$10=""),"",IF(IFERROR(MATCH(BBC_1!R$10,Infor!$A$13:$A$30,0),0)&gt;0,"L",IF(WEEKDAY(R$10)=1,"","X")))</f>
        <v>X</v>
      </c>
      <c r="S52" s="61" t="str">
        <f>IF(OR($A52="",S$10=""),"",IF(IFERROR(MATCH(BBC_1!S$10,Infor!$A$13:$A$30,0),0)&gt;0,"L",IF(WEEKDAY(S$10)=1,"","X")))</f>
        <v/>
      </c>
      <c r="T52" s="61" t="str">
        <f>IF(OR($A52="",T$10=""),"",IF(IFERROR(MATCH(BBC_1!T$10,Infor!$A$13:$A$30,0),0)&gt;0,"L",IF(WEEKDAY(T$10)=1,"","X")))</f>
        <v>X</v>
      </c>
      <c r="U52" s="61" t="str">
        <f>IF(OR($A52="",U$10=""),"",IF(IFERROR(MATCH(BBC_1!U$10,Infor!$A$13:$A$30,0),0)&gt;0,"L",IF(WEEKDAY(U$10)=1,"","X")))</f>
        <v>X</v>
      </c>
      <c r="V52" s="61" t="str">
        <f>IF(OR($A52="",V$10=""),"",IF(IFERROR(MATCH(BBC_1!V$10,Infor!$A$13:$A$30,0),0)&gt;0,"L",IF(WEEKDAY(V$10)=1,"","X")))</f>
        <v>X</v>
      </c>
      <c r="W52" s="61" t="str">
        <f>IF(OR($A52="",W$10=""),"",IF(IFERROR(MATCH(BBC_1!W$10,Infor!$A$13:$A$30,0),0)&gt;0,"L",IF(WEEKDAY(W$10)=1,"","X")))</f>
        <v>X</v>
      </c>
      <c r="X52" s="61" t="str">
        <f>IF(OR($A52="",X$10=""),"",IF(IFERROR(MATCH(BBC_1!X$10,Infor!$A$13:$A$30,0),0)&gt;0,"L",IF(WEEKDAY(X$10)=1,"","X")))</f>
        <v>X</v>
      </c>
      <c r="Y52" s="61" t="str">
        <f>IF(OR($A52="",Y$10=""),"",IF(IFERROR(MATCH(BBC_1!Y$10,Infor!$A$13:$A$30,0),0)&gt;0,"L",IF(WEEKDAY(Y$10)=1,"","X")))</f>
        <v>X</v>
      </c>
      <c r="Z52" s="61" t="str">
        <f>IF(OR($A52="",Z$10=""),"",IF(IFERROR(MATCH(BBC_1!Z$10,Infor!$A$13:$A$30,0),0)&gt;0,"L",IF(WEEKDAY(Z$10)=1,"","X")))</f>
        <v/>
      </c>
      <c r="AA52" s="61" t="str">
        <f>IF(OR($A52="",AA$10=""),"",IF(IFERROR(MATCH(BBC_1!AA$10,Infor!$A$13:$A$30,0),0)&gt;0,"L",IF(WEEKDAY(AA$10)=1,"","X")))</f>
        <v>X</v>
      </c>
      <c r="AB52" s="61" t="str">
        <f>IF(OR($A52="",AB$10=""),"",IF(IFERROR(MATCH(BBC_1!AB$10,Infor!$A$13:$A$30,0),0)&gt;0,"L",IF(WEEKDAY(AB$10)=1,"","X")))</f>
        <v>X</v>
      </c>
      <c r="AC52" s="61" t="str">
        <f>IF(OR($A52="",AC$10=""),"",IF(IFERROR(MATCH(BBC_1!AC$10,Infor!$A$13:$A$30,0),0)&gt;0,"L",IF(WEEKDAY(AC$10)=1,"","X")))</f>
        <v>X</v>
      </c>
      <c r="AD52" s="61" t="str">
        <f>IF(OR($A52="",AD$10=""),"",IF(IFERROR(MATCH(BBC_1!AD$10,Infor!$A$13:$A$30,0),0)&gt;0,"L",IF(WEEKDAY(AD$10)=1,"","X")))</f>
        <v>L</v>
      </c>
      <c r="AE52" s="61" t="str">
        <f>IF(OR($A52="",AE$10=""),"",IF(IFERROR(MATCH(BBC_1!AE$10,Infor!$A$13:$A$30,0),0)&gt;0,"L",IF(WEEKDAY(AE$10)=1,"","X")))</f>
        <v>L</v>
      </c>
      <c r="AF52" s="61" t="str">
        <f>IF(OR($A52="",AF$10=""),"",IF(IFERROR(MATCH(BBC_1!AF$10,Infor!$A$13:$A$30,0),0)&gt;0,"L",IF(WEEKDAY(AF$10)=1,"","X")))</f>
        <v>L</v>
      </c>
      <c r="AG52" s="61" t="str">
        <f>IF(OR($A52="",AG$10=""),"",IF(IFERROR(MATCH(BBC_1!AG$10,Infor!$A$13:$A$30,0),0)&gt;0,"L",IF(WEEKDAY(AG$10)=1,"","X")))</f>
        <v>L</v>
      </c>
      <c r="AH52" s="61" t="str">
        <f>IF(OR($A52="",AH$10=""),"",IF(IFERROR(MATCH(BBC_1!AH$10,Infor!$A$13:$A$30,0),0)&gt;0,"L",IF(WEEKDAY(AH$10)=1,"","X")))</f>
        <v>L</v>
      </c>
      <c r="AI52" s="61" t="str">
        <f>IF(OR($A52="",AI$10=""),"",IF(IFERROR(MATCH(BBC_1!AI$10,Infor!$A$13:$A$30,0),0)&gt;0,"L",IF(WEEKDAY(AI$10)=1,"","X")))</f>
        <v>L</v>
      </c>
      <c r="AJ52" s="62"/>
      <c r="AK52" s="62">
        <f t="shared" si="6"/>
        <v>20</v>
      </c>
      <c r="AL52" s="62">
        <f t="shared" si="7"/>
        <v>7</v>
      </c>
      <c r="AM52" s="62"/>
      <c r="AN52" s="63"/>
      <c r="AO52" s="44">
        <f t="shared" si="0"/>
        <v>1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9"/>
        <v>A42</v>
      </c>
      <c r="D53" s="60" t="str">
        <f t="shared" si="10"/>
        <v>Nhân viên</v>
      </c>
      <c r="E53" s="61" t="str">
        <f>IF(OR($A53="",E$10=""),"",IF(IFERROR(MATCH(BBC_1!E$10,Infor!$A$13:$A$30,0),0)&gt;0,"L",IF(WEEKDAY(E$10)=1,"","X")))</f>
        <v/>
      </c>
      <c r="F53" s="61" t="str">
        <f>IF(OR($A53="",F$10=""),"",IF(IFERROR(MATCH(BBC_1!F$10,Infor!$A$13:$A$30,0),0)&gt;0,"L",IF(WEEKDAY(F$10)=1,"","X")))</f>
        <v>L</v>
      </c>
      <c r="G53" s="61" t="str">
        <f>IF(OR($A53="",G$10=""),"",IF(IFERROR(MATCH(BBC_1!G$10,Infor!$A$13:$A$30,0),0)&gt;0,"L",IF(WEEKDAY(G$10)=1,"","X")))</f>
        <v>X</v>
      </c>
      <c r="H53" s="61" t="str">
        <f>IF(OR($A53="",H$10=""),"",IF(IFERROR(MATCH(BBC_1!H$10,Infor!$A$13:$A$30,0),0)&gt;0,"L",IF(WEEKDAY(H$10)=1,"","X")))</f>
        <v>X</v>
      </c>
      <c r="I53" s="61" t="str">
        <f>IF(OR($A53="",I$10=""),"",IF(IFERROR(MATCH(BBC_1!I$10,Infor!$A$13:$A$30,0),0)&gt;0,"L",IF(WEEKDAY(I$10)=1,"","X")))</f>
        <v>X</v>
      </c>
      <c r="J53" s="61" t="str">
        <f>IF(OR($A53="",J$10=""),"",IF(IFERROR(MATCH(BBC_1!J$10,Infor!$A$13:$A$30,0),0)&gt;0,"L",IF(WEEKDAY(J$10)=1,"","X")))</f>
        <v>X</v>
      </c>
      <c r="K53" s="61" t="str">
        <f>IF(OR($A53="",K$10=""),"",IF(IFERROR(MATCH(BBC_1!K$10,Infor!$A$13:$A$30,0),0)&gt;0,"L",IF(WEEKDAY(K$10)=1,"","X")))</f>
        <v>X</v>
      </c>
      <c r="L53" s="61" t="str">
        <f>IF(OR($A53="",L$10=""),"",IF(IFERROR(MATCH(BBC_1!L$10,Infor!$A$13:$A$30,0),0)&gt;0,"L",IF(WEEKDAY(L$10)=1,"","X")))</f>
        <v/>
      </c>
      <c r="M53" s="61" t="str">
        <f>IF(OR($A53="",M$10=""),"",IF(IFERROR(MATCH(BBC_1!M$10,Infor!$A$13:$A$30,0),0)&gt;0,"L",IF(WEEKDAY(M$10)=1,"","X")))</f>
        <v>X</v>
      </c>
      <c r="N53" s="61" t="str">
        <f>IF(OR($A53="",N$10=""),"",IF(IFERROR(MATCH(BBC_1!N$10,Infor!$A$13:$A$30,0),0)&gt;0,"L",IF(WEEKDAY(N$10)=1,"","X")))</f>
        <v>X</v>
      </c>
      <c r="O53" s="61" t="str">
        <f>IF(OR($A53="",O$10=""),"",IF(IFERROR(MATCH(BBC_1!O$10,Infor!$A$13:$A$30,0),0)&gt;0,"L",IF(WEEKDAY(O$10)=1,"","X")))</f>
        <v>X</v>
      </c>
      <c r="P53" s="61" t="str">
        <f>IF(OR($A53="",P$10=""),"",IF(IFERROR(MATCH(BBC_1!P$10,Infor!$A$13:$A$30,0),0)&gt;0,"L",IF(WEEKDAY(P$10)=1,"","X")))</f>
        <v>X</v>
      </c>
      <c r="Q53" s="61" t="str">
        <f>IF(OR($A53="",Q$10=""),"",IF(IFERROR(MATCH(BBC_1!Q$10,Infor!$A$13:$A$30,0),0)&gt;0,"L",IF(WEEKDAY(Q$10)=1,"","X")))</f>
        <v>X</v>
      </c>
      <c r="R53" s="61" t="str">
        <f>IF(OR($A53="",R$10=""),"",IF(IFERROR(MATCH(BBC_1!R$10,Infor!$A$13:$A$30,0),0)&gt;0,"L",IF(WEEKDAY(R$10)=1,"","X")))</f>
        <v>X</v>
      </c>
      <c r="S53" s="61" t="str">
        <f>IF(OR($A53="",S$10=""),"",IF(IFERROR(MATCH(BBC_1!S$10,Infor!$A$13:$A$30,0),0)&gt;0,"L",IF(WEEKDAY(S$10)=1,"","X")))</f>
        <v/>
      </c>
      <c r="T53" s="61" t="str">
        <f>IF(OR($A53="",T$10=""),"",IF(IFERROR(MATCH(BBC_1!T$10,Infor!$A$13:$A$30,0),0)&gt;0,"L",IF(WEEKDAY(T$10)=1,"","X")))</f>
        <v>X</v>
      </c>
      <c r="U53" s="61" t="str">
        <f>IF(OR($A53="",U$10=""),"",IF(IFERROR(MATCH(BBC_1!U$10,Infor!$A$13:$A$30,0),0)&gt;0,"L",IF(WEEKDAY(U$10)=1,"","X")))</f>
        <v>X</v>
      </c>
      <c r="V53" s="61" t="str">
        <f>IF(OR($A53="",V$10=""),"",IF(IFERROR(MATCH(BBC_1!V$10,Infor!$A$13:$A$30,0),0)&gt;0,"L",IF(WEEKDAY(V$10)=1,"","X")))</f>
        <v>X</v>
      </c>
      <c r="W53" s="61" t="str">
        <f>IF(OR($A53="",W$10=""),"",IF(IFERROR(MATCH(BBC_1!W$10,Infor!$A$13:$A$30,0),0)&gt;0,"L",IF(WEEKDAY(W$10)=1,"","X")))</f>
        <v>X</v>
      </c>
      <c r="X53" s="61" t="str">
        <f>IF(OR($A53="",X$10=""),"",IF(IFERROR(MATCH(BBC_1!X$10,Infor!$A$13:$A$30,0),0)&gt;0,"L",IF(WEEKDAY(X$10)=1,"","X")))</f>
        <v>X</v>
      </c>
      <c r="Y53" s="61" t="str">
        <f>IF(OR($A53="",Y$10=""),"",IF(IFERROR(MATCH(BBC_1!Y$10,Infor!$A$13:$A$30,0),0)&gt;0,"L",IF(WEEKDAY(Y$10)=1,"","X")))</f>
        <v>X</v>
      </c>
      <c r="Z53" s="61" t="str">
        <f>IF(OR($A53="",Z$10=""),"",IF(IFERROR(MATCH(BBC_1!Z$10,Infor!$A$13:$A$30,0),0)&gt;0,"L",IF(WEEKDAY(Z$10)=1,"","X")))</f>
        <v/>
      </c>
      <c r="AA53" s="61" t="str">
        <f>IF(OR($A53="",AA$10=""),"",IF(IFERROR(MATCH(BBC_1!AA$10,Infor!$A$13:$A$30,0),0)&gt;0,"L",IF(WEEKDAY(AA$10)=1,"","X")))</f>
        <v>X</v>
      </c>
      <c r="AB53" s="61" t="str">
        <f>IF(OR($A53="",AB$10=""),"",IF(IFERROR(MATCH(BBC_1!AB$10,Infor!$A$13:$A$30,0),0)&gt;0,"L",IF(WEEKDAY(AB$10)=1,"","X")))</f>
        <v>X</v>
      </c>
      <c r="AC53" s="61" t="str">
        <f>IF(OR($A53="",AC$10=""),"",IF(IFERROR(MATCH(BBC_1!AC$10,Infor!$A$13:$A$30,0),0)&gt;0,"L",IF(WEEKDAY(AC$10)=1,"","X")))</f>
        <v>X</v>
      </c>
      <c r="AD53" s="61" t="str">
        <f>IF(OR($A53="",AD$10=""),"",IF(IFERROR(MATCH(BBC_1!AD$10,Infor!$A$13:$A$30,0),0)&gt;0,"L",IF(WEEKDAY(AD$10)=1,"","X")))</f>
        <v>L</v>
      </c>
      <c r="AE53" s="61" t="str">
        <f>IF(OR($A53="",AE$10=""),"",IF(IFERROR(MATCH(BBC_1!AE$10,Infor!$A$13:$A$30,0),0)&gt;0,"L",IF(WEEKDAY(AE$10)=1,"","X")))</f>
        <v>L</v>
      </c>
      <c r="AF53" s="61" t="str">
        <f>IF(OR($A53="",AF$10=""),"",IF(IFERROR(MATCH(BBC_1!AF$10,Infor!$A$13:$A$30,0),0)&gt;0,"L",IF(WEEKDAY(AF$10)=1,"","X")))</f>
        <v>L</v>
      </c>
      <c r="AG53" s="61" t="str">
        <f>IF(OR($A53="",AG$10=""),"",IF(IFERROR(MATCH(BBC_1!AG$10,Infor!$A$13:$A$30,0),0)&gt;0,"L",IF(WEEKDAY(AG$10)=1,"","X")))</f>
        <v>L</v>
      </c>
      <c r="AH53" s="61" t="str">
        <f>IF(OR($A53="",AH$10=""),"",IF(IFERROR(MATCH(BBC_1!AH$10,Infor!$A$13:$A$30,0),0)&gt;0,"L",IF(WEEKDAY(AH$10)=1,"","X")))</f>
        <v>L</v>
      </c>
      <c r="AI53" s="61" t="str">
        <f>IF(OR($A53="",AI$10=""),"",IF(IFERROR(MATCH(BBC_1!AI$10,Infor!$A$13:$A$30,0),0)&gt;0,"L",IF(WEEKDAY(AI$10)=1,"","X")))</f>
        <v>L</v>
      </c>
      <c r="AJ53" s="62"/>
      <c r="AK53" s="62">
        <f t="shared" si="6"/>
        <v>20</v>
      </c>
      <c r="AL53" s="62">
        <f t="shared" si="7"/>
        <v>7</v>
      </c>
      <c r="AM53" s="62"/>
      <c r="AN53" s="63"/>
      <c r="AO53" s="44">
        <f t="shared" si="0"/>
        <v>1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9"/>
        <v>A43</v>
      </c>
      <c r="D54" s="60" t="str">
        <f t="shared" si="10"/>
        <v>Nhân viên</v>
      </c>
      <c r="E54" s="61" t="str">
        <f>IF(OR($A54="",E$10=""),"",IF(IFERROR(MATCH(BBC_1!E$10,Infor!$A$13:$A$30,0),0)&gt;0,"L",IF(WEEKDAY(E$10)=1,"","X")))</f>
        <v/>
      </c>
      <c r="F54" s="61" t="str">
        <f>IF(OR($A54="",F$10=""),"",IF(IFERROR(MATCH(BBC_1!F$10,Infor!$A$13:$A$30,0),0)&gt;0,"L",IF(WEEKDAY(F$10)=1,"","X")))</f>
        <v>L</v>
      </c>
      <c r="G54" s="61" t="str">
        <f>IF(OR($A54="",G$10=""),"",IF(IFERROR(MATCH(BBC_1!G$10,Infor!$A$13:$A$30,0),0)&gt;0,"L",IF(WEEKDAY(G$10)=1,"","X")))</f>
        <v>X</v>
      </c>
      <c r="H54" s="61" t="str">
        <f>IF(OR($A54="",H$10=""),"",IF(IFERROR(MATCH(BBC_1!H$10,Infor!$A$13:$A$30,0),0)&gt;0,"L",IF(WEEKDAY(H$10)=1,"","X")))</f>
        <v>X</v>
      </c>
      <c r="I54" s="61" t="str">
        <f>IF(OR($A54="",I$10=""),"",IF(IFERROR(MATCH(BBC_1!I$10,Infor!$A$13:$A$30,0),0)&gt;0,"L",IF(WEEKDAY(I$10)=1,"","X")))</f>
        <v>X</v>
      </c>
      <c r="J54" s="61" t="str">
        <f>IF(OR($A54="",J$10=""),"",IF(IFERROR(MATCH(BBC_1!J$10,Infor!$A$13:$A$30,0),0)&gt;0,"L",IF(WEEKDAY(J$10)=1,"","X")))</f>
        <v>X</v>
      </c>
      <c r="K54" s="61" t="str">
        <f>IF(OR($A54="",K$10=""),"",IF(IFERROR(MATCH(BBC_1!K$10,Infor!$A$13:$A$30,0),0)&gt;0,"L",IF(WEEKDAY(K$10)=1,"","X")))</f>
        <v>X</v>
      </c>
      <c r="L54" s="61" t="str">
        <f>IF(OR($A54="",L$10=""),"",IF(IFERROR(MATCH(BBC_1!L$10,Infor!$A$13:$A$30,0),0)&gt;0,"L",IF(WEEKDAY(L$10)=1,"","X")))</f>
        <v/>
      </c>
      <c r="M54" s="61" t="str">
        <f>IF(OR($A54="",M$10=""),"",IF(IFERROR(MATCH(BBC_1!M$10,Infor!$A$13:$A$30,0),0)&gt;0,"L",IF(WEEKDAY(M$10)=1,"","X")))</f>
        <v>X</v>
      </c>
      <c r="N54" s="61" t="str">
        <f>IF(OR($A54="",N$10=""),"",IF(IFERROR(MATCH(BBC_1!N$10,Infor!$A$13:$A$30,0),0)&gt;0,"L",IF(WEEKDAY(N$10)=1,"","X")))</f>
        <v>X</v>
      </c>
      <c r="O54" s="61" t="str">
        <f>IF(OR($A54="",O$10=""),"",IF(IFERROR(MATCH(BBC_1!O$10,Infor!$A$13:$A$30,0),0)&gt;0,"L",IF(WEEKDAY(O$10)=1,"","X")))</f>
        <v>X</v>
      </c>
      <c r="P54" s="61" t="str">
        <f>IF(OR($A54="",P$10=""),"",IF(IFERROR(MATCH(BBC_1!P$10,Infor!$A$13:$A$30,0),0)&gt;0,"L",IF(WEEKDAY(P$10)=1,"","X")))</f>
        <v>X</v>
      </c>
      <c r="Q54" s="61" t="str">
        <f>IF(OR($A54="",Q$10=""),"",IF(IFERROR(MATCH(BBC_1!Q$10,Infor!$A$13:$A$30,0),0)&gt;0,"L",IF(WEEKDAY(Q$10)=1,"","X")))</f>
        <v>X</v>
      </c>
      <c r="R54" s="61" t="str">
        <f>IF(OR($A54="",R$10=""),"",IF(IFERROR(MATCH(BBC_1!R$10,Infor!$A$13:$A$30,0),0)&gt;0,"L",IF(WEEKDAY(R$10)=1,"","X")))</f>
        <v>X</v>
      </c>
      <c r="S54" s="61" t="str">
        <f>IF(OR($A54="",S$10=""),"",IF(IFERROR(MATCH(BBC_1!S$10,Infor!$A$13:$A$30,0),0)&gt;0,"L",IF(WEEKDAY(S$10)=1,"","X")))</f>
        <v/>
      </c>
      <c r="T54" s="61" t="str">
        <f>IF(OR($A54="",T$10=""),"",IF(IFERROR(MATCH(BBC_1!T$10,Infor!$A$13:$A$30,0),0)&gt;0,"L",IF(WEEKDAY(T$10)=1,"","X")))</f>
        <v>X</v>
      </c>
      <c r="U54" s="61" t="str">
        <f>IF(OR($A54="",U$10=""),"",IF(IFERROR(MATCH(BBC_1!U$10,Infor!$A$13:$A$30,0),0)&gt;0,"L",IF(WEEKDAY(U$10)=1,"","X")))</f>
        <v>X</v>
      </c>
      <c r="V54" s="61" t="str">
        <f>IF(OR($A54="",V$10=""),"",IF(IFERROR(MATCH(BBC_1!V$10,Infor!$A$13:$A$30,0),0)&gt;0,"L",IF(WEEKDAY(V$10)=1,"","X")))</f>
        <v>X</v>
      </c>
      <c r="W54" s="61" t="str">
        <f>IF(OR($A54="",W$10=""),"",IF(IFERROR(MATCH(BBC_1!W$10,Infor!$A$13:$A$30,0),0)&gt;0,"L",IF(WEEKDAY(W$10)=1,"","X")))</f>
        <v>X</v>
      </c>
      <c r="X54" s="61" t="str">
        <f>IF(OR($A54="",X$10=""),"",IF(IFERROR(MATCH(BBC_1!X$10,Infor!$A$13:$A$30,0),0)&gt;0,"L",IF(WEEKDAY(X$10)=1,"","X")))</f>
        <v>X</v>
      </c>
      <c r="Y54" s="61" t="str">
        <f>IF(OR($A54="",Y$10=""),"",IF(IFERROR(MATCH(BBC_1!Y$10,Infor!$A$13:$A$30,0),0)&gt;0,"L",IF(WEEKDAY(Y$10)=1,"","X")))</f>
        <v>X</v>
      </c>
      <c r="Z54" s="61" t="str">
        <f>IF(OR($A54="",Z$10=""),"",IF(IFERROR(MATCH(BBC_1!Z$10,Infor!$A$13:$A$30,0),0)&gt;0,"L",IF(WEEKDAY(Z$10)=1,"","X")))</f>
        <v/>
      </c>
      <c r="AA54" s="61" t="str">
        <f>IF(OR($A54="",AA$10=""),"",IF(IFERROR(MATCH(BBC_1!AA$10,Infor!$A$13:$A$30,0),0)&gt;0,"L",IF(WEEKDAY(AA$10)=1,"","X")))</f>
        <v>X</v>
      </c>
      <c r="AB54" s="61" t="str">
        <f>IF(OR($A54="",AB$10=""),"",IF(IFERROR(MATCH(BBC_1!AB$10,Infor!$A$13:$A$30,0),0)&gt;0,"L",IF(WEEKDAY(AB$10)=1,"","X")))</f>
        <v>X</v>
      </c>
      <c r="AC54" s="61" t="str">
        <f>IF(OR($A54="",AC$10=""),"",IF(IFERROR(MATCH(BBC_1!AC$10,Infor!$A$13:$A$30,0),0)&gt;0,"L",IF(WEEKDAY(AC$10)=1,"","X")))</f>
        <v>X</v>
      </c>
      <c r="AD54" s="61" t="str">
        <f>IF(OR($A54="",AD$10=""),"",IF(IFERROR(MATCH(BBC_1!AD$10,Infor!$A$13:$A$30,0),0)&gt;0,"L",IF(WEEKDAY(AD$10)=1,"","X")))</f>
        <v>L</v>
      </c>
      <c r="AE54" s="61" t="str">
        <f>IF(OR($A54="",AE$10=""),"",IF(IFERROR(MATCH(BBC_1!AE$10,Infor!$A$13:$A$30,0),0)&gt;0,"L",IF(WEEKDAY(AE$10)=1,"","X")))</f>
        <v>L</v>
      </c>
      <c r="AF54" s="61" t="str">
        <f>IF(OR($A54="",AF$10=""),"",IF(IFERROR(MATCH(BBC_1!AF$10,Infor!$A$13:$A$30,0),0)&gt;0,"L",IF(WEEKDAY(AF$10)=1,"","X")))</f>
        <v>L</v>
      </c>
      <c r="AG54" s="61" t="str">
        <f>IF(OR($A54="",AG$10=""),"",IF(IFERROR(MATCH(BBC_1!AG$10,Infor!$A$13:$A$30,0),0)&gt;0,"L",IF(WEEKDAY(AG$10)=1,"","X")))</f>
        <v>L</v>
      </c>
      <c r="AH54" s="61" t="str">
        <f>IF(OR($A54="",AH$10=""),"",IF(IFERROR(MATCH(BBC_1!AH$10,Infor!$A$13:$A$30,0),0)&gt;0,"L",IF(WEEKDAY(AH$10)=1,"","X")))</f>
        <v>L</v>
      </c>
      <c r="AI54" s="61" t="str">
        <f>IF(OR($A54="",AI$10=""),"",IF(IFERROR(MATCH(BBC_1!AI$10,Infor!$A$13:$A$30,0),0)&gt;0,"L",IF(WEEKDAY(AI$10)=1,"","X")))</f>
        <v>L</v>
      </c>
      <c r="AJ54" s="62"/>
      <c r="AK54" s="62">
        <f t="shared" si="6"/>
        <v>20</v>
      </c>
      <c r="AL54" s="62">
        <f t="shared" si="7"/>
        <v>7</v>
      </c>
      <c r="AM54" s="62"/>
      <c r="AN54" s="63"/>
      <c r="AO54" s="44">
        <f t="shared" si="0"/>
        <v>1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9"/>
        <v>A44</v>
      </c>
      <c r="D55" s="60" t="str">
        <f t="shared" si="10"/>
        <v>Nhân viên</v>
      </c>
      <c r="E55" s="61" t="str">
        <f>IF(OR($A55="",E$10=""),"",IF(IFERROR(MATCH(BBC_1!E$10,Infor!$A$13:$A$30,0),0)&gt;0,"L",IF(WEEKDAY(E$10)=1,"","X")))</f>
        <v/>
      </c>
      <c r="F55" s="61" t="str">
        <f>IF(OR($A55="",F$10=""),"",IF(IFERROR(MATCH(BBC_1!F$10,Infor!$A$13:$A$30,0),0)&gt;0,"L",IF(WEEKDAY(F$10)=1,"","X")))</f>
        <v>L</v>
      </c>
      <c r="G55" s="61" t="str">
        <f>IF(OR($A55="",G$10=""),"",IF(IFERROR(MATCH(BBC_1!G$10,Infor!$A$13:$A$30,0),0)&gt;0,"L",IF(WEEKDAY(G$10)=1,"","X")))</f>
        <v>X</v>
      </c>
      <c r="H55" s="61" t="str">
        <f>IF(OR($A55="",H$10=""),"",IF(IFERROR(MATCH(BBC_1!H$10,Infor!$A$13:$A$30,0),0)&gt;0,"L",IF(WEEKDAY(H$10)=1,"","X")))</f>
        <v>X</v>
      </c>
      <c r="I55" s="61" t="str">
        <f>IF(OR($A55="",I$10=""),"",IF(IFERROR(MATCH(BBC_1!I$10,Infor!$A$13:$A$30,0),0)&gt;0,"L",IF(WEEKDAY(I$10)=1,"","X")))</f>
        <v>X</v>
      </c>
      <c r="J55" s="61" t="str">
        <f>IF(OR($A55="",J$10=""),"",IF(IFERROR(MATCH(BBC_1!J$10,Infor!$A$13:$A$30,0),0)&gt;0,"L",IF(WEEKDAY(J$10)=1,"","X")))</f>
        <v>X</v>
      </c>
      <c r="K55" s="61" t="str">
        <f>IF(OR($A55="",K$10=""),"",IF(IFERROR(MATCH(BBC_1!K$10,Infor!$A$13:$A$30,0),0)&gt;0,"L",IF(WEEKDAY(K$10)=1,"","X")))</f>
        <v>X</v>
      </c>
      <c r="L55" s="61" t="str">
        <f>IF(OR($A55="",L$10=""),"",IF(IFERROR(MATCH(BBC_1!L$10,Infor!$A$13:$A$30,0),0)&gt;0,"L",IF(WEEKDAY(L$10)=1,"","X")))</f>
        <v/>
      </c>
      <c r="M55" s="61" t="str">
        <f>IF(OR($A55="",M$10=""),"",IF(IFERROR(MATCH(BBC_1!M$10,Infor!$A$13:$A$30,0),0)&gt;0,"L",IF(WEEKDAY(M$10)=1,"","X")))</f>
        <v>X</v>
      </c>
      <c r="N55" s="61" t="str">
        <f>IF(OR($A55="",N$10=""),"",IF(IFERROR(MATCH(BBC_1!N$10,Infor!$A$13:$A$30,0),0)&gt;0,"L",IF(WEEKDAY(N$10)=1,"","X")))</f>
        <v>X</v>
      </c>
      <c r="O55" s="61" t="str">
        <f>IF(OR($A55="",O$10=""),"",IF(IFERROR(MATCH(BBC_1!O$10,Infor!$A$13:$A$30,0),0)&gt;0,"L",IF(WEEKDAY(O$10)=1,"","X")))</f>
        <v>X</v>
      </c>
      <c r="P55" s="61" t="str">
        <f>IF(OR($A55="",P$10=""),"",IF(IFERROR(MATCH(BBC_1!P$10,Infor!$A$13:$A$30,0),0)&gt;0,"L",IF(WEEKDAY(P$10)=1,"","X")))</f>
        <v>X</v>
      </c>
      <c r="Q55" s="61" t="str">
        <f>IF(OR($A55="",Q$10=""),"",IF(IFERROR(MATCH(BBC_1!Q$10,Infor!$A$13:$A$30,0),0)&gt;0,"L",IF(WEEKDAY(Q$10)=1,"","X")))</f>
        <v>X</v>
      </c>
      <c r="R55" s="61" t="str">
        <f>IF(OR($A55="",R$10=""),"",IF(IFERROR(MATCH(BBC_1!R$10,Infor!$A$13:$A$30,0),0)&gt;0,"L",IF(WEEKDAY(R$10)=1,"","X")))</f>
        <v>X</v>
      </c>
      <c r="S55" s="61" t="str">
        <f>IF(OR($A55="",S$10=""),"",IF(IFERROR(MATCH(BBC_1!S$10,Infor!$A$13:$A$30,0),0)&gt;0,"L",IF(WEEKDAY(S$10)=1,"","X")))</f>
        <v/>
      </c>
      <c r="T55" s="61" t="str">
        <f>IF(OR($A55="",T$10=""),"",IF(IFERROR(MATCH(BBC_1!T$10,Infor!$A$13:$A$30,0),0)&gt;0,"L",IF(WEEKDAY(T$10)=1,"","X")))</f>
        <v>X</v>
      </c>
      <c r="U55" s="61" t="str">
        <f>IF(OR($A55="",U$10=""),"",IF(IFERROR(MATCH(BBC_1!U$10,Infor!$A$13:$A$30,0),0)&gt;0,"L",IF(WEEKDAY(U$10)=1,"","X")))</f>
        <v>X</v>
      </c>
      <c r="V55" s="61" t="str">
        <f>IF(OR($A55="",V$10=""),"",IF(IFERROR(MATCH(BBC_1!V$10,Infor!$A$13:$A$30,0),0)&gt;0,"L",IF(WEEKDAY(V$10)=1,"","X")))</f>
        <v>X</v>
      </c>
      <c r="W55" s="61" t="str">
        <f>IF(OR($A55="",W$10=""),"",IF(IFERROR(MATCH(BBC_1!W$10,Infor!$A$13:$A$30,0),0)&gt;0,"L",IF(WEEKDAY(W$10)=1,"","X")))</f>
        <v>X</v>
      </c>
      <c r="X55" s="61" t="str">
        <f>IF(OR($A55="",X$10=""),"",IF(IFERROR(MATCH(BBC_1!X$10,Infor!$A$13:$A$30,0),0)&gt;0,"L",IF(WEEKDAY(X$10)=1,"","X")))</f>
        <v>X</v>
      </c>
      <c r="Y55" s="61" t="str">
        <f>IF(OR($A55="",Y$10=""),"",IF(IFERROR(MATCH(BBC_1!Y$10,Infor!$A$13:$A$30,0),0)&gt;0,"L",IF(WEEKDAY(Y$10)=1,"","X")))</f>
        <v>X</v>
      </c>
      <c r="Z55" s="61" t="str">
        <f>IF(OR($A55="",Z$10=""),"",IF(IFERROR(MATCH(BBC_1!Z$10,Infor!$A$13:$A$30,0),0)&gt;0,"L",IF(WEEKDAY(Z$10)=1,"","X")))</f>
        <v/>
      </c>
      <c r="AA55" s="61" t="str">
        <f>IF(OR($A55="",AA$10=""),"",IF(IFERROR(MATCH(BBC_1!AA$10,Infor!$A$13:$A$30,0),0)&gt;0,"L",IF(WEEKDAY(AA$10)=1,"","X")))</f>
        <v>X</v>
      </c>
      <c r="AB55" s="61" t="str">
        <f>IF(OR($A55="",AB$10=""),"",IF(IFERROR(MATCH(BBC_1!AB$10,Infor!$A$13:$A$30,0),0)&gt;0,"L",IF(WEEKDAY(AB$10)=1,"","X")))</f>
        <v>X</v>
      </c>
      <c r="AC55" s="61" t="str">
        <f>IF(OR($A55="",AC$10=""),"",IF(IFERROR(MATCH(BBC_1!AC$10,Infor!$A$13:$A$30,0),0)&gt;0,"L",IF(WEEKDAY(AC$10)=1,"","X")))</f>
        <v>X</v>
      </c>
      <c r="AD55" s="61" t="str">
        <f>IF(OR($A55="",AD$10=""),"",IF(IFERROR(MATCH(BBC_1!AD$10,Infor!$A$13:$A$30,0),0)&gt;0,"L",IF(WEEKDAY(AD$10)=1,"","X")))</f>
        <v>L</v>
      </c>
      <c r="AE55" s="61" t="str">
        <f>IF(OR($A55="",AE$10=""),"",IF(IFERROR(MATCH(BBC_1!AE$10,Infor!$A$13:$A$30,0),0)&gt;0,"L",IF(WEEKDAY(AE$10)=1,"","X")))</f>
        <v>L</v>
      </c>
      <c r="AF55" s="61" t="str">
        <f>IF(OR($A55="",AF$10=""),"",IF(IFERROR(MATCH(BBC_1!AF$10,Infor!$A$13:$A$30,0),0)&gt;0,"L",IF(WEEKDAY(AF$10)=1,"","X")))</f>
        <v>L</v>
      </c>
      <c r="AG55" s="61" t="str">
        <f>IF(OR($A55="",AG$10=""),"",IF(IFERROR(MATCH(BBC_1!AG$10,Infor!$A$13:$A$30,0),0)&gt;0,"L",IF(WEEKDAY(AG$10)=1,"","X")))</f>
        <v>L</v>
      </c>
      <c r="AH55" s="61" t="str">
        <f>IF(OR($A55="",AH$10=""),"",IF(IFERROR(MATCH(BBC_1!AH$10,Infor!$A$13:$A$30,0),0)&gt;0,"L",IF(WEEKDAY(AH$10)=1,"","X")))</f>
        <v>L</v>
      </c>
      <c r="AI55" s="61" t="str">
        <f>IF(OR($A55="",AI$10=""),"",IF(IFERROR(MATCH(BBC_1!AI$10,Infor!$A$13:$A$30,0),0)&gt;0,"L",IF(WEEKDAY(AI$10)=1,"","X")))</f>
        <v>L</v>
      </c>
      <c r="AJ55" s="62"/>
      <c r="AK55" s="62">
        <f t="shared" si="6"/>
        <v>20</v>
      </c>
      <c r="AL55" s="62">
        <f t="shared" si="7"/>
        <v>7</v>
      </c>
      <c r="AM55" s="62"/>
      <c r="AN55" s="63"/>
      <c r="AO55" s="44">
        <f t="shared" si="0"/>
        <v>1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9"/>
        <v>A45</v>
      </c>
      <c r="D56" s="60" t="str">
        <f t="shared" si="10"/>
        <v>Nhân viên</v>
      </c>
      <c r="E56" s="61" t="str">
        <f>IF(OR($A56="",E$10=""),"",IF(IFERROR(MATCH(BBC_1!E$10,Infor!$A$13:$A$30,0),0)&gt;0,"L",IF(WEEKDAY(E$10)=1,"","X")))</f>
        <v/>
      </c>
      <c r="F56" s="61" t="str">
        <f>IF(OR($A56="",F$10=""),"",IF(IFERROR(MATCH(BBC_1!F$10,Infor!$A$13:$A$30,0),0)&gt;0,"L",IF(WEEKDAY(F$10)=1,"","X")))</f>
        <v>L</v>
      </c>
      <c r="G56" s="61" t="str">
        <f>IF(OR($A56="",G$10=""),"",IF(IFERROR(MATCH(BBC_1!G$10,Infor!$A$13:$A$30,0),0)&gt;0,"L",IF(WEEKDAY(G$10)=1,"","X")))</f>
        <v>X</v>
      </c>
      <c r="H56" s="61" t="str">
        <f>IF(OR($A56="",H$10=""),"",IF(IFERROR(MATCH(BBC_1!H$10,Infor!$A$13:$A$30,0),0)&gt;0,"L",IF(WEEKDAY(H$10)=1,"","X")))</f>
        <v>X</v>
      </c>
      <c r="I56" s="61" t="str">
        <f>IF(OR($A56="",I$10=""),"",IF(IFERROR(MATCH(BBC_1!I$10,Infor!$A$13:$A$30,0),0)&gt;0,"L",IF(WEEKDAY(I$10)=1,"","X")))</f>
        <v>X</v>
      </c>
      <c r="J56" s="61" t="str">
        <f>IF(OR($A56="",J$10=""),"",IF(IFERROR(MATCH(BBC_1!J$10,Infor!$A$13:$A$30,0),0)&gt;0,"L",IF(WEEKDAY(J$10)=1,"","X")))</f>
        <v>X</v>
      </c>
      <c r="K56" s="61" t="str">
        <f>IF(OR($A56="",K$10=""),"",IF(IFERROR(MATCH(BBC_1!K$10,Infor!$A$13:$A$30,0),0)&gt;0,"L",IF(WEEKDAY(K$10)=1,"","X")))</f>
        <v>X</v>
      </c>
      <c r="L56" s="61" t="str">
        <f>IF(OR($A56="",L$10=""),"",IF(IFERROR(MATCH(BBC_1!L$10,Infor!$A$13:$A$30,0),0)&gt;0,"L",IF(WEEKDAY(L$10)=1,"","X")))</f>
        <v/>
      </c>
      <c r="M56" s="61" t="str">
        <f>IF(OR($A56="",M$10=""),"",IF(IFERROR(MATCH(BBC_1!M$10,Infor!$A$13:$A$30,0),0)&gt;0,"L",IF(WEEKDAY(M$10)=1,"","X")))</f>
        <v>X</v>
      </c>
      <c r="N56" s="61" t="str">
        <f>IF(OR($A56="",N$10=""),"",IF(IFERROR(MATCH(BBC_1!N$10,Infor!$A$13:$A$30,0),0)&gt;0,"L",IF(WEEKDAY(N$10)=1,"","X")))</f>
        <v>X</v>
      </c>
      <c r="O56" s="61" t="str">
        <f>IF(OR($A56="",O$10=""),"",IF(IFERROR(MATCH(BBC_1!O$10,Infor!$A$13:$A$30,0),0)&gt;0,"L",IF(WEEKDAY(O$10)=1,"","X")))</f>
        <v>X</v>
      </c>
      <c r="P56" s="61" t="str">
        <f>IF(OR($A56="",P$10=""),"",IF(IFERROR(MATCH(BBC_1!P$10,Infor!$A$13:$A$30,0),0)&gt;0,"L",IF(WEEKDAY(P$10)=1,"","X")))</f>
        <v>X</v>
      </c>
      <c r="Q56" s="61" t="str">
        <f>IF(OR($A56="",Q$10=""),"",IF(IFERROR(MATCH(BBC_1!Q$10,Infor!$A$13:$A$30,0),0)&gt;0,"L",IF(WEEKDAY(Q$10)=1,"","X")))</f>
        <v>X</v>
      </c>
      <c r="R56" s="61" t="str">
        <f>IF(OR($A56="",R$10=""),"",IF(IFERROR(MATCH(BBC_1!R$10,Infor!$A$13:$A$30,0),0)&gt;0,"L",IF(WEEKDAY(R$10)=1,"","X")))</f>
        <v>X</v>
      </c>
      <c r="S56" s="61" t="str">
        <f>IF(OR($A56="",S$10=""),"",IF(IFERROR(MATCH(BBC_1!S$10,Infor!$A$13:$A$30,0),0)&gt;0,"L",IF(WEEKDAY(S$10)=1,"","X")))</f>
        <v/>
      </c>
      <c r="T56" s="61" t="str">
        <f>IF(OR($A56="",T$10=""),"",IF(IFERROR(MATCH(BBC_1!T$10,Infor!$A$13:$A$30,0),0)&gt;0,"L",IF(WEEKDAY(T$10)=1,"","X")))</f>
        <v>X</v>
      </c>
      <c r="U56" s="61" t="str">
        <f>IF(OR($A56="",U$10=""),"",IF(IFERROR(MATCH(BBC_1!U$10,Infor!$A$13:$A$30,0),0)&gt;0,"L",IF(WEEKDAY(U$10)=1,"","X")))</f>
        <v>X</v>
      </c>
      <c r="V56" s="61" t="str">
        <f>IF(OR($A56="",V$10=""),"",IF(IFERROR(MATCH(BBC_1!V$10,Infor!$A$13:$A$30,0),0)&gt;0,"L",IF(WEEKDAY(V$10)=1,"","X")))</f>
        <v>X</v>
      </c>
      <c r="W56" s="61" t="str">
        <f>IF(OR($A56="",W$10=""),"",IF(IFERROR(MATCH(BBC_1!W$10,Infor!$A$13:$A$30,0),0)&gt;0,"L",IF(WEEKDAY(W$10)=1,"","X")))</f>
        <v>X</v>
      </c>
      <c r="X56" s="61" t="str">
        <f>IF(OR($A56="",X$10=""),"",IF(IFERROR(MATCH(BBC_1!X$10,Infor!$A$13:$A$30,0),0)&gt;0,"L",IF(WEEKDAY(X$10)=1,"","X")))</f>
        <v>X</v>
      </c>
      <c r="Y56" s="61" t="str">
        <f>IF(OR($A56="",Y$10=""),"",IF(IFERROR(MATCH(BBC_1!Y$10,Infor!$A$13:$A$30,0),0)&gt;0,"L",IF(WEEKDAY(Y$10)=1,"","X")))</f>
        <v>X</v>
      </c>
      <c r="Z56" s="61" t="str">
        <f>IF(OR($A56="",Z$10=""),"",IF(IFERROR(MATCH(BBC_1!Z$10,Infor!$A$13:$A$30,0),0)&gt;0,"L",IF(WEEKDAY(Z$10)=1,"","X")))</f>
        <v/>
      </c>
      <c r="AA56" s="61" t="str">
        <f>IF(OR($A56="",AA$10=""),"",IF(IFERROR(MATCH(BBC_1!AA$10,Infor!$A$13:$A$30,0),0)&gt;0,"L",IF(WEEKDAY(AA$10)=1,"","X")))</f>
        <v>X</v>
      </c>
      <c r="AB56" s="61" t="str">
        <f>IF(OR($A56="",AB$10=""),"",IF(IFERROR(MATCH(BBC_1!AB$10,Infor!$A$13:$A$30,0),0)&gt;0,"L",IF(WEEKDAY(AB$10)=1,"","X")))</f>
        <v>X</v>
      </c>
      <c r="AC56" s="61" t="str">
        <f>IF(OR($A56="",AC$10=""),"",IF(IFERROR(MATCH(BBC_1!AC$10,Infor!$A$13:$A$30,0),0)&gt;0,"L",IF(WEEKDAY(AC$10)=1,"","X")))</f>
        <v>X</v>
      </c>
      <c r="AD56" s="61" t="str">
        <f>IF(OR($A56="",AD$10=""),"",IF(IFERROR(MATCH(BBC_1!AD$10,Infor!$A$13:$A$30,0),0)&gt;0,"L",IF(WEEKDAY(AD$10)=1,"","X")))</f>
        <v>L</v>
      </c>
      <c r="AE56" s="61" t="str">
        <f>IF(OR($A56="",AE$10=""),"",IF(IFERROR(MATCH(BBC_1!AE$10,Infor!$A$13:$A$30,0),0)&gt;0,"L",IF(WEEKDAY(AE$10)=1,"","X")))</f>
        <v>L</v>
      </c>
      <c r="AF56" s="61" t="str">
        <f>IF(OR($A56="",AF$10=""),"",IF(IFERROR(MATCH(BBC_1!AF$10,Infor!$A$13:$A$30,0),0)&gt;0,"L",IF(WEEKDAY(AF$10)=1,"","X")))</f>
        <v>L</v>
      </c>
      <c r="AG56" s="61" t="str">
        <f>IF(OR($A56="",AG$10=""),"",IF(IFERROR(MATCH(BBC_1!AG$10,Infor!$A$13:$A$30,0),0)&gt;0,"L",IF(WEEKDAY(AG$10)=1,"","X")))</f>
        <v>L</v>
      </c>
      <c r="AH56" s="61" t="str">
        <f>IF(OR($A56="",AH$10=""),"",IF(IFERROR(MATCH(BBC_1!AH$10,Infor!$A$13:$A$30,0),0)&gt;0,"L",IF(WEEKDAY(AH$10)=1,"","X")))</f>
        <v>L</v>
      </c>
      <c r="AI56" s="61" t="str">
        <f>IF(OR($A56="",AI$10=""),"",IF(IFERROR(MATCH(BBC_1!AI$10,Infor!$A$13:$A$30,0),0)&gt;0,"L",IF(WEEKDAY(AI$10)=1,"","X")))</f>
        <v>L</v>
      </c>
      <c r="AJ56" s="62"/>
      <c r="AK56" s="62">
        <f t="shared" si="6"/>
        <v>20</v>
      </c>
      <c r="AL56" s="62">
        <f t="shared" si="7"/>
        <v>7</v>
      </c>
      <c r="AM56" s="62"/>
      <c r="AN56" s="63"/>
      <c r="AO56" s="44">
        <f t="shared" si="0"/>
        <v>1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9"/>
        <v>A46</v>
      </c>
      <c r="D57" s="60" t="str">
        <f t="shared" si="10"/>
        <v>Nhân viên</v>
      </c>
      <c r="E57" s="61" t="str">
        <f>IF(OR($A57="",E$10=""),"",IF(IFERROR(MATCH(BBC_1!E$10,Infor!$A$13:$A$30,0),0)&gt;0,"L",IF(WEEKDAY(E$10)=1,"","X")))</f>
        <v/>
      </c>
      <c r="F57" s="61" t="str">
        <f>IF(OR($A57="",F$10=""),"",IF(IFERROR(MATCH(BBC_1!F$10,Infor!$A$13:$A$30,0),0)&gt;0,"L",IF(WEEKDAY(F$10)=1,"","X")))</f>
        <v>L</v>
      </c>
      <c r="G57" s="61" t="str">
        <f>IF(OR($A57="",G$10=""),"",IF(IFERROR(MATCH(BBC_1!G$10,Infor!$A$13:$A$30,0),0)&gt;0,"L",IF(WEEKDAY(G$10)=1,"","X")))</f>
        <v>X</v>
      </c>
      <c r="H57" s="61" t="str">
        <f>IF(OR($A57="",H$10=""),"",IF(IFERROR(MATCH(BBC_1!H$10,Infor!$A$13:$A$30,0),0)&gt;0,"L",IF(WEEKDAY(H$10)=1,"","X")))</f>
        <v>X</v>
      </c>
      <c r="I57" s="61" t="str">
        <f>IF(OR($A57="",I$10=""),"",IF(IFERROR(MATCH(BBC_1!I$10,Infor!$A$13:$A$30,0),0)&gt;0,"L",IF(WEEKDAY(I$10)=1,"","X")))</f>
        <v>X</v>
      </c>
      <c r="J57" s="61" t="str">
        <f>IF(OR($A57="",J$10=""),"",IF(IFERROR(MATCH(BBC_1!J$10,Infor!$A$13:$A$30,0),0)&gt;0,"L",IF(WEEKDAY(J$10)=1,"","X")))</f>
        <v>X</v>
      </c>
      <c r="K57" s="61" t="str">
        <f>IF(OR($A57="",K$10=""),"",IF(IFERROR(MATCH(BBC_1!K$10,Infor!$A$13:$A$30,0),0)&gt;0,"L",IF(WEEKDAY(K$10)=1,"","X")))</f>
        <v>X</v>
      </c>
      <c r="L57" s="61" t="str">
        <f>IF(OR($A57="",L$10=""),"",IF(IFERROR(MATCH(BBC_1!L$10,Infor!$A$13:$A$30,0),0)&gt;0,"L",IF(WEEKDAY(L$10)=1,"","X")))</f>
        <v/>
      </c>
      <c r="M57" s="61" t="str">
        <f>IF(OR($A57="",M$10=""),"",IF(IFERROR(MATCH(BBC_1!M$10,Infor!$A$13:$A$30,0),0)&gt;0,"L",IF(WEEKDAY(M$10)=1,"","X")))</f>
        <v>X</v>
      </c>
      <c r="N57" s="61" t="str">
        <f>IF(OR($A57="",N$10=""),"",IF(IFERROR(MATCH(BBC_1!N$10,Infor!$A$13:$A$30,0),0)&gt;0,"L",IF(WEEKDAY(N$10)=1,"","X")))</f>
        <v>X</v>
      </c>
      <c r="O57" s="61" t="str">
        <f>IF(OR($A57="",O$10=""),"",IF(IFERROR(MATCH(BBC_1!O$10,Infor!$A$13:$A$30,0),0)&gt;0,"L",IF(WEEKDAY(O$10)=1,"","X")))</f>
        <v>X</v>
      </c>
      <c r="P57" s="61" t="str">
        <f>IF(OR($A57="",P$10=""),"",IF(IFERROR(MATCH(BBC_1!P$10,Infor!$A$13:$A$30,0),0)&gt;0,"L",IF(WEEKDAY(P$10)=1,"","X")))</f>
        <v>X</v>
      </c>
      <c r="Q57" s="61" t="str">
        <f>IF(OR($A57="",Q$10=""),"",IF(IFERROR(MATCH(BBC_1!Q$10,Infor!$A$13:$A$30,0),0)&gt;0,"L",IF(WEEKDAY(Q$10)=1,"","X")))</f>
        <v>X</v>
      </c>
      <c r="R57" s="61" t="str">
        <f>IF(OR($A57="",R$10=""),"",IF(IFERROR(MATCH(BBC_1!R$10,Infor!$A$13:$A$30,0),0)&gt;0,"L",IF(WEEKDAY(R$10)=1,"","X")))</f>
        <v>X</v>
      </c>
      <c r="S57" s="61" t="str">
        <f>IF(OR($A57="",S$10=""),"",IF(IFERROR(MATCH(BBC_1!S$10,Infor!$A$13:$A$30,0),0)&gt;0,"L",IF(WEEKDAY(S$10)=1,"","X")))</f>
        <v/>
      </c>
      <c r="T57" s="61" t="str">
        <f>IF(OR($A57="",T$10=""),"",IF(IFERROR(MATCH(BBC_1!T$10,Infor!$A$13:$A$30,0),0)&gt;0,"L",IF(WEEKDAY(T$10)=1,"","X")))</f>
        <v>X</v>
      </c>
      <c r="U57" s="61" t="str">
        <f>IF(OR($A57="",U$10=""),"",IF(IFERROR(MATCH(BBC_1!U$10,Infor!$A$13:$A$30,0),0)&gt;0,"L",IF(WEEKDAY(U$10)=1,"","X")))</f>
        <v>X</v>
      </c>
      <c r="V57" s="61" t="str">
        <f>IF(OR($A57="",V$10=""),"",IF(IFERROR(MATCH(BBC_1!V$10,Infor!$A$13:$A$30,0),0)&gt;0,"L",IF(WEEKDAY(V$10)=1,"","X")))</f>
        <v>X</v>
      </c>
      <c r="W57" s="61" t="str">
        <f>IF(OR($A57="",W$10=""),"",IF(IFERROR(MATCH(BBC_1!W$10,Infor!$A$13:$A$30,0),0)&gt;0,"L",IF(WEEKDAY(W$10)=1,"","X")))</f>
        <v>X</v>
      </c>
      <c r="X57" s="61" t="str">
        <f>IF(OR($A57="",X$10=""),"",IF(IFERROR(MATCH(BBC_1!X$10,Infor!$A$13:$A$30,0),0)&gt;0,"L",IF(WEEKDAY(X$10)=1,"","X")))</f>
        <v>X</v>
      </c>
      <c r="Y57" s="61" t="str">
        <f>IF(OR($A57="",Y$10=""),"",IF(IFERROR(MATCH(BBC_1!Y$10,Infor!$A$13:$A$30,0),0)&gt;0,"L",IF(WEEKDAY(Y$10)=1,"","X")))</f>
        <v>X</v>
      </c>
      <c r="Z57" s="61" t="str">
        <f>IF(OR($A57="",Z$10=""),"",IF(IFERROR(MATCH(BBC_1!Z$10,Infor!$A$13:$A$30,0),0)&gt;0,"L",IF(WEEKDAY(Z$10)=1,"","X")))</f>
        <v/>
      </c>
      <c r="AA57" s="61" t="str">
        <f>IF(OR($A57="",AA$10=""),"",IF(IFERROR(MATCH(BBC_1!AA$10,Infor!$A$13:$A$30,0),0)&gt;0,"L",IF(WEEKDAY(AA$10)=1,"","X")))</f>
        <v>X</v>
      </c>
      <c r="AB57" s="61" t="str">
        <f>IF(OR($A57="",AB$10=""),"",IF(IFERROR(MATCH(BBC_1!AB$10,Infor!$A$13:$A$30,0),0)&gt;0,"L",IF(WEEKDAY(AB$10)=1,"","X")))</f>
        <v>X</v>
      </c>
      <c r="AC57" s="61" t="str">
        <f>IF(OR($A57="",AC$10=""),"",IF(IFERROR(MATCH(BBC_1!AC$10,Infor!$A$13:$A$30,0),0)&gt;0,"L",IF(WEEKDAY(AC$10)=1,"","X")))</f>
        <v>X</v>
      </c>
      <c r="AD57" s="61" t="str">
        <f>IF(OR($A57="",AD$10=""),"",IF(IFERROR(MATCH(BBC_1!AD$10,Infor!$A$13:$A$30,0),0)&gt;0,"L",IF(WEEKDAY(AD$10)=1,"","X")))</f>
        <v>L</v>
      </c>
      <c r="AE57" s="61" t="str">
        <f>IF(OR($A57="",AE$10=""),"",IF(IFERROR(MATCH(BBC_1!AE$10,Infor!$A$13:$A$30,0),0)&gt;0,"L",IF(WEEKDAY(AE$10)=1,"","X")))</f>
        <v>L</v>
      </c>
      <c r="AF57" s="61" t="str">
        <f>IF(OR($A57="",AF$10=""),"",IF(IFERROR(MATCH(BBC_1!AF$10,Infor!$A$13:$A$30,0),0)&gt;0,"L",IF(WEEKDAY(AF$10)=1,"","X")))</f>
        <v>L</v>
      </c>
      <c r="AG57" s="61" t="str">
        <f>IF(OR($A57="",AG$10=""),"",IF(IFERROR(MATCH(BBC_1!AG$10,Infor!$A$13:$A$30,0),0)&gt;0,"L",IF(WEEKDAY(AG$10)=1,"","X")))</f>
        <v>L</v>
      </c>
      <c r="AH57" s="61" t="str">
        <f>IF(OR($A57="",AH$10=""),"",IF(IFERROR(MATCH(BBC_1!AH$10,Infor!$A$13:$A$30,0),0)&gt;0,"L",IF(WEEKDAY(AH$10)=1,"","X")))</f>
        <v>L</v>
      </c>
      <c r="AI57" s="61" t="str">
        <f>IF(OR($A57="",AI$10=""),"",IF(IFERROR(MATCH(BBC_1!AI$10,Infor!$A$13:$A$30,0),0)&gt;0,"L",IF(WEEKDAY(AI$10)=1,"","X")))</f>
        <v>L</v>
      </c>
      <c r="AJ57" s="62"/>
      <c r="AK57" s="62">
        <f t="shared" si="6"/>
        <v>20</v>
      </c>
      <c r="AL57" s="62">
        <f t="shared" si="7"/>
        <v>7</v>
      </c>
      <c r="AM57" s="62"/>
      <c r="AN57" s="63"/>
      <c r="AO57" s="44">
        <f t="shared" si="0"/>
        <v>1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9"/>
        <v>A47</v>
      </c>
      <c r="D58" s="60" t="str">
        <f t="shared" si="10"/>
        <v>Nhân viên</v>
      </c>
      <c r="E58" s="61" t="str">
        <f>IF(OR($A58="",E$10=""),"",IF(IFERROR(MATCH(BBC_1!E$10,Infor!$A$13:$A$30,0),0)&gt;0,"L",IF(WEEKDAY(E$10)=1,"","X")))</f>
        <v/>
      </c>
      <c r="F58" s="61" t="str">
        <f>IF(OR($A58="",F$10=""),"",IF(IFERROR(MATCH(BBC_1!F$10,Infor!$A$13:$A$30,0),0)&gt;0,"L",IF(WEEKDAY(F$10)=1,"","X")))</f>
        <v>L</v>
      </c>
      <c r="G58" s="61" t="str">
        <f>IF(OR($A58="",G$10=""),"",IF(IFERROR(MATCH(BBC_1!G$10,Infor!$A$13:$A$30,0),0)&gt;0,"L",IF(WEEKDAY(G$10)=1,"","X")))</f>
        <v>X</v>
      </c>
      <c r="H58" s="61" t="str">
        <f>IF(OR($A58="",H$10=""),"",IF(IFERROR(MATCH(BBC_1!H$10,Infor!$A$13:$A$30,0),0)&gt;0,"L",IF(WEEKDAY(H$10)=1,"","X")))</f>
        <v>X</v>
      </c>
      <c r="I58" s="61" t="str">
        <f>IF(OR($A58="",I$10=""),"",IF(IFERROR(MATCH(BBC_1!I$10,Infor!$A$13:$A$30,0),0)&gt;0,"L",IF(WEEKDAY(I$10)=1,"","X")))</f>
        <v>X</v>
      </c>
      <c r="J58" s="61" t="str">
        <f>IF(OR($A58="",J$10=""),"",IF(IFERROR(MATCH(BBC_1!J$10,Infor!$A$13:$A$30,0),0)&gt;0,"L",IF(WEEKDAY(J$10)=1,"","X")))</f>
        <v>X</v>
      </c>
      <c r="K58" s="61" t="str">
        <f>IF(OR($A58="",K$10=""),"",IF(IFERROR(MATCH(BBC_1!K$10,Infor!$A$13:$A$30,0),0)&gt;0,"L",IF(WEEKDAY(K$10)=1,"","X")))</f>
        <v>X</v>
      </c>
      <c r="L58" s="61" t="str">
        <f>IF(OR($A58="",L$10=""),"",IF(IFERROR(MATCH(BBC_1!L$10,Infor!$A$13:$A$30,0),0)&gt;0,"L",IF(WEEKDAY(L$10)=1,"","X")))</f>
        <v/>
      </c>
      <c r="M58" s="61" t="str">
        <f>IF(OR($A58="",M$10=""),"",IF(IFERROR(MATCH(BBC_1!M$10,Infor!$A$13:$A$30,0),0)&gt;0,"L",IF(WEEKDAY(M$10)=1,"","X")))</f>
        <v>X</v>
      </c>
      <c r="N58" s="61" t="str">
        <f>IF(OR($A58="",N$10=""),"",IF(IFERROR(MATCH(BBC_1!N$10,Infor!$A$13:$A$30,0),0)&gt;0,"L",IF(WEEKDAY(N$10)=1,"","X")))</f>
        <v>X</v>
      </c>
      <c r="O58" s="61" t="str">
        <f>IF(OR($A58="",O$10=""),"",IF(IFERROR(MATCH(BBC_1!O$10,Infor!$A$13:$A$30,0),0)&gt;0,"L",IF(WEEKDAY(O$10)=1,"","X")))</f>
        <v>X</v>
      </c>
      <c r="P58" s="61" t="str">
        <f>IF(OR($A58="",P$10=""),"",IF(IFERROR(MATCH(BBC_1!P$10,Infor!$A$13:$A$30,0),0)&gt;0,"L",IF(WEEKDAY(P$10)=1,"","X")))</f>
        <v>X</v>
      </c>
      <c r="Q58" s="61" t="str">
        <f>IF(OR($A58="",Q$10=""),"",IF(IFERROR(MATCH(BBC_1!Q$10,Infor!$A$13:$A$30,0),0)&gt;0,"L",IF(WEEKDAY(Q$10)=1,"","X")))</f>
        <v>X</v>
      </c>
      <c r="R58" s="61" t="str">
        <f>IF(OR($A58="",R$10=""),"",IF(IFERROR(MATCH(BBC_1!R$10,Infor!$A$13:$A$30,0),0)&gt;0,"L",IF(WEEKDAY(R$10)=1,"","X")))</f>
        <v>X</v>
      </c>
      <c r="S58" s="61" t="str">
        <f>IF(OR($A58="",S$10=""),"",IF(IFERROR(MATCH(BBC_1!S$10,Infor!$A$13:$A$30,0),0)&gt;0,"L",IF(WEEKDAY(S$10)=1,"","X")))</f>
        <v/>
      </c>
      <c r="T58" s="61" t="str">
        <f>IF(OR($A58="",T$10=""),"",IF(IFERROR(MATCH(BBC_1!T$10,Infor!$A$13:$A$30,0),0)&gt;0,"L",IF(WEEKDAY(T$10)=1,"","X")))</f>
        <v>X</v>
      </c>
      <c r="U58" s="61" t="str">
        <f>IF(OR($A58="",U$10=""),"",IF(IFERROR(MATCH(BBC_1!U$10,Infor!$A$13:$A$30,0),0)&gt;0,"L",IF(WEEKDAY(U$10)=1,"","X")))</f>
        <v>X</v>
      </c>
      <c r="V58" s="61" t="str">
        <f>IF(OR($A58="",V$10=""),"",IF(IFERROR(MATCH(BBC_1!V$10,Infor!$A$13:$A$30,0),0)&gt;0,"L",IF(WEEKDAY(V$10)=1,"","X")))</f>
        <v>X</v>
      </c>
      <c r="W58" s="61" t="str">
        <f>IF(OR($A58="",W$10=""),"",IF(IFERROR(MATCH(BBC_1!W$10,Infor!$A$13:$A$30,0),0)&gt;0,"L",IF(WEEKDAY(W$10)=1,"","X")))</f>
        <v>X</v>
      </c>
      <c r="X58" s="61" t="str">
        <f>IF(OR($A58="",X$10=""),"",IF(IFERROR(MATCH(BBC_1!X$10,Infor!$A$13:$A$30,0),0)&gt;0,"L",IF(WEEKDAY(X$10)=1,"","X")))</f>
        <v>X</v>
      </c>
      <c r="Y58" s="61" t="str">
        <f>IF(OR($A58="",Y$10=""),"",IF(IFERROR(MATCH(BBC_1!Y$10,Infor!$A$13:$A$30,0),0)&gt;0,"L",IF(WEEKDAY(Y$10)=1,"","X")))</f>
        <v>X</v>
      </c>
      <c r="Z58" s="61" t="str">
        <f>IF(OR($A58="",Z$10=""),"",IF(IFERROR(MATCH(BBC_1!Z$10,Infor!$A$13:$A$30,0),0)&gt;0,"L",IF(WEEKDAY(Z$10)=1,"","X")))</f>
        <v/>
      </c>
      <c r="AA58" s="61" t="str">
        <f>IF(OR($A58="",AA$10=""),"",IF(IFERROR(MATCH(BBC_1!AA$10,Infor!$A$13:$A$30,0),0)&gt;0,"L",IF(WEEKDAY(AA$10)=1,"","X")))</f>
        <v>X</v>
      </c>
      <c r="AB58" s="61" t="str">
        <f>IF(OR($A58="",AB$10=""),"",IF(IFERROR(MATCH(BBC_1!AB$10,Infor!$A$13:$A$30,0),0)&gt;0,"L",IF(WEEKDAY(AB$10)=1,"","X")))</f>
        <v>X</v>
      </c>
      <c r="AC58" s="61" t="str">
        <f>IF(OR($A58="",AC$10=""),"",IF(IFERROR(MATCH(BBC_1!AC$10,Infor!$A$13:$A$30,0),0)&gt;0,"L",IF(WEEKDAY(AC$10)=1,"","X")))</f>
        <v>X</v>
      </c>
      <c r="AD58" s="61" t="str">
        <f>IF(OR($A58="",AD$10=""),"",IF(IFERROR(MATCH(BBC_1!AD$10,Infor!$A$13:$A$30,0),0)&gt;0,"L",IF(WEEKDAY(AD$10)=1,"","X")))</f>
        <v>L</v>
      </c>
      <c r="AE58" s="61" t="str">
        <f>IF(OR($A58="",AE$10=""),"",IF(IFERROR(MATCH(BBC_1!AE$10,Infor!$A$13:$A$30,0),0)&gt;0,"L",IF(WEEKDAY(AE$10)=1,"","X")))</f>
        <v>L</v>
      </c>
      <c r="AF58" s="61" t="str">
        <f>IF(OR($A58="",AF$10=""),"",IF(IFERROR(MATCH(BBC_1!AF$10,Infor!$A$13:$A$30,0),0)&gt;0,"L",IF(WEEKDAY(AF$10)=1,"","X")))</f>
        <v>L</v>
      </c>
      <c r="AG58" s="61" t="str">
        <f>IF(OR($A58="",AG$10=""),"",IF(IFERROR(MATCH(BBC_1!AG$10,Infor!$A$13:$A$30,0),0)&gt;0,"L",IF(WEEKDAY(AG$10)=1,"","X")))</f>
        <v>L</v>
      </c>
      <c r="AH58" s="61" t="str">
        <f>IF(OR($A58="",AH$10=""),"",IF(IFERROR(MATCH(BBC_1!AH$10,Infor!$A$13:$A$30,0),0)&gt;0,"L",IF(WEEKDAY(AH$10)=1,"","X")))</f>
        <v>L</v>
      </c>
      <c r="AI58" s="61" t="str">
        <f>IF(OR($A58="",AI$10=""),"",IF(IFERROR(MATCH(BBC_1!AI$10,Infor!$A$13:$A$30,0),0)&gt;0,"L",IF(WEEKDAY(AI$10)=1,"","X")))</f>
        <v>L</v>
      </c>
      <c r="AJ58" s="62"/>
      <c r="AK58" s="62">
        <f t="shared" si="6"/>
        <v>20</v>
      </c>
      <c r="AL58" s="62">
        <f t="shared" si="7"/>
        <v>7</v>
      </c>
      <c r="AM58" s="62"/>
      <c r="AN58" s="63"/>
      <c r="AO58" s="44">
        <f t="shared" si="0"/>
        <v>1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9"/>
        <v>A48</v>
      </c>
      <c r="D59" s="60" t="str">
        <f t="shared" si="10"/>
        <v>Nhân viên</v>
      </c>
      <c r="E59" s="61" t="str">
        <f>IF(OR($A59="",E$10=""),"",IF(IFERROR(MATCH(BBC_1!E$10,Infor!$A$13:$A$30,0),0)&gt;0,"L",IF(WEEKDAY(E$10)=1,"","X")))</f>
        <v/>
      </c>
      <c r="F59" s="61" t="str">
        <f>IF(OR($A59="",F$10=""),"",IF(IFERROR(MATCH(BBC_1!F$10,Infor!$A$13:$A$30,0),0)&gt;0,"L",IF(WEEKDAY(F$10)=1,"","X")))</f>
        <v>L</v>
      </c>
      <c r="G59" s="61" t="str">
        <f>IF(OR($A59="",G$10=""),"",IF(IFERROR(MATCH(BBC_1!G$10,Infor!$A$13:$A$30,0),0)&gt;0,"L",IF(WEEKDAY(G$10)=1,"","X")))</f>
        <v>X</v>
      </c>
      <c r="H59" s="61" t="str">
        <f>IF(OR($A59="",H$10=""),"",IF(IFERROR(MATCH(BBC_1!H$10,Infor!$A$13:$A$30,0),0)&gt;0,"L",IF(WEEKDAY(H$10)=1,"","X")))</f>
        <v>X</v>
      </c>
      <c r="I59" s="61" t="str">
        <f>IF(OR($A59="",I$10=""),"",IF(IFERROR(MATCH(BBC_1!I$10,Infor!$A$13:$A$30,0),0)&gt;0,"L",IF(WEEKDAY(I$10)=1,"","X")))</f>
        <v>X</v>
      </c>
      <c r="J59" s="61" t="str">
        <f>IF(OR($A59="",J$10=""),"",IF(IFERROR(MATCH(BBC_1!J$10,Infor!$A$13:$A$30,0),0)&gt;0,"L",IF(WEEKDAY(J$10)=1,"","X")))</f>
        <v>X</v>
      </c>
      <c r="K59" s="61" t="str">
        <f>IF(OR($A59="",K$10=""),"",IF(IFERROR(MATCH(BBC_1!K$10,Infor!$A$13:$A$30,0),0)&gt;0,"L",IF(WEEKDAY(K$10)=1,"","X")))</f>
        <v>X</v>
      </c>
      <c r="L59" s="61" t="str">
        <f>IF(OR($A59="",L$10=""),"",IF(IFERROR(MATCH(BBC_1!L$10,Infor!$A$13:$A$30,0),0)&gt;0,"L",IF(WEEKDAY(L$10)=1,"","X")))</f>
        <v/>
      </c>
      <c r="M59" s="61" t="str">
        <f>IF(OR($A59="",M$10=""),"",IF(IFERROR(MATCH(BBC_1!M$10,Infor!$A$13:$A$30,0),0)&gt;0,"L",IF(WEEKDAY(M$10)=1,"","X")))</f>
        <v>X</v>
      </c>
      <c r="N59" s="61" t="str">
        <f>IF(OR($A59="",N$10=""),"",IF(IFERROR(MATCH(BBC_1!N$10,Infor!$A$13:$A$30,0),0)&gt;0,"L",IF(WEEKDAY(N$10)=1,"","X")))</f>
        <v>X</v>
      </c>
      <c r="O59" s="61" t="str">
        <f>IF(OR($A59="",O$10=""),"",IF(IFERROR(MATCH(BBC_1!O$10,Infor!$A$13:$A$30,0),0)&gt;0,"L",IF(WEEKDAY(O$10)=1,"","X")))</f>
        <v>X</v>
      </c>
      <c r="P59" s="61" t="str">
        <f>IF(OR($A59="",P$10=""),"",IF(IFERROR(MATCH(BBC_1!P$10,Infor!$A$13:$A$30,0),0)&gt;0,"L",IF(WEEKDAY(P$10)=1,"","X")))</f>
        <v>X</v>
      </c>
      <c r="Q59" s="61" t="str">
        <f>IF(OR($A59="",Q$10=""),"",IF(IFERROR(MATCH(BBC_1!Q$10,Infor!$A$13:$A$30,0),0)&gt;0,"L",IF(WEEKDAY(Q$10)=1,"","X")))</f>
        <v>X</v>
      </c>
      <c r="R59" s="61" t="str">
        <f>IF(OR($A59="",R$10=""),"",IF(IFERROR(MATCH(BBC_1!R$10,Infor!$A$13:$A$30,0),0)&gt;0,"L",IF(WEEKDAY(R$10)=1,"","X")))</f>
        <v>X</v>
      </c>
      <c r="S59" s="61" t="str">
        <f>IF(OR($A59="",S$10=""),"",IF(IFERROR(MATCH(BBC_1!S$10,Infor!$A$13:$A$30,0),0)&gt;0,"L",IF(WEEKDAY(S$10)=1,"","X")))</f>
        <v/>
      </c>
      <c r="T59" s="61" t="str">
        <f>IF(OR($A59="",T$10=""),"",IF(IFERROR(MATCH(BBC_1!T$10,Infor!$A$13:$A$30,0),0)&gt;0,"L",IF(WEEKDAY(T$10)=1,"","X")))</f>
        <v>X</v>
      </c>
      <c r="U59" s="61" t="str">
        <f>IF(OR($A59="",U$10=""),"",IF(IFERROR(MATCH(BBC_1!U$10,Infor!$A$13:$A$30,0),0)&gt;0,"L",IF(WEEKDAY(U$10)=1,"","X")))</f>
        <v>X</v>
      </c>
      <c r="V59" s="61" t="str">
        <f>IF(OR($A59="",V$10=""),"",IF(IFERROR(MATCH(BBC_1!V$10,Infor!$A$13:$A$30,0),0)&gt;0,"L",IF(WEEKDAY(V$10)=1,"","X")))</f>
        <v>X</v>
      </c>
      <c r="W59" s="61" t="str">
        <f>IF(OR($A59="",W$10=""),"",IF(IFERROR(MATCH(BBC_1!W$10,Infor!$A$13:$A$30,0),0)&gt;0,"L",IF(WEEKDAY(W$10)=1,"","X")))</f>
        <v>X</v>
      </c>
      <c r="X59" s="61" t="str">
        <f>IF(OR($A59="",X$10=""),"",IF(IFERROR(MATCH(BBC_1!X$10,Infor!$A$13:$A$30,0),0)&gt;0,"L",IF(WEEKDAY(X$10)=1,"","X")))</f>
        <v>X</v>
      </c>
      <c r="Y59" s="61" t="str">
        <f>IF(OR($A59="",Y$10=""),"",IF(IFERROR(MATCH(BBC_1!Y$10,Infor!$A$13:$A$30,0),0)&gt;0,"L",IF(WEEKDAY(Y$10)=1,"","X")))</f>
        <v>X</v>
      </c>
      <c r="Z59" s="61" t="str">
        <f>IF(OR($A59="",Z$10=""),"",IF(IFERROR(MATCH(BBC_1!Z$10,Infor!$A$13:$A$30,0),0)&gt;0,"L",IF(WEEKDAY(Z$10)=1,"","X")))</f>
        <v/>
      </c>
      <c r="AA59" s="61" t="str">
        <f>IF(OR($A59="",AA$10=""),"",IF(IFERROR(MATCH(BBC_1!AA$10,Infor!$A$13:$A$30,0),0)&gt;0,"L",IF(WEEKDAY(AA$10)=1,"","X")))</f>
        <v>X</v>
      </c>
      <c r="AB59" s="61" t="str">
        <f>IF(OR($A59="",AB$10=""),"",IF(IFERROR(MATCH(BBC_1!AB$10,Infor!$A$13:$A$30,0),0)&gt;0,"L",IF(WEEKDAY(AB$10)=1,"","X")))</f>
        <v>X</v>
      </c>
      <c r="AC59" s="61" t="str">
        <f>IF(OR($A59="",AC$10=""),"",IF(IFERROR(MATCH(BBC_1!AC$10,Infor!$A$13:$A$30,0),0)&gt;0,"L",IF(WEEKDAY(AC$10)=1,"","X")))</f>
        <v>X</v>
      </c>
      <c r="AD59" s="61" t="str">
        <f>IF(OR($A59="",AD$10=""),"",IF(IFERROR(MATCH(BBC_1!AD$10,Infor!$A$13:$A$30,0),0)&gt;0,"L",IF(WEEKDAY(AD$10)=1,"","X")))</f>
        <v>L</v>
      </c>
      <c r="AE59" s="61" t="str">
        <f>IF(OR($A59="",AE$10=""),"",IF(IFERROR(MATCH(BBC_1!AE$10,Infor!$A$13:$A$30,0),0)&gt;0,"L",IF(WEEKDAY(AE$10)=1,"","X")))</f>
        <v>L</v>
      </c>
      <c r="AF59" s="61" t="str">
        <f>IF(OR($A59="",AF$10=""),"",IF(IFERROR(MATCH(BBC_1!AF$10,Infor!$A$13:$A$30,0),0)&gt;0,"L",IF(WEEKDAY(AF$10)=1,"","X")))</f>
        <v>L</v>
      </c>
      <c r="AG59" s="61" t="str">
        <f>IF(OR($A59="",AG$10=""),"",IF(IFERROR(MATCH(BBC_1!AG$10,Infor!$A$13:$A$30,0),0)&gt;0,"L",IF(WEEKDAY(AG$10)=1,"","X")))</f>
        <v>L</v>
      </c>
      <c r="AH59" s="61" t="str">
        <f>IF(OR($A59="",AH$10=""),"",IF(IFERROR(MATCH(BBC_1!AH$10,Infor!$A$13:$A$30,0),0)&gt;0,"L",IF(WEEKDAY(AH$10)=1,"","X")))</f>
        <v>L</v>
      </c>
      <c r="AI59" s="61" t="str">
        <f>IF(OR($A59="",AI$10=""),"",IF(IFERROR(MATCH(BBC_1!AI$10,Infor!$A$13:$A$30,0),0)&gt;0,"L",IF(WEEKDAY(AI$10)=1,"","X")))</f>
        <v>L</v>
      </c>
      <c r="AJ59" s="62"/>
      <c r="AK59" s="62">
        <f t="shared" si="6"/>
        <v>20</v>
      </c>
      <c r="AL59" s="62">
        <f t="shared" si="7"/>
        <v>7</v>
      </c>
      <c r="AM59" s="62"/>
      <c r="AN59" s="63"/>
      <c r="AO59" s="44">
        <f t="shared" si="0"/>
        <v>1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9"/>
        <v>A49</v>
      </c>
      <c r="D60" s="60" t="str">
        <f t="shared" si="10"/>
        <v>Nhân viên</v>
      </c>
      <c r="E60" s="61" t="str">
        <f>IF(OR($A60="",E$10=""),"",IF(IFERROR(MATCH(BBC_1!E$10,Infor!$A$13:$A$30,0),0)&gt;0,"L",IF(WEEKDAY(E$10)=1,"","X")))</f>
        <v/>
      </c>
      <c r="F60" s="61" t="str">
        <f>IF(OR($A60="",F$10=""),"",IF(IFERROR(MATCH(BBC_1!F$10,Infor!$A$13:$A$30,0),0)&gt;0,"L",IF(WEEKDAY(F$10)=1,"","X")))</f>
        <v>L</v>
      </c>
      <c r="G60" s="61" t="str">
        <f>IF(OR($A60="",G$10=""),"",IF(IFERROR(MATCH(BBC_1!G$10,Infor!$A$13:$A$30,0),0)&gt;0,"L",IF(WEEKDAY(G$10)=1,"","X")))</f>
        <v>X</v>
      </c>
      <c r="H60" s="61" t="str">
        <f>IF(OR($A60="",H$10=""),"",IF(IFERROR(MATCH(BBC_1!H$10,Infor!$A$13:$A$30,0),0)&gt;0,"L",IF(WEEKDAY(H$10)=1,"","X")))</f>
        <v>X</v>
      </c>
      <c r="I60" s="61" t="str">
        <f>IF(OR($A60="",I$10=""),"",IF(IFERROR(MATCH(BBC_1!I$10,Infor!$A$13:$A$30,0),0)&gt;0,"L",IF(WEEKDAY(I$10)=1,"","X")))</f>
        <v>X</v>
      </c>
      <c r="J60" s="61" t="str">
        <f>IF(OR($A60="",J$10=""),"",IF(IFERROR(MATCH(BBC_1!J$10,Infor!$A$13:$A$30,0),0)&gt;0,"L",IF(WEEKDAY(J$10)=1,"","X")))</f>
        <v>X</v>
      </c>
      <c r="K60" s="61" t="str">
        <f>IF(OR($A60="",K$10=""),"",IF(IFERROR(MATCH(BBC_1!K$10,Infor!$A$13:$A$30,0),0)&gt;0,"L",IF(WEEKDAY(K$10)=1,"","X")))</f>
        <v>X</v>
      </c>
      <c r="L60" s="61" t="str">
        <f>IF(OR($A60="",L$10=""),"",IF(IFERROR(MATCH(BBC_1!L$10,Infor!$A$13:$A$30,0),0)&gt;0,"L",IF(WEEKDAY(L$10)=1,"","X")))</f>
        <v/>
      </c>
      <c r="M60" s="61" t="str">
        <f>IF(OR($A60="",M$10=""),"",IF(IFERROR(MATCH(BBC_1!M$10,Infor!$A$13:$A$30,0),0)&gt;0,"L",IF(WEEKDAY(M$10)=1,"","X")))</f>
        <v>X</v>
      </c>
      <c r="N60" s="61" t="str">
        <f>IF(OR($A60="",N$10=""),"",IF(IFERROR(MATCH(BBC_1!N$10,Infor!$A$13:$A$30,0),0)&gt;0,"L",IF(WEEKDAY(N$10)=1,"","X")))</f>
        <v>X</v>
      </c>
      <c r="O60" s="61" t="str">
        <f>IF(OR($A60="",O$10=""),"",IF(IFERROR(MATCH(BBC_1!O$10,Infor!$A$13:$A$30,0),0)&gt;0,"L",IF(WEEKDAY(O$10)=1,"","X")))</f>
        <v>X</v>
      </c>
      <c r="P60" s="61" t="str">
        <f>IF(OR($A60="",P$10=""),"",IF(IFERROR(MATCH(BBC_1!P$10,Infor!$A$13:$A$30,0),0)&gt;0,"L",IF(WEEKDAY(P$10)=1,"","X")))</f>
        <v>X</v>
      </c>
      <c r="Q60" s="61" t="str">
        <f>IF(OR($A60="",Q$10=""),"",IF(IFERROR(MATCH(BBC_1!Q$10,Infor!$A$13:$A$30,0),0)&gt;0,"L",IF(WEEKDAY(Q$10)=1,"","X")))</f>
        <v>X</v>
      </c>
      <c r="R60" s="61" t="str">
        <f>IF(OR($A60="",R$10=""),"",IF(IFERROR(MATCH(BBC_1!R$10,Infor!$A$13:$A$30,0),0)&gt;0,"L",IF(WEEKDAY(R$10)=1,"","X")))</f>
        <v>X</v>
      </c>
      <c r="S60" s="61" t="str">
        <f>IF(OR($A60="",S$10=""),"",IF(IFERROR(MATCH(BBC_1!S$10,Infor!$A$13:$A$30,0),0)&gt;0,"L",IF(WEEKDAY(S$10)=1,"","X")))</f>
        <v/>
      </c>
      <c r="T60" s="61" t="str">
        <f>IF(OR($A60="",T$10=""),"",IF(IFERROR(MATCH(BBC_1!T$10,Infor!$A$13:$A$30,0),0)&gt;0,"L",IF(WEEKDAY(T$10)=1,"","X")))</f>
        <v>X</v>
      </c>
      <c r="U60" s="61" t="str">
        <f>IF(OR($A60="",U$10=""),"",IF(IFERROR(MATCH(BBC_1!U$10,Infor!$A$13:$A$30,0),0)&gt;0,"L",IF(WEEKDAY(U$10)=1,"","X")))</f>
        <v>X</v>
      </c>
      <c r="V60" s="61" t="str">
        <f>IF(OR($A60="",V$10=""),"",IF(IFERROR(MATCH(BBC_1!V$10,Infor!$A$13:$A$30,0),0)&gt;0,"L",IF(WEEKDAY(V$10)=1,"","X")))</f>
        <v>X</v>
      </c>
      <c r="W60" s="61" t="str">
        <f>IF(OR($A60="",W$10=""),"",IF(IFERROR(MATCH(BBC_1!W$10,Infor!$A$13:$A$30,0),0)&gt;0,"L",IF(WEEKDAY(W$10)=1,"","X")))</f>
        <v>X</v>
      </c>
      <c r="X60" s="61" t="str">
        <f>IF(OR($A60="",X$10=""),"",IF(IFERROR(MATCH(BBC_1!X$10,Infor!$A$13:$A$30,0),0)&gt;0,"L",IF(WEEKDAY(X$10)=1,"","X")))</f>
        <v>X</v>
      </c>
      <c r="Y60" s="61" t="str">
        <f>IF(OR($A60="",Y$10=""),"",IF(IFERROR(MATCH(BBC_1!Y$10,Infor!$A$13:$A$30,0),0)&gt;0,"L",IF(WEEKDAY(Y$10)=1,"","X")))</f>
        <v>X</v>
      </c>
      <c r="Z60" s="61" t="str">
        <f>IF(OR($A60="",Z$10=""),"",IF(IFERROR(MATCH(BBC_1!Z$10,Infor!$A$13:$A$30,0),0)&gt;0,"L",IF(WEEKDAY(Z$10)=1,"","X")))</f>
        <v/>
      </c>
      <c r="AA60" s="61" t="str">
        <f>IF(OR($A60="",AA$10=""),"",IF(IFERROR(MATCH(BBC_1!AA$10,Infor!$A$13:$A$30,0),0)&gt;0,"L",IF(WEEKDAY(AA$10)=1,"","X")))</f>
        <v>X</v>
      </c>
      <c r="AB60" s="61" t="str">
        <f>IF(OR($A60="",AB$10=""),"",IF(IFERROR(MATCH(BBC_1!AB$10,Infor!$A$13:$A$30,0),0)&gt;0,"L",IF(WEEKDAY(AB$10)=1,"","X")))</f>
        <v>X</v>
      </c>
      <c r="AC60" s="61" t="str">
        <f>IF(OR($A60="",AC$10=""),"",IF(IFERROR(MATCH(BBC_1!AC$10,Infor!$A$13:$A$30,0),0)&gt;0,"L",IF(WEEKDAY(AC$10)=1,"","X")))</f>
        <v>X</v>
      </c>
      <c r="AD60" s="61" t="str">
        <f>IF(OR($A60="",AD$10=""),"",IF(IFERROR(MATCH(BBC_1!AD$10,Infor!$A$13:$A$30,0),0)&gt;0,"L",IF(WEEKDAY(AD$10)=1,"","X")))</f>
        <v>L</v>
      </c>
      <c r="AE60" s="61" t="str">
        <f>IF(OR($A60="",AE$10=""),"",IF(IFERROR(MATCH(BBC_1!AE$10,Infor!$A$13:$A$30,0),0)&gt;0,"L",IF(WEEKDAY(AE$10)=1,"","X")))</f>
        <v>L</v>
      </c>
      <c r="AF60" s="61" t="str">
        <f>IF(OR($A60="",AF$10=""),"",IF(IFERROR(MATCH(BBC_1!AF$10,Infor!$A$13:$A$30,0),0)&gt;0,"L",IF(WEEKDAY(AF$10)=1,"","X")))</f>
        <v>L</v>
      </c>
      <c r="AG60" s="61" t="str">
        <f>IF(OR($A60="",AG$10=""),"",IF(IFERROR(MATCH(BBC_1!AG$10,Infor!$A$13:$A$30,0),0)&gt;0,"L",IF(WEEKDAY(AG$10)=1,"","X")))</f>
        <v>L</v>
      </c>
      <c r="AH60" s="61" t="str">
        <f>IF(OR($A60="",AH$10=""),"",IF(IFERROR(MATCH(BBC_1!AH$10,Infor!$A$13:$A$30,0),0)&gt;0,"L",IF(WEEKDAY(AH$10)=1,"","X")))</f>
        <v>L</v>
      </c>
      <c r="AI60" s="61" t="str">
        <f>IF(OR($A60="",AI$10=""),"",IF(IFERROR(MATCH(BBC_1!AI$10,Infor!$A$13:$A$30,0),0)&gt;0,"L",IF(WEEKDAY(AI$10)=1,"","X")))</f>
        <v>L</v>
      </c>
      <c r="AJ60" s="62"/>
      <c r="AK60" s="62">
        <f t="shared" si="6"/>
        <v>20</v>
      </c>
      <c r="AL60" s="62">
        <f t="shared" si="7"/>
        <v>7</v>
      </c>
      <c r="AM60" s="62"/>
      <c r="AN60" s="63"/>
      <c r="AO60" s="44">
        <f t="shared" si="0"/>
        <v>1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9"/>
        <v>A50</v>
      </c>
      <c r="D61" s="60" t="str">
        <f t="shared" si="10"/>
        <v>Nhân viên</v>
      </c>
      <c r="E61" s="61" t="str">
        <f>IF(OR($A61="",E$10=""),"",IF(IFERROR(MATCH(BBC_1!E$10,Infor!$A$13:$A$30,0),0)&gt;0,"L",IF(WEEKDAY(E$10)=1,"","X")))</f>
        <v/>
      </c>
      <c r="F61" s="61" t="str">
        <f>IF(OR($A61="",F$10=""),"",IF(IFERROR(MATCH(BBC_1!F$10,Infor!$A$13:$A$30,0),0)&gt;0,"L",IF(WEEKDAY(F$10)=1,"","X")))</f>
        <v>L</v>
      </c>
      <c r="G61" s="61" t="str">
        <f>IF(OR($A61="",G$10=""),"",IF(IFERROR(MATCH(BBC_1!G$10,Infor!$A$13:$A$30,0),0)&gt;0,"L",IF(WEEKDAY(G$10)=1,"","X")))</f>
        <v>X</v>
      </c>
      <c r="H61" s="61" t="str">
        <f>IF(OR($A61="",H$10=""),"",IF(IFERROR(MATCH(BBC_1!H$10,Infor!$A$13:$A$30,0),0)&gt;0,"L",IF(WEEKDAY(H$10)=1,"","X")))</f>
        <v>X</v>
      </c>
      <c r="I61" s="61" t="str">
        <f>IF(OR($A61="",I$10=""),"",IF(IFERROR(MATCH(BBC_1!I$10,Infor!$A$13:$A$30,0),0)&gt;0,"L",IF(WEEKDAY(I$10)=1,"","X")))</f>
        <v>X</v>
      </c>
      <c r="J61" s="61" t="str">
        <f>IF(OR($A61="",J$10=""),"",IF(IFERROR(MATCH(BBC_1!J$10,Infor!$A$13:$A$30,0),0)&gt;0,"L",IF(WEEKDAY(J$10)=1,"","X")))</f>
        <v>X</v>
      </c>
      <c r="K61" s="61" t="str">
        <f>IF(OR($A61="",K$10=""),"",IF(IFERROR(MATCH(BBC_1!K$10,Infor!$A$13:$A$30,0),0)&gt;0,"L",IF(WEEKDAY(K$10)=1,"","X")))</f>
        <v>X</v>
      </c>
      <c r="L61" s="61" t="str">
        <f>IF(OR($A61="",L$10=""),"",IF(IFERROR(MATCH(BBC_1!L$10,Infor!$A$13:$A$30,0),0)&gt;0,"L",IF(WEEKDAY(L$10)=1,"","X")))</f>
        <v/>
      </c>
      <c r="M61" s="61" t="str">
        <f>IF(OR($A61="",M$10=""),"",IF(IFERROR(MATCH(BBC_1!M$10,Infor!$A$13:$A$30,0),0)&gt;0,"L",IF(WEEKDAY(M$10)=1,"","X")))</f>
        <v>X</v>
      </c>
      <c r="N61" s="61" t="str">
        <f>IF(OR($A61="",N$10=""),"",IF(IFERROR(MATCH(BBC_1!N$10,Infor!$A$13:$A$30,0),0)&gt;0,"L",IF(WEEKDAY(N$10)=1,"","X")))</f>
        <v>X</v>
      </c>
      <c r="O61" s="61" t="str">
        <f>IF(OR($A61="",O$10=""),"",IF(IFERROR(MATCH(BBC_1!O$10,Infor!$A$13:$A$30,0),0)&gt;0,"L",IF(WEEKDAY(O$10)=1,"","X")))</f>
        <v>X</v>
      </c>
      <c r="P61" s="61" t="str">
        <f>IF(OR($A61="",P$10=""),"",IF(IFERROR(MATCH(BBC_1!P$10,Infor!$A$13:$A$30,0),0)&gt;0,"L",IF(WEEKDAY(P$10)=1,"","X")))</f>
        <v>X</v>
      </c>
      <c r="Q61" s="61" t="str">
        <f>IF(OR($A61="",Q$10=""),"",IF(IFERROR(MATCH(BBC_1!Q$10,Infor!$A$13:$A$30,0),0)&gt;0,"L",IF(WEEKDAY(Q$10)=1,"","X")))</f>
        <v>X</v>
      </c>
      <c r="R61" s="61" t="str">
        <f>IF(OR($A61="",R$10=""),"",IF(IFERROR(MATCH(BBC_1!R$10,Infor!$A$13:$A$30,0),0)&gt;0,"L",IF(WEEKDAY(R$10)=1,"","X")))</f>
        <v>X</v>
      </c>
      <c r="S61" s="61" t="str">
        <f>IF(OR($A61="",S$10=""),"",IF(IFERROR(MATCH(BBC_1!S$10,Infor!$A$13:$A$30,0),0)&gt;0,"L",IF(WEEKDAY(S$10)=1,"","X")))</f>
        <v/>
      </c>
      <c r="T61" s="61" t="str">
        <f>IF(OR($A61="",T$10=""),"",IF(IFERROR(MATCH(BBC_1!T$10,Infor!$A$13:$A$30,0),0)&gt;0,"L",IF(WEEKDAY(T$10)=1,"","X")))</f>
        <v>X</v>
      </c>
      <c r="U61" s="61" t="str">
        <f>IF(OR($A61="",U$10=""),"",IF(IFERROR(MATCH(BBC_1!U$10,Infor!$A$13:$A$30,0),0)&gt;0,"L",IF(WEEKDAY(U$10)=1,"","X")))</f>
        <v>X</v>
      </c>
      <c r="V61" s="61" t="str">
        <f>IF(OR($A61="",V$10=""),"",IF(IFERROR(MATCH(BBC_1!V$10,Infor!$A$13:$A$30,0),0)&gt;0,"L",IF(WEEKDAY(V$10)=1,"","X")))</f>
        <v>X</v>
      </c>
      <c r="W61" s="61" t="str">
        <f>IF(OR($A61="",W$10=""),"",IF(IFERROR(MATCH(BBC_1!W$10,Infor!$A$13:$A$30,0),0)&gt;0,"L",IF(WEEKDAY(W$10)=1,"","X")))</f>
        <v>X</v>
      </c>
      <c r="X61" s="61" t="str">
        <f>IF(OR($A61="",X$10=""),"",IF(IFERROR(MATCH(BBC_1!X$10,Infor!$A$13:$A$30,0),0)&gt;0,"L",IF(WEEKDAY(X$10)=1,"","X")))</f>
        <v>X</v>
      </c>
      <c r="Y61" s="61" t="str">
        <f>IF(OR($A61="",Y$10=""),"",IF(IFERROR(MATCH(BBC_1!Y$10,Infor!$A$13:$A$30,0),0)&gt;0,"L",IF(WEEKDAY(Y$10)=1,"","X")))</f>
        <v>X</v>
      </c>
      <c r="Z61" s="61" t="str">
        <f>IF(OR($A61="",Z$10=""),"",IF(IFERROR(MATCH(BBC_1!Z$10,Infor!$A$13:$A$30,0),0)&gt;0,"L",IF(WEEKDAY(Z$10)=1,"","X")))</f>
        <v/>
      </c>
      <c r="AA61" s="61" t="str">
        <f>IF(OR($A61="",AA$10=""),"",IF(IFERROR(MATCH(BBC_1!AA$10,Infor!$A$13:$A$30,0),0)&gt;0,"L",IF(WEEKDAY(AA$10)=1,"","X")))</f>
        <v>X</v>
      </c>
      <c r="AB61" s="61" t="str">
        <f>IF(OR($A61="",AB$10=""),"",IF(IFERROR(MATCH(BBC_1!AB$10,Infor!$A$13:$A$30,0),0)&gt;0,"L",IF(WEEKDAY(AB$10)=1,"","X")))</f>
        <v>X</v>
      </c>
      <c r="AC61" s="61" t="str">
        <f>IF(OR($A61="",AC$10=""),"",IF(IFERROR(MATCH(BBC_1!AC$10,Infor!$A$13:$A$30,0),0)&gt;0,"L",IF(WEEKDAY(AC$10)=1,"","X")))</f>
        <v>X</v>
      </c>
      <c r="AD61" s="61" t="str">
        <f>IF(OR($A61="",AD$10=""),"",IF(IFERROR(MATCH(BBC_1!AD$10,Infor!$A$13:$A$30,0),0)&gt;0,"L",IF(WEEKDAY(AD$10)=1,"","X")))</f>
        <v>L</v>
      </c>
      <c r="AE61" s="61" t="str">
        <f>IF(OR($A61="",AE$10=""),"",IF(IFERROR(MATCH(BBC_1!AE$10,Infor!$A$13:$A$30,0),0)&gt;0,"L",IF(WEEKDAY(AE$10)=1,"","X")))</f>
        <v>L</v>
      </c>
      <c r="AF61" s="61" t="str">
        <f>IF(OR($A61="",AF$10=""),"",IF(IFERROR(MATCH(BBC_1!AF$10,Infor!$A$13:$A$30,0),0)&gt;0,"L",IF(WEEKDAY(AF$10)=1,"","X")))</f>
        <v>L</v>
      </c>
      <c r="AG61" s="61" t="str">
        <f>IF(OR($A61="",AG$10=""),"",IF(IFERROR(MATCH(BBC_1!AG$10,Infor!$A$13:$A$30,0),0)&gt;0,"L",IF(WEEKDAY(AG$10)=1,"","X")))</f>
        <v>L</v>
      </c>
      <c r="AH61" s="61" t="str">
        <f>IF(OR($A61="",AH$10=""),"",IF(IFERROR(MATCH(BBC_1!AH$10,Infor!$A$13:$A$30,0),0)&gt;0,"L",IF(WEEKDAY(AH$10)=1,"","X")))</f>
        <v>L</v>
      </c>
      <c r="AI61" s="61" t="str">
        <f>IF(OR($A61="",AI$10=""),"",IF(IFERROR(MATCH(BBC_1!AI$10,Infor!$A$13:$A$30,0),0)&gt;0,"L",IF(WEEKDAY(AI$10)=1,"","X")))</f>
        <v>L</v>
      </c>
      <c r="AJ61" s="62"/>
      <c r="AK61" s="62">
        <f t="shared" si="6"/>
        <v>20</v>
      </c>
      <c r="AL61" s="62">
        <f t="shared" si="7"/>
        <v>7</v>
      </c>
      <c r="AM61" s="62"/>
      <c r="AN61" s="63"/>
      <c r="AO61" s="44">
        <f t="shared" si="0"/>
        <v>1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1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0</v>
      </c>
      <c r="F63" s="52">
        <f>COUNTIF(F12:F62,"L")+COUNTIF(F12:F62,"X")+COUNTIF(F12:F62,"\")/2</f>
        <v>50</v>
      </c>
      <c r="G63" s="52">
        <f t="shared" ref="G63:AI63" si="11">COUNTIF(G12:G62,"L")+COUNTIF(G12:G62,"X")+COUNTIF(G12:G62,"\")/2</f>
        <v>50</v>
      </c>
      <c r="H63" s="52">
        <f t="shared" si="11"/>
        <v>50</v>
      </c>
      <c r="I63" s="52">
        <f t="shared" si="11"/>
        <v>50</v>
      </c>
      <c r="J63" s="52">
        <f t="shared" si="11"/>
        <v>50</v>
      </c>
      <c r="K63" s="52">
        <f t="shared" si="11"/>
        <v>50</v>
      </c>
      <c r="L63" s="52">
        <f t="shared" si="11"/>
        <v>0</v>
      </c>
      <c r="M63" s="52">
        <f t="shared" si="11"/>
        <v>50</v>
      </c>
      <c r="N63" s="52">
        <f t="shared" si="11"/>
        <v>50</v>
      </c>
      <c r="O63" s="52">
        <f t="shared" si="11"/>
        <v>50</v>
      </c>
      <c r="P63" s="52">
        <f t="shared" si="11"/>
        <v>50</v>
      </c>
      <c r="Q63" s="52">
        <f t="shared" si="11"/>
        <v>50</v>
      </c>
      <c r="R63" s="52">
        <f t="shared" si="11"/>
        <v>50</v>
      </c>
      <c r="S63" s="52">
        <f t="shared" si="11"/>
        <v>0</v>
      </c>
      <c r="T63" s="52">
        <f t="shared" si="11"/>
        <v>50</v>
      </c>
      <c r="U63" s="52">
        <f t="shared" si="11"/>
        <v>50</v>
      </c>
      <c r="V63" s="52">
        <f t="shared" si="11"/>
        <v>50</v>
      </c>
      <c r="W63" s="52">
        <f t="shared" si="11"/>
        <v>50</v>
      </c>
      <c r="X63" s="52">
        <f t="shared" si="11"/>
        <v>50</v>
      </c>
      <c r="Y63" s="52">
        <f t="shared" si="11"/>
        <v>50</v>
      </c>
      <c r="Z63" s="52">
        <f t="shared" si="11"/>
        <v>0</v>
      </c>
      <c r="AA63" s="52">
        <f t="shared" si="11"/>
        <v>50</v>
      </c>
      <c r="AB63" s="52">
        <f t="shared" si="11"/>
        <v>50</v>
      </c>
      <c r="AC63" s="52">
        <f t="shared" si="11"/>
        <v>50</v>
      </c>
      <c r="AD63" s="52">
        <f t="shared" si="11"/>
        <v>50</v>
      </c>
      <c r="AE63" s="52">
        <f t="shared" si="11"/>
        <v>50</v>
      </c>
      <c r="AF63" s="52">
        <f t="shared" si="11"/>
        <v>50</v>
      </c>
      <c r="AG63" s="52">
        <f t="shared" si="11"/>
        <v>50</v>
      </c>
      <c r="AH63" s="52">
        <f t="shared" si="11"/>
        <v>50</v>
      </c>
      <c r="AI63" s="52">
        <f t="shared" si="11"/>
        <v>50</v>
      </c>
      <c r="AJ63" s="52">
        <f>SUM(AJ12:AJ62)</f>
        <v>0</v>
      </c>
      <c r="AK63" s="52">
        <f t="shared" ref="AK63:AN63" si="12">SUM(AK12:AK62)</f>
        <v>1000</v>
      </c>
      <c r="AL63" s="52">
        <f t="shared" si="12"/>
        <v>350</v>
      </c>
      <c r="AM63" s="52">
        <f t="shared" si="12"/>
        <v>0</v>
      </c>
      <c r="AN63" s="53">
        <f t="shared" si="12"/>
        <v>0</v>
      </c>
      <c r="AO63" s="44">
        <f t="shared" si="0"/>
        <v>1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42766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B6:AN6"/>
    <mergeCell ref="B7:AN7"/>
    <mergeCell ref="B63:D63"/>
    <mergeCell ref="AL10:AL11"/>
    <mergeCell ref="AM10:AM11"/>
    <mergeCell ref="AN10:AN11"/>
    <mergeCell ref="B9:B11"/>
    <mergeCell ref="C9:C11"/>
    <mergeCell ref="D9:D11"/>
    <mergeCell ref="E9:AI9"/>
    <mergeCell ref="AJ10:AJ11"/>
    <mergeCell ref="AK10:AK11"/>
    <mergeCell ref="AJ9:AN9"/>
  </mergeCells>
  <conditionalFormatting sqref="E10:AI63">
    <cfRule type="expression" dxfId="47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4"/>
  <sheetViews>
    <sheetView view="pageBreakPreview" topLeftCell="A52" zoomScale="115" zoomScaleNormal="100" zoomScaleSheetLayoutView="115" workbookViewId="0">
      <selection activeCell="E66" sqref="E66"/>
    </sheetView>
  </sheetViews>
  <sheetFormatPr defaultColWidth="8.88671875" defaultRowHeight="15" customHeight="1" x14ac:dyDescent="0.25"/>
  <cols>
    <col min="1" max="1" width="3.6640625" style="44" customWidth="1"/>
    <col min="2" max="2" width="4.33203125" style="44" customWidth="1"/>
    <col min="3" max="3" width="17.44140625" style="44" customWidth="1"/>
    <col min="4" max="4" width="11.109375" style="44" customWidth="1"/>
    <col min="5" max="5" width="5.33203125" style="44" customWidth="1"/>
    <col min="6" max="7" width="8.88671875" style="44" hidden="1" customWidth="1"/>
    <col min="8" max="8" width="7.5546875" style="44" customWidth="1"/>
    <col min="9" max="9" width="10.6640625" style="44" customWidth="1"/>
    <col min="10" max="11" width="8.88671875" style="44" hidden="1" customWidth="1"/>
    <col min="12" max="12" width="9.88671875" style="44" customWidth="1"/>
    <col min="13" max="13" width="9.5546875" style="44" customWidth="1"/>
    <col min="14" max="14" width="10.6640625" style="44" customWidth="1"/>
    <col min="15" max="15" width="8.88671875" style="44" hidden="1" customWidth="1"/>
    <col min="16" max="16" width="9" style="44" customWidth="1"/>
    <col min="17" max="18" width="9.109375" style="44" customWidth="1"/>
    <col min="19" max="19" width="7.6640625" style="44" customWidth="1"/>
    <col min="20" max="20" width="10" style="44" customWidth="1"/>
    <col min="21" max="21" width="10.88671875" style="44" customWidth="1"/>
    <col min="22" max="24" width="7.33203125" style="44" customWidth="1"/>
    <col min="25" max="25" width="12.33203125" style="44" customWidth="1"/>
    <col min="26" max="26" width="8.109375" style="44" customWidth="1"/>
    <col min="27" max="27" width="12" style="44" customWidth="1"/>
    <col min="28" max="28" width="10.6640625" style="44" customWidth="1"/>
    <col min="29" max="29" width="10.33203125" style="44" bestFit="1" customWidth="1"/>
    <col min="30" max="31" width="10.33203125" style="44" customWidth="1"/>
    <col min="32" max="32" width="10.33203125" style="44" bestFit="1" customWidth="1"/>
    <col min="33" max="33" width="8.88671875" style="44"/>
    <col min="34" max="34" width="5" style="44" bestFit="1" customWidth="1"/>
    <col min="35" max="35" width="13.33203125" style="44" customWidth="1"/>
    <col min="36" max="37" width="8.88671875" style="44"/>
    <col min="38" max="38" width="10.109375" style="44" customWidth="1"/>
    <col min="39" max="39" width="8.88671875" style="44"/>
    <col min="40" max="40" width="7.5546875" style="44" customWidth="1"/>
    <col min="41" max="41" width="8.88671875" style="44"/>
    <col min="42" max="42" width="6.5546875" style="44" customWidth="1"/>
    <col min="43" max="43" width="10.33203125" style="44" customWidth="1"/>
    <col min="44" max="48" width="8.88671875" style="44"/>
    <col min="49" max="49" width="9.88671875" style="44" bestFit="1" customWidth="1"/>
    <col min="50" max="16384" width="8.88671875" style="44"/>
  </cols>
  <sheetData>
    <row r="1" spans="1:49" ht="15" customHeight="1" x14ac:dyDescent="0.25">
      <c r="V1" s="44" t="s">
        <v>134</v>
      </c>
      <c r="W1" s="44" t="s">
        <v>142</v>
      </c>
      <c r="X1" s="44" t="s">
        <v>143</v>
      </c>
      <c r="Y1" s="93" t="s">
        <v>182</v>
      </c>
      <c r="Z1" s="93"/>
      <c r="AA1" s="93"/>
      <c r="AB1" s="93"/>
      <c r="AC1" s="93"/>
      <c r="AD1" s="95" t="s">
        <v>178</v>
      </c>
      <c r="AE1" s="95"/>
      <c r="AF1" s="44" t="s">
        <v>175</v>
      </c>
      <c r="AG1" s="96" t="s">
        <v>181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44" t="s">
        <v>183</v>
      </c>
    </row>
    <row r="2" spans="1:49" ht="15" customHeight="1" x14ac:dyDescent="0.25">
      <c r="B2" s="43" t="str">
        <f>Infor!A1</f>
        <v>CÔNG TY CỔ PHẦN QUỐC TẾ VIETRANS MIỀN BẮC</v>
      </c>
      <c r="P2" s="76"/>
      <c r="S2" s="76" t="s">
        <v>144</v>
      </c>
      <c r="V2" s="79">
        <f>MONTH($B$8)</f>
        <v>1</v>
      </c>
      <c r="W2" s="79">
        <v>15</v>
      </c>
      <c r="X2" s="44" t="s">
        <v>143</v>
      </c>
      <c r="Y2" s="44" t="s">
        <v>167</v>
      </c>
      <c r="Z2" s="44" t="s">
        <v>168</v>
      </c>
      <c r="AA2" s="44" t="s">
        <v>169</v>
      </c>
      <c r="AB2" s="44" t="s">
        <v>170</v>
      </c>
      <c r="AC2" s="44" t="s">
        <v>171</v>
      </c>
      <c r="AD2" s="44" t="s">
        <v>179</v>
      </c>
      <c r="AE2" s="44" t="s">
        <v>180</v>
      </c>
      <c r="AG2" s="97" t="s">
        <v>172</v>
      </c>
      <c r="AH2" s="97"/>
      <c r="AI2" s="97"/>
      <c r="AJ2" s="98" t="s">
        <v>176</v>
      </c>
      <c r="AK2" s="98"/>
      <c r="AL2" s="98"/>
      <c r="AM2" s="94" t="s">
        <v>177</v>
      </c>
      <c r="AN2" s="94"/>
      <c r="AO2" s="94"/>
      <c r="AP2" s="94"/>
      <c r="AQ2" s="94"/>
      <c r="AR2" s="94"/>
      <c r="AS2" s="94"/>
      <c r="AT2" s="94"/>
      <c r="AU2" s="94"/>
    </row>
    <row r="3" spans="1:49" ht="15" customHeight="1" x14ac:dyDescent="0.3">
      <c r="B3" s="45" t="str">
        <f>Infor!A2</f>
        <v>Địa chỉ: P. 303, số 33 ngõ 30 phố Hoa Lâm, P. Việt Hưng, Q. Long Biên, Hà Nội</v>
      </c>
      <c r="P3" s="77"/>
      <c r="S3" s="77" t="s">
        <v>140</v>
      </c>
      <c r="V3" s="79">
        <f t="shared" ref="V3:V62" si="0">MONTH($B$8)</f>
        <v>1</v>
      </c>
      <c r="W3" s="79">
        <v>15</v>
      </c>
      <c r="X3" s="44" t="s">
        <v>143</v>
      </c>
      <c r="AG3" s="90" t="s">
        <v>174</v>
      </c>
      <c r="AH3" s="91">
        <v>1542</v>
      </c>
      <c r="AI3" s="78">
        <f>SUMIF($AF$13:$AF$63,AH3,$N$13:$N$63)</f>
        <v>203446149</v>
      </c>
      <c r="AJ3" s="90" t="s">
        <v>174</v>
      </c>
      <c r="AK3" s="91">
        <v>334</v>
      </c>
      <c r="AL3" s="86">
        <f>SUM(AL4:AL8)</f>
        <v>12615491</v>
      </c>
      <c r="AM3" s="90" t="s">
        <v>174</v>
      </c>
      <c r="AN3" s="99">
        <v>1547</v>
      </c>
      <c r="AO3" s="100">
        <f>SUMIF($AF$13:$AF$63,$AH3,$AE$13:$AE$63)</f>
        <v>0</v>
      </c>
      <c r="AP3" s="101">
        <v>1547</v>
      </c>
      <c r="AQ3" s="102">
        <f>ROUND(SUMIF($AF$13:$AF$63,$AH3,$P$13:$P$63)*Infor!$E$33/Infor!$B$33,0)</f>
        <v>12240000</v>
      </c>
      <c r="AR3" s="105">
        <v>1547</v>
      </c>
      <c r="AS3" s="106">
        <f>ROUND(SUMIF($AF$13:$AF$63,$AH3,$Q$13:$Q$63)*Infor!$E$34/Infor!$B$34,0)</f>
        <v>2040000</v>
      </c>
      <c r="AT3" s="103">
        <v>1547</v>
      </c>
      <c r="AU3" s="104">
        <f>ROUND(SUMIF($AF$13:$AF$63,$AH3,$R$13:$R$63)*Infor!$E$35/Infor!$B$35,0)</f>
        <v>680000</v>
      </c>
      <c r="AV3" s="44">
        <v>3383</v>
      </c>
      <c r="AW3" s="86">
        <f>+AL4+AQ6</f>
        <v>30550000</v>
      </c>
    </row>
    <row r="4" spans="1:49" ht="15" customHeight="1" x14ac:dyDescent="0.25">
      <c r="B4" s="43" t="str">
        <f>Infor!A3</f>
        <v xml:space="preserve">Bộ phận: </v>
      </c>
      <c r="P4" s="77"/>
      <c r="S4" s="77" t="s">
        <v>141</v>
      </c>
      <c r="V4" s="79">
        <f t="shared" si="0"/>
        <v>1</v>
      </c>
      <c r="W4" s="79">
        <v>15</v>
      </c>
      <c r="X4" s="44" t="s">
        <v>143</v>
      </c>
      <c r="AG4" s="90" t="s">
        <v>174</v>
      </c>
      <c r="AH4" s="91">
        <v>6421</v>
      </c>
      <c r="AI4" s="78">
        <f t="shared" ref="AI4:AI5" si="1">SUMIF($AF$13:$AF$63,AH4,$N$13:$N$63)</f>
        <v>91753844</v>
      </c>
      <c r="AJ4" s="90" t="s">
        <v>173</v>
      </c>
      <c r="AK4" s="91">
        <v>3383</v>
      </c>
      <c r="AL4" s="86">
        <f>P64</f>
        <v>9400000</v>
      </c>
      <c r="AM4" s="90" t="s">
        <v>174</v>
      </c>
      <c r="AN4" s="99">
        <v>6421</v>
      </c>
      <c r="AO4" s="100">
        <f>SUMIF($AF$13:$AF$63,$AH4,$AE$13:$AE$63)</f>
        <v>0</v>
      </c>
      <c r="AP4" s="101">
        <v>6421</v>
      </c>
      <c r="AQ4" s="102">
        <f>ROUND(SUMIF($AF$13:$AF$63,$AH4,$P$13:$P$63)*Infor!$E$33/Infor!$B$33,0)</f>
        <v>6480000</v>
      </c>
      <c r="AR4" s="105">
        <v>6421</v>
      </c>
      <c r="AS4" s="106">
        <f>ROUND(SUMIF($AF$13:$AF$63,$AH4,$Q$13:$Q$63)*Infor!$E$34/Infor!$B$34,0)</f>
        <v>1080000</v>
      </c>
      <c r="AT4" s="103">
        <v>6421</v>
      </c>
      <c r="AU4" s="104">
        <f>ROUND(SUMIF($AF$13:$AF$63,$AH4,$R$13:$R$63)*Infor!$E$35/Infor!$B$35,0)</f>
        <v>360000</v>
      </c>
      <c r="AV4" s="44">
        <v>3384</v>
      </c>
      <c r="AW4" s="86">
        <f>+AL5+AS6</f>
        <v>5287500</v>
      </c>
    </row>
    <row r="5" spans="1:49" ht="15" customHeight="1" x14ac:dyDescent="0.25">
      <c r="V5" s="79">
        <f t="shared" si="0"/>
        <v>1</v>
      </c>
      <c r="W5" s="79">
        <v>15</v>
      </c>
      <c r="X5" s="44" t="s">
        <v>143</v>
      </c>
      <c r="AG5" s="90" t="s">
        <v>174</v>
      </c>
      <c r="AH5" s="91">
        <v>6422</v>
      </c>
      <c r="AI5" s="78">
        <f t="shared" si="1"/>
        <v>68705768</v>
      </c>
      <c r="AJ5" s="90" t="s">
        <v>173</v>
      </c>
      <c r="AK5" s="91">
        <v>3384</v>
      </c>
      <c r="AL5" s="86">
        <f>Q64</f>
        <v>1762500</v>
      </c>
      <c r="AM5" s="90" t="s">
        <v>174</v>
      </c>
      <c r="AN5" s="99">
        <v>6422</v>
      </c>
      <c r="AO5" s="100">
        <f>SUMIF($AF$13:$AF$63,$AH5,$AE$13:$AE$63)</f>
        <v>0</v>
      </c>
      <c r="AP5" s="101">
        <v>6422</v>
      </c>
      <c r="AQ5" s="102">
        <f>ROUND(SUMIF($AF$13:$AF$63,$AH5,$P$13:$P$63)*Infor!$E$33/Infor!$B$33,0)</f>
        <v>2430000</v>
      </c>
      <c r="AR5" s="105">
        <v>6422</v>
      </c>
      <c r="AS5" s="106">
        <f>ROUND(SUMIF($AF$13:$AF$63,$AH5,$Q$13:$Q$63)*Infor!$E$34/Infor!$B$34,0)</f>
        <v>405000</v>
      </c>
      <c r="AT5" s="103">
        <v>6422</v>
      </c>
      <c r="AU5" s="104">
        <f>ROUND(SUMIF($AF$13:$AF$63,$AH5,$R$13:$R$63)*Infor!$E$35/Infor!$B$35,0)</f>
        <v>135000</v>
      </c>
      <c r="AV5" s="44">
        <v>3389</v>
      </c>
      <c r="AW5" s="86">
        <f>+AL6+AU6</f>
        <v>2350000</v>
      </c>
    </row>
    <row r="6" spans="1:49" ht="15" customHeight="1" x14ac:dyDescent="0.25">
      <c r="R6" s="132">
        <f>+B8</f>
        <v>42736</v>
      </c>
      <c r="S6" s="92"/>
      <c r="V6" s="79">
        <f t="shared" si="0"/>
        <v>1</v>
      </c>
      <c r="W6" s="79">
        <v>15</v>
      </c>
      <c r="X6" s="44" t="s">
        <v>143</v>
      </c>
      <c r="AG6" s="90" t="s">
        <v>173</v>
      </c>
      <c r="AH6" s="91">
        <v>334</v>
      </c>
      <c r="AI6" s="86">
        <f>SUM(AI3:AI5)</f>
        <v>363905761</v>
      </c>
      <c r="AJ6" s="90" t="s">
        <v>173</v>
      </c>
      <c r="AK6" s="91">
        <v>3389</v>
      </c>
      <c r="AL6" s="86">
        <f>R64</f>
        <v>1175000</v>
      </c>
      <c r="AM6" s="90" t="s">
        <v>173</v>
      </c>
      <c r="AN6" s="99">
        <v>3382</v>
      </c>
      <c r="AO6" s="100">
        <f>SUM(AO3:AO5)</f>
        <v>0</v>
      </c>
      <c r="AP6" s="101">
        <v>3383</v>
      </c>
      <c r="AQ6" s="102">
        <f>SUM(AQ3:AQ5)</f>
        <v>21150000</v>
      </c>
      <c r="AR6" s="105">
        <v>3384</v>
      </c>
      <c r="AS6" s="106">
        <f>SUM(AS3:AS5)</f>
        <v>3525000</v>
      </c>
      <c r="AT6" s="103">
        <v>3389</v>
      </c>
      <c r="AU6" s="104">
        <f>SUM(AU3:AU5)</f>
        <v>1175000</v>
      </c>
      <c r="AV6" s="44">
        <v>3335</v>
      </c>
      <c r="AW6" s="86">
        <f>+AL7</f>
        <v>277991</v>
      </c>
    </row>
    <row r="7" spans="1:49" ht="24.9" customHeight="1" x14ac:dyDescent="0.35">
      <c r="B7" s="80" t="s">
        <v>145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>
        <f t="shared" si="0"/>
        <v>1</v>
      </c>
      <c r="W7" s="79">
        <v>25</v>
      </c>
      <c r="X7" s="44" t="s">
        <v>143</v>
      </c>
      <c r="AJ7" s="90" t="s">
        <v>173</v>
      </c>
      <c r="AK7" s="91">
        <v>3335</v>
      </c>
      <c r="AL7" s="86">
        <f>S64</f>
        <v>277991</v>
      </c>
      <c r="AV7" s="44">
        <v>3382</v>
      </c>
      <c r="AW7" s="86">
        <f>+AL8+AO6</f>
        <v>0</v>
      </c>
    </row>
    <row r="8" spans="1:49" ht="20.100000000000001" customHeight="1" x14ac:dyDescent="0.3">
      <c r="B8" s="82">
        <f>BBC_1!B7</f>
        <v>42736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>
        <f t="shared" si="0"/>
        <v>1</v>
      </c>
      <c r="W8" s="79">
        <v>20</v>
      </c>
      <c r="X8" s="44" t="s">
        <v>143</v>
      </c>
      <c r="AJ8" s="90" t="s">
        <v>173</v>
      </c>
      <c r="AK8" s="91">
        <v>3382</v>
      </c>
      <c r="AL8" s="86">
        <f>+AD64</f>
        <v>0</v>
      </c>
    </row>
    <row r="9" spans="1:49" ht="15" customHeight="1" thickBot="1" x14ac:dyDescent="0.3">
      <c r="V9" s="79">
        <f t="shared" si="0"/>
        <v>1</v>
      </c>
      <c r="W9" s="79">
        <v>15</v>
      </c>
      <c r="X9" s="44" t="s">
        <v>143</v>
      </c>
    </row>
    <row r="10" spans="1:49" ht="24.9" customHeight="1" thickTop="1" x14ac:dyDescent="0.25">
      <c r="B10" s="271" t="s">
        <v>17</v>
      </c>
      <c r="C10" s="273" t="s">
        <v>18</v>
      </c>
      <c r="D10" s="273" t="s">
        <v>146</v>
      </c>
      <c r="E10" s="273" t="s">
        <v>22</v>
      </c>
      <c r="F10" s="273" t="s">
        <v>147</v>
      </c>
      <c r="G10" s="273"/>
      <c r="H10" s="273" t="s">
        <v>148</v>
      </c>
      <c r="I10" s="273"/>
      <c r="J10" s="273" t="s">
        <v>149</v>
      </c>
      <c r="K10" s="273"/>
      <c r="L10" s="273" t="s">
        <v>150</v>
      </c>
      <c r="M10" s="273" t="s">
        <v>151</v>
      </c>
      <c r="N10" s="273" t="s">
        <v>152</v>
      </c>
      <c r="O10" s="273" t="s">
        <v>153</v>
      </c>
      <c r="P10" s="273" t="s">
        <v>154</v>
      </c>
      <c r="Q10" s="273"/>
      <c r="R10" s="273"/>
      <c r="S10" s="273"/>
      <c r="T10" s="273"/>
      <c r="U10" s="280" t="str">
        <f>IF(O64=0,"Kỳ này được lĩnh","Kỳ II được lĩnh")</f>
        <v>Kỳ này được lĩnh</v>
      </c>
      <c r="V10" s="79">
        <f t="shared" si="0"/>
        <v>1</v>
      </c>
      <c r="W10" s="79">
        <v>25</v>
      </c>
      <c r="X10" s="44" t="s">
        <v>143</v>
      </c>
    </row>
    <row r="11" spans="1:49" ht="39.9" customHeight="1" x14ac:dyDescent="0.25">
      <c r="B11" s="272"/>
      <c r="C11" s="274"/>
      <c r="D11" s="274"/>
      <c r="E11" s="274"/>
      <c r="F11" s="83" t="s">
        <v>155</v>
      </c>
      <c r="G11" s="83" t="s">
        <v>156</v>
      </c>
      <c r="H11" s="83" t="s">
        <v>157</v>
      </c>
      <c r="I11" s="83" t="s">
        <v>156</v>
      </c>
      <c r="J11" s="83" t="s">
        <v>157</v>
      </c>
      <c r="K11" s="83" t="s">
        <v>158</v>
      </c>
      <c r="L11" s="274"/>
      <c r="M11" s="274"/>
      <c r="N11" s="274"/>
      <c r="O11" s="274"/>
      <c r="P11" s="83" t="s">
        <v>159</v>
      </c>
      <c r="Q11" s="83" t="s">
        <v>160</v>
      </c>
      <c r="R11" s="83" t="s">
        <v>161</v>
      </c>
      <c r="S11" s="83" t="s">
        <v>162</v>
      </c>
      <c r="T11" s="83" t="s">
        <v>163</v>
      </c>
      <c r="U11" s="281"/>
      <c r="V11" s="79">
        <f t="shared" si="0"/>
        <v>1</v>
      </c>
      <c r="W11" s="79">
        <v>40</v>
      </c>
      <c r="X11" s="44" t="s">
        <v>143</v>
      </c>
    </row>
    <row r="12" spans="1:49" ht="15" customHeight="1" x14ac:dyDescent="0.3">
      <c r="B12" s="110" t="s">
        <v>164</v>
      </c>
      <c r="C12" s="111" t="s">
        <v>165</v>
      </c>
      <c r="D12" s="111">
        <v>1</v>
      </c>
      <c r="E12" s="111">
        <f>D12+1</f>
        <v>2</v>
      </c>
      <c r="F12" s="111">
        <f t="shared" ref="F12:U12" si="2">E12+1</f>
        <v>3</v>
      </c>
      <c r="G12" s="111">
        <f t="shared" si="2"/>
        <v>4</v>
      </c>
      <c r="H12" s="111">
        <f t="shared" si="2"/>
        <v>5</v>
      </c>
      <c r="I12" s="111">
        <f t="shared" si="2"/>
        <v>6</v>
      </c>
      <c r="J12" s="111">
        <f t="shared" si="2"/>
        <v>7</v>
      </c>
      <c r="K12" s="111">
        <f t="shared" si="2"/>
        <v>8</v>
      </c>
      <c r="L12" s="111">
        <f t="shared" si="2"/>
        <v>9</v>
      </c>
      <c r="M12" s="111">
        <f t="shared" si="2"/>
        <v>10</v>
      </c>
      <c r="N12" s="111">
        <f t="shared" si="2"/>
        <v>11</v>
      </c>
      <c r="O12" s="111">
        <f t="shared" si="2"/>
        <v>12</v>
      </c>
      <c r="P12" s="111">
        <f t="shared" si="2"/>
        <v>13</v>
      </c>
      <c r="Q12" s="111">
        <f t="shared" si="2"/>
        <v>14</v>
      </c>
      <c r="R12" s="111">
        <f t="shared" si="2"/>
        <v>15</v>
      </c>
      <c r="S12" s="111">
        <f t="shared" si="2"/>
        <v>16</v>
      </c>
      <c r="T12" s="111">
        <f t="shared" si="2"/>
        <v>17</v>
      </c>
      <c r="U12" s="112">
        <f t="shared" si="2"/>
        <v>18</v>
      </c>
      <c r="V12" s="79">
        <f t="shared" si="0"/>
        <v>1</v>
      </c>
      <c r="W12" s="79">
        <v>15</v>
      </c>
      <c r="X12" s="44" t="s">
        <v>143</v>
      </c>
    </row>
    <row r="13" spans="1:49" ht="15" customHeight="1" x14ac:dyDescent="0.3">
      <c r="A13" s="44">
        <f>IF(BBC_1!A12="","",BBC_1!A12)</f>
        <v>1</v>
      </c>
      <c r="B13" s="117">
        <f>IF(A13="",IF(B12="A",0,B12),IF(B12="A",1,B12+1))</f>
        <v>1</v>
      </c>
      <c r="C13" s="118" t="str">
        <f t="shared" ref="C13:C44" si="3">IF(A13="","",VLOOKUP(A13,DANH_SACH,2,0))</f>
        <v>Trần Quang Trung</v>
      </c>
      <c r="D13" s="119">
        <f t="shared" ref="D13:D44" si="4">IF(A13="","",VLOOKUP(A13,DANH_SACH,6,0))</f>
        <v>5000000</v>
      </c>
      <c r="E13" s="120">
        <f t="shared" ref="E13:E44" si="5">IF(A13="","",VLOOKUP(A13,DANH_SACH,7,0))</f>
        <v>3</v>
      </c>
      <c r="F13" s="118"/>
      <c r="G13" s="118"/>
      <c r="H13" s="120">
        <f t="shared" ref="H13:H44" si="6">IF(A13="","",VLOOKUP(A13,BCC_1,37,0)+VLOOKUP(A13,BCC_1,38,0))</f>
        <v>27</v>
      </c>
      <c r="I13" s="119">
        <f>IF(A13="","",ROUND(D13*E13*H13/26,0))</f>
        <v>15576923</v>
      </c>
      <c r="J13" s="118"/>
      <c r="K13" s="118"/>
      <c r="L13" s="119">
        <f>IF(A13="","",VLOOKUP(A13,BCC_1,37,0)*Infor!$E$16)</f>
        <v>800000</v>
      </c>
      <c r="M13" s="119">
        <f t="shared" ref="M13:M44" si="7">IF(A13="","",VLOOKUP(A13,DANH_SACH,8,0)+VLOOKUP(A13,DANH_SACH,9,0)+VLOOKUP(A13,DANH_SACH,10,0))</f>
        <v>3800000</v>
      </c>
      <c r="N13" s="119">
        <f>IF(A13="","",G13+I13+K13+L13+M13)</f>
        <v>20176923</v>
      </c>
      <c r="O13" s="119"/>
      <c r="P13" s="119">
        <f>IF($A13="","",IF(VLOOKUP($A13,DANH_SACH,12,0)="N","",ROUND($D13*Infor!$B$33,0)))</f>
        <v>400000</v>
      </c>
      <c r="Q13" s="119">
        <f>IF($A13="","",IF(VLOOKUP($A13,DANH_SACH,12,0)="N","",ROUND($D13*Infor!$B$34,0)))</f>
        <v>75000</v>
      </c>
      <c r="R13" s="119">
        <f>IF($A13="","",IF(VLOOKUP($A13,DANH_SACH,12,0)="N","",ROUND($D13*Infor!$B$35,0)))</f>
        <v>50000</v>
      </c>
      <c r="S13" s="119">
        <f>IF(A13="","",IF(AC13&lt;=Infor!$B$41,ROUND(5%*AC13,0),IF(AC13&lt;=Infor!$B$42,ROUND(10%*AC13-250000,0),IF(AC13&lt;=Infor!$B$43,ROUND(15%*AC13-750000,0),IF(AC13&lt;=Infor!$B$44,ROUND(20%*AC13-1650000,0),IF(AC13&lt;=Infor!$B$45,ROUND(25%*AC13-3250000,0),IF(AC13&lt;=Infor!$B$46,ROUND(30%*AC13-5850000,0),ROUND(35%*AC13-9850000,0))))))))</f>
        <v>136096</v>
      </c>
      <c r="T13" s="119">
        <f>IF(A13="","",SUM(P13:S13))</f>
        <v>661096</v>
      </c>
      <c r="U13" s="121">
        <f>IF(A13="","",N13-O13-T13)</f>
        <v>19515827</v>
      </c>
      <c r="V13" s="79">
        <f t="shared" si="0"/>
        <v>1</v>
      </c>
      <c r="W13" s="79">
        <v>15</v>
      </c>
      <c r="X13" s="79" t="str">
        <f>IF(A13="","","Print")</f>
        <v>Print</v>
      </c>
      <c r="Y13" s="78">
        <f>IF(A13="","",N13-IF(L13&gt;Infor!$E$15,Infor!$E$15,TTL_1!L13))</f>
        <v>19446923</v>
      </c>
      <c r="Z13" s="78">
        <f t="shared" ref="Z13:Z44" si="8">IF(A13="","",VLOOKUP(A13,DANH_SACH,11,0))</f>
        <v>2</v>
      </c>
      <c r="AA13" s="78">
        <f>IF(A13="","",Infor!$E$13+Infor!$E$14*TTL_1!Z13)</f>
        <v>16200000</v>
      </c>
      <c r="AB13" s="78">
        <f>SUM(P13:R13)</f>
        <v>525000</v>
      </c>
      <c r="AC13" s="78">
        <f>IF(A13="","",IF(Y13-AA13-AB13&gt;0,Y13-AA13-AB13,0))</f>
        <v>2721923</v>
      </c>
      <c r="AD13" s="78" t="str">
        <f>IF(Infor!$E$18="N","",IF(A13="","",IF(VLOOKUP(A13,DANH_SACH,12,0)="N","",ROUND(D13*Infor!$B$36,))))</f>
        <v/>
      </c>
      <c r="AE13" s="78" t="str">
        <f>IF(Infor!$E$19="N","",IF(A13="","",IF(VLOOKUP(A13,DANH_SACH,12,0)="N","",ROUND(D13*Infor!$E$36,0))))</f>
        <v/>
      </c>
      <c r="AF13" s="88">
        <f t="shared" ref="AF13:AF44" si="9">IF(A13="","",VLOOKUP(A13,DANH_SACH,5,0))</f>
        <v>6422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9" ht="15" customHeight="1" x14ac:dyDescent="0.3">
      <c r="A14" s="44">
        <f>IF(BBC_1!A13="","",BBC_1!A13)</f>
        <v>2</v>
      </c>
      <c r="B14" s="122">
        <f t="shared" ref="B14:B62" si="10">IF(A14="",IF(B13="A",0,B13),IF(B13="A",1,B13+1))</f>
        <v>2</v>
      </c>
      <c r="C14" s="123" t="str">
        <f t="shared" si="3"/>
        <v>Mai Văn Khương</v>
      </c>
      <c r="D14" s="124">
        <f t="shared" si="4"/>
        <v>4500000</v>
      </c>
      <c r="E14" s="125">
        <f t="shared" si="5"/>
        <v>2.5</v>
      </c>
      <c r="F14" s="123"/>
      <c r="G14" s="123"/>
      <c r="H14" s="125">
        <f t="shared" si="6"/>
        <v>27</v>
      </c>
      <c r="I14" s="124">
        <f t="shared" ref="I14:I62" si="11">IF(A14="","",ROUND(D14*E14*H14/26,0))</f>
        <v>11682692</v>
      </c>
      <c r="J14" s="123"/>
      <c r="K14" s="123"/>
      <c r="L14" s="124">
        <f>IF(A14="","",VLOOKUP(A14,BCC_1,37,0)*Infor!$E$16)</f>
        <v>800000</v>
      </c>
      <c r="M14" s="124">
        <f t="shared" si="7"/>
        <v>3000000</v>
      </c>
      <c r="N14" s="124">
        <f t="shared" ref="N14:N62" si="12">IF(A14="","",G14+I14+K14+L14+M14)</f>
        <v>15482692</v>
      </c>
      <c r="O14" s="124"/>
      <c r="P14" s="124">
        <f>IF($A14="","",IF(VLOOKUP($A14,DANH_SACH,12,0)="N","",ROUND($D14*Infor!$B$33,0)))</f>
        <v>360000</v>
      </c>
      <c r="Q14" s="124">
        <f>IF($A14="","",IF(VLOOKUP($A14,DANH_SACH,12,0)="N","",ROUND($D14*Infor!$B$34,0)))</f>
        <v>67500</v>
      </c>
      <c r="R14" s="124">
        <f>IF($A14="","",IF(VLOOKUP($A14,DANH_SACH,12,0)="N","",ROUND($D14*Infor!$B$35,0)))</f>
        <v>45000</v>
      </c>
      <c r="S14" s="124">
        <f>IF(A14="","",IF(AC14&lt;=Infor!$B$41,ROUND(5%*AC14,0),IF(AC14&lt;=Infor!$B$42,ROUND(10%*AC14-250000,0),IF(AC14&lt;=Infor!$B$43,ROUND(15%*AC14-750000,0),IF(AC14&lt;=Infor!$B$44,ROUND(20%*AC14-1650000,0),IF(AC14&lt;=Infor!$B$45,ROUND(25%*AC14-3250000,0),IF(AC14&lt;=Infor!$B$46,ROUND(30%*AC14-5850000,0),ROUND(35%*AC14-9850000,0))))))))</f>
        <v>84010</v>
      </c>
      <c r="T14" s="124">
        <f t="shared" ref="T14:T62" si="13">IF(A14="","",SUM(P14:S14))</f>
        <v>556510</v>
      </c>
      <c r="U14" s="126">
        <f t="shared" ref="U14:U62" si="14">IF(A14="","",N14-O14-T14)</f>
        <v>14926182</v>
      </c>
      <c r="V14" s="79">
        <f t="shared" si="0"/>
        <v>1</v>
      </c>
      <c r="W14" s="79">
        <v>15</v>
      </c>
      <c r="X14" s="79" t="str">
        <f t="shared" ref="X14:X62" si="15">IF(A14="","","Print")</f>
        <v>Print</v>
      </c>
      <c r="Y14" s="78">
        <f>IF(A14="","",N14-IF(L14&gt;Infor!$E$15,Infor!$E$15,TTL_1!L14))</f>
        <v>14752692</v>
      </c>
      <c r="Z14" s="78">
        <f t="shared" si="8"/>
        <v>1</v>
      </c>
      <c r="AA14" s="78">
        <f>IF(A14="","",Infor!$E$13+Infor!$E$14*TTL_1!Z14)</f>
        <v>12600000</v>
      </c>
      <c r="AB14" s="78">
        <f t="shared" ref="AB14:AB62" si="16">SUM(P14:R14)</f>
        <v>472500</v>
      </c>
      <c r="AC14" s="78">
        <f t="shared" ref="AC14:AC62" si="17">IF(A14="","",IF(Y14-AA14-AB14&gt;0,Y14-AA14-AB14,0))</f>
        <v>1680192</v>
      </c>
      <c r="AD14" s="78" t="str">
        <f>IF(Infor!$E$18="N","",IF(A14="","",IF(VLOOKUP(A14,DANH_SACH,12,0)="N","",ROUND(D14*Infor!$B$36,))))</f>
        <v/>
      </c>
      <c r="AE14" s="78" t="str">
        <f>IF(Infor!$E$19="N","",IF(A14="","",IF(VLOOKUP(A14,DANH_SACH,12,0)="N","",ROUND(D14*Infor!$E$36,0))))</f>
        <v/>
      </c>
      <c r="AF14" s="88">
        <f t="shared" si="9"/>
        <v>6422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9" ht="15" customHeight="1" x14ac:dyDescent="0.3">
      <c r="A15" s="44">
        <f>IF(BBC_1!A14="","",BBC_1!A14)</f>
        <v>3</v>
      </c>
      <c r="B15" s="122">
        <f t="shared" si="10"/>
        <v>3</v>
      </c>
      <c r="C15" s="123" t="str">
        <f t="shared" si="3"/>
        <v>Nguyễn Thị Thu Trang</v>
      </c>
      <c r="D15" s="124">
        <f t="shared" si="4"/>
        <v>4000000</v>
      </c>
      <c r="E15" s="125">
        <f t="shared" si="5"/>
        <v>2</v>
      </c>
      <c r="F15" s="123"/>
      <c r="G15" s="123"/>
      <c r="H15" s="125">
        <f t="shared" si="6"/>
        <v>27</v>
      </c>
      <c r="I15" s="124">
        <f t="shared" si="11"/>
        <v>8307692</v>
      </c>
      <c r="J15" s="123"/>
      <c r="K15" s="123"/>
      <c r="L15" s="124">
        <f>IF(A15="","",VLOOKUP(A15,BCC_1,37,0)*Infor!$E$16)</f>
        <v>800000</v>
      </c>
      <c r="M15" s="124">
        <f t="shared" si="7"/>
        <v>2200000</v>
      </c>
      <c r="N15" s="124">
        <f t="shared" si="12"/>
        <v>11307692</v>
      </c>
      <c r="O15" s="124"/>
      <c r="P15" s="124">
        <f>IF($A15="","",IF(VLOOKUP($A15,DANH_SACH,12,0)="N","",ROUND($D15*Infor!$B$33,0)))</f>
        <v>320000</v>
      </c>
      <c r="Q15" s="124">
        <f>IF($A15="","",IF(VLOOKUP($A15,DANH_SACH,12,0)="N","",ROUND($D15*Infor!$B$34,0)))</f>
        <v>60000</v>
      </c>
      <c r="R15" s="124">
        <f>IF($A15="","",IF(VLOOKUP($A15,DANH_SACH,12,0)="N","",ROUND($D15*Infor!$B$35,0)))</f>
        <v>40000</v>
      </c>
      <c r="S15" s="124">
        <f>IF(A15="","",IF(AC15&lt;=Infor!$B$41,ROUND(5%*AC15,0),IF(AC15&lt;=Infor!$B$42,ROUND(10%*AC15-250000,0),IF(AC15&lt;=Infor!$B$43,ROUND(15%*AC15-750000,0),IF(AC15&lt;=Infor!$B$44,ROUND(20%*AC15-1650000,0),IF(AC15&lt;=Infor!$B$45,ROUND(25%*AC15-3250000,0),IF(AC15&lt;=Infor!$B$46,ROUND(30%*AC15-5850000,0),ROUND(35%*AC15-9850000,0))))))))</f>
        <v>57885</v>
      </c>
      <c r="T15" s="124">
        <f t="shared" si="13"/>
        <v>477885</v>
      </c>
      <c r="U15" s="126">
        <f t="shared" si="14"/>
        <v>10829807</v>
      </c>
      <c r="V15" s="79">
        <f t="shared" si="0"/>
        <v>1</v>
      </c>
      <c r="W15" s="79">
        <v>15</v>
      </c>
      <c r="X15" s="79" t="str">
        <f t="shared" si="15"/>
        <v>Print</v>
      </c>
      <c r="Y15" s="78">
        <f>IF(A15="","",N15-IF(L15&gt;Infor!$E$15,Infor!$E$15,TTL_1!L15))</f>
        <v>10577692</v>
      </c>
      <c r="Z15" s="78">
        <f t="shared" si="8"/>
        <v>0</v>
      </c>
      <c r="AA15" s="78">
        <f>IF(A15="","",Infor!$E$13+Infor!$E$14*TTL_1!Z15)</f>
        <v>9000000</v>
      </c>
      <c r="AB15" s="78">
        <f t="shared" si="16"/>
        <v>420000</v>
      </c>
      <c r="AC15" s="78">
        <f t="shared" si="17"/>
        <v>1157692</v>
      </c>
      <c r="AD15" s="78" t="str">
        <f>IF(Infor!$E$18="N","",IF(A15="","",IF(VLOOKUP(A15,DANH_SACH,12,0)="N","",ROUND(D15*Infor!$B$36,))))</f>
        <v/>
      </c>
      <c r="AE15" s="78" t="str">
        <f>IF(Infor!$E$19="N","",IF(A15="","",IF(VLOOKUP(A15,DANH_SACH,12,0)="N","",ROUND(D15*Infor!$E$36,0))))</f>
        <v/>
      </c>
      <c r="AF15" s="88">
        <f t="shared" si="9"/>
        <v>1542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9" ht="15" customHeight="1" x14ac:dyDescent="0.3">
      <c r="A16" s="44">
        <f>IF(BBC_1!A15="","",BBC_1!A15)</f>
        <v>4</v>
      </c>
      <c r="B16" s="122">
        <f t="shared" si="10"/>
        <v>4</v>
      </c>
      <c r="C16" s="123" t="str">
        <f t="shared" si="3"/>
        <v>Nguyễn Thành Nam</v>
      </c>
      <c r="D16" s="124">
        <f t="shared" si="4"/>
        <v>4000000</v>
      </c>
      <c r="E16" s="125">
        <f t="shared" si="5"/>
        <v>2</v>
      </c>
      <c r="F16" s="123"/>
      <c r="G16" s="123"/>
      <c r="H16" s="125">
        <f t="shared" si="6"/>
        <v>27</v>
      </c>
      <c r="I16" s="124">
        <f t="shared" si="11"/>
        <v>8307692</v>
      </c>
      <c r="J16" s="123"/>
      <c r="K16" s="123"/>
      <c r="L16" s="124">
        <f>IF(A16="","",VLOOKUP(A16,BCC_1,37,0)*Infor!$E$16)</f>
        <v>800000</v>
      </c>
      <c r="M16" s="124">
        <f t="shared" si="7"/>
        <v>2200000</v>
      </c>
      <c r="N16" s="124">
        <f t="shared" si="12"/>
        <v>11307692</v>
      </c>
      <c r="O16" s="124"/>
      <c r="P16" s="124">
        <f>IF($A16="","",IF(VLOOKUP($A16,DANH_SACH,12,0)="N","",ROUND($D16*Infor!$B$33,0)))</f>
        <v>320000</v>
      </c>
      <c r="Q16" s="124">
        <f>IF($A16="","",IF(VLOOKUP($A16,DANH_SACH,12,0)="N","",ROUND($D16*Infor!$B$34,0)))</f>
        <v>60000</v>
      </c>
      <c r="R16" s="124">
        <f>IF($A16="","",IF(VLOOKUP($A16,DANH_SACH,12,0)="N","",ROUND($D16*Infor!$B$35,0)))</f>
        <v>40000</v>
      </c>
      <c r="S16" s="124">
        <f>IF(A16="","",IF(AC16&lt;=Infor!$B$41,ROUND(5%*AC16,0),IF(AC16&lt;=Infor!$B$42,ROUND(10%*AC16-250000,0),IF(AC16&lt;=Infor!$B$43,ROUND(15%*AC16-750000,0),IF(AC16&lt;=Infor!$B$44,ROUND(20%*AC16-1650000,0),IF(AC16&lt;=Infor!$B$45,ROUND(25%*AC16-3250000,0),IF(AC16&lt;=Infor!$B$46,ROUND(30%*AC16-5850000,0),ROUND(35%*AC16-9850000,0))))))))</f>
        <v>0</v>
      </c>
      <c r="T16" s="124">
        <f t="shared" si="13"/>
        <v>420000</v>
      </c>
      <c r="U16" s="126">
        <f t="shared" si="14"/>
        <v>10887692</v>
      </c>
      <c r="V16" s="79">
        <f t="shared" si="0"/>
        <v>1</v>
      </c>
      <c r="W16" s="79">
        <v>15</v>
      </c>
      <c r="X16" s="79" t="str">
        <f t="shared" si="15"/>
        <v>Print</v>
      </c>
      <c r="Y16" s="78">
        <f>IF(A16="","",N16-IF(L16&gt;Infor!$E$15,Infor!$E$15,TTL_1!L16))</f>
        <v>10577692</v>
      </c>
      <c r="Z16" s="78">
        <f t="shared" si="8"/>
        <v>2</v>
      </c>
      <c r="AA16" s="78">
        <f>IF(A16="","",Infor!$E$13+Infor!$E$14*TTL_1!Z16)</f>
        <v>16200000</v>
      </c>
      <c r="AB16" s="78">
        <f t="shared" si="16"/>
        <v>420000</v>
      </c>
      <c r="AC16" s="78">
        <f t="shared" si="17"/>
        <v>0</v>
      </c>
      <c r="AD16" s="78" t="str">
        <f>IF(Infor!$E$18="N","",IF(A16="","",IF(VLOOKUP(A16,DANH_SACH,12,0)="N","",ROUND(D16*Infor!$B$36,))))</f>
        <v/>
      </c>
      <c r="AE16" s="78" t="str">
        <f>IF(Infor!$E$19="N","",IF(A16="","",IF(VLOOKUP(A16,DANH_SACH,12,0)="N","",ROUND(D16*Infor!$E$36,0))))</f>
        <v/>
      </c>
      <c r="AF16" s="88">
        <f t="shared" si="9"/>
        <v>6422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5" customHeight="1" x14ac:dyDescent="0.3">
      <c r="A17" s="44">
        <f>IF(BBC_1!A16="","",BBC_1!A16)</f>
        <v>5</v>
      </c>
      <c r="B17" s="122">
        <f t="shared" si="10"/>
        <v>5</v>
      </c>
      <c r="C17" s="123" t="str">
        <f t="shared" si="3"/>
        <v>Khương Mai Phương</v>
      </c>
      <c r="D17" s="124">
        <f t="shared" si="4"/>
        <v>4000000</v>
      </c>
      <c r="E17" s="125">
        <f t="shared" si="5"/>
        <v>1.5</v>
      </c>
      <c r="F17" s="123"/>
      <c r="G17" s="123"/>
      <c r="H17" s="125">
        <f t="shared" si="6"/>
        <v>27</v>
      </c>
      <c r="I17" s="124">
        <f t="shared" si="11"/>
        <v>6230769</v>
      </c>
      <c r="J17" s="123"/>
      <c r="K17" s="123"/>
      <c r="L17" s="124">
        <f>IF(A17="","",VLOOKUP(A17,BCC_1,37,0)*Infor!$E$16)</f>
        <v>800000</v>
      </c>
      <c r="M17" s="124">
        <f t="shared" si="7"/>
        <v>1600000</v>
      </c>
      <c r="N17" s="124">
        <f t="shared" si="12"/>
        <v>8630769</v>
      </c>
      <c r="O17" s="124"/>
      <c r="P17" s="124">
        <f>IF($A17="","",IF(VLOOKUP($A17,DANH_SACH,12,0)="N","",ROUND($D17*Infor!$B$33,0)))</f>
        <v>320000</v>
      </c>
      <c r="Q17" s="124">
        <f>IF($A17="","",IF(VLOOKUP($A17,DANH_SACH,12,0)="N","",ROUND($D17*Infor!$B$34,0)))</f>
        <v>60000</v>
      </c>
      <c r="R17" s="124">
        <f>IF($A17="","",IF(VLOOKUP($A17,DANH_SACH,12,0)="N","",ROUND($D17*Infor!$B$35,0)))</f>
        <v>40000</v>
      </c>
      <c r="S17" s="124">
        <f>IF(A17="","",IF(AC17&lt;=Infor!$B$41,ROUND(5%*AC17,0),IF(AC17&lt;=Infor!$B$42,ROUND(10%*AC17-250000,0),IF(AC17&lt;=Infor!$B$43,ROUND(15%*AC17-750000,0),IF(AC17&lt;=Infor!$B$44,ROUND(20%*AC17-1650000,0),IF(AC17&lt;=Infor!$B$45,ROUND(25%*AC17-3250000,0),IF(AC17&lt;=Infor!$B$46,ROUND(30%*AC17-5850000,0),ROUND(35%*AC17-9850000,0))))))))</f>
        <v>0</v>
      </c>
      <c r="T17" s="124">
        <f t="shared" si="13"/>
        <v>420000</v>
      </c>
      <c r="U17" s="126">
        <f t="shared" si="14"/>
        <v>8210769</v>
      </c>
      <c r="V17" s="79">
        <f t="shared" si="0"/>
        <v>1</v>
      </c>
      <c r="W17" s="79">
        <v>15</v>
      </c>
      <c r="X17" s="79" t="str">
        <f t="shared" si="15"/>
        <v>Print</v>
      </c>
      <c r="Y17" s="78">
        <f>IF(A17="","",N17-IF(L17&gt;Infor!$E$15,Infor!$E$15,TTL_1!L17))</f>
        <v>7900769</v>
      </c>
      <c r="Z17" s="78">
        <f t="shared" si="8"/>
        <v>1</v>
      </c>
      <c r="AA17" s="78">
        <f>IF(A17="","",Infor!$E$13+Infor!$E$14*TTL_1!Z17)</f>
        <v>12600000</v>
      </c>
      <c r="AB17" s="78">
        <f t="shared" si="16"/>
        <v>420000</v>
      </c>
      <c r="AC17" s="78">
        <f t="shared" si="17"/>
        <v>0</v>
      </c>
      <c r="AD17" s="78" t="str">
        <f>IF(Infor!$E$18="N","",IF(A17="","",IF(VLOOKUP(A17,DANH_SACH,12,0)="N","",ROUND(D17*Infor!$B$36,))))</f>
        <v/>
      </c>
      <c r="AE17" s="78" t="str">
        <f>IF(Infor!$E$19="N","",IF(A17="","",IF(VLOOKUP(A17,DANH_SACH,12,0)="N","",ROUND(D17*Infor!$E$36,0))))</f>
        <v/>
      </c>
      <c r="AF17" s="88">
        <f t="shared" si="9"/>
        <v>1542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5" customHeight="1" x14ac:dyDescent="0.3">
      <c r="A18" s="44">
        <f>IF(BBC_1!A17="","",BBC_1!A17)</f>
        <v>6</v>
      </c>
      <c r="B18" s="122">
        <f t="shared" si="10"/>
        <v>6</v>
      </c>
      <c r="C18" s="123" t="str">
        <f t="shared" si="3"/>
        <v>A6</v>
      </c>
      <c r="D18" s="124">
        <f t="shared" si="4"/>
        <v>4000000</v>
      </c>
      <c r="E18" s="125">
        <f t="shared" si="5"/>
        <v>1.5</v>
      </c>
      <c r="F18" s="123"/>
      <c r="G18" s="123"/>
      <c r="H18" s="125">
        <f t="shared" si="6"/>
        <v>27</v>
      </c>
      <c r="I18" s="124">
        <f t="shared" si="11"/>
        <v>6230769</v>
      </c>
      <c r="J18" s="123"/>
      <c r="K18" s="123"/>
      <c r="L18" s="124">
        <f>IF(A18="","",VLOOKUP(A18,BCC_1,37,0)*Infor!$E$16)</f>
        <v>800000</v>
      </c>
      <c r="M18" s="124">
        <f t="shared" si="7"/>
        <v>1600000</v>
      </c>
      <c r="N18" s="124">
        <f t="shared" si="12"/>
        <v>8630769</v>
      </c>
      <c r="O18" s="124"/>
      <c r="P18" s="124" t="str">
        <f>IF($A18="","",IF(VLOOKUP($A18,DANH_SACH,12,0)="N","",ROUND($D18*Infor!$B$33,0)))</f>
        <v/>
      </c>
      <c r="Q18" s="124" t="str">
        <f>IF($A18="","",IF(VLOOKUP($A18,DANH_SACH,12,0)="N","",ROUND($D18*Infor!$B$34,0)))</f>
        <v/>
      </c>
      <c r="R18" s="124" t="str">
        <f>IF($A18="","",IF(VLOOKUP($A18,DANH_SACH,12,0)="N","",ROUND($D18*Infor!$B$35,0)))</f>
        <v/>
      </c>
      <c r="S18" s="124">
        <f>IF(A18="","",IF(AC18&lt;=Infor!$B$41,ROUND(5%*AC18,0),IF(AC18&lt;=Infor!$B$42,ROUND(10%*AC18-250000,0),IF(AC18&lt;=Infor!$B$43,ROUND(15%*AC18-750000,0),IF(AC18&lt;=Infor!$B$44,ROUND(20%*AC18-1650000,0),IF(AC18&lt;=Infor!$B$45,ROUND(25%*AC18-3250000,0),IF(AC18&lt;=Infor!$B$46,ROUND(30%*AC18-5850000,0),ROUND(35%*AC18-9850000,0))))))))</f>
        <v>0</v>
      </c>
      <c r="T18" s="124">
        <f t="shared" si="13"/>
        <v>0</v>
      </c>
      <c r="U18" s="126">
        <f t="shared" si="14"/>
        <v>8630769</v>
      </c>
      <c r="V18" s="79">
        <f t="shared" si="0"/>
        <v>1</v>
      </c>
      <c r="W18" s="79">
        <v>15</v>
      </c>
      <c r="X18" s="79" t="str">
        <f t="shared" si="15"/>
        <v>Print</v>
      </c>
      <c r="Y18" s="78">
        <f>IF(A18="","",N18-IF(L18&gt;Infor!$E$15,Infor!$E$15,TTL_1!L18))</f>
        <v>7900769</v>
      </c>
      <c r="Z18" s="78">
        <f t="shared" si="8"/>
        <v>1</v>
      </c>
      <c r="AA18" s="78">
        <f>IF(A18="","",Infor!$E$13+Infor!$E$14*TTL_1!Z18)</f>
        <v>12600000</v>
      </c>
      <c r="AB18" s="78">
        <f t="shared" si="16"/>
        <v>0</v>
      </c>
      <c r="AC18" s="78">
        <f t="shared" si="17"/>
        <v>0</v>
      </c>
      <c r="AD18" s="78" t="str">
        <f>IF(Infor!$E$18="N","",IF(A18="","",IF(VLOOKUP(A18,DANH_SACH,12,0)="N","",ROUND(D18*Infor!$B$36,))))</f>
        <v/>
      </c>
      <c r="AE18" s="78" t="str">
        <f>IF(Infor!$E$19="N","",IF(A18="","",IF(VLOOKUP(A18,DANH_SACH,12,0)="N","",ROUND(D18*Infor!$E$36,0))))</f>
        <v/>
      </c>
      <c r="AF18" s="88">
        <f t="shared" si="9"/>
        <v>6422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5" customHeight="1" x14ac:dyDescent="0.3">
      <c r="A19" s="44">
        <f>IF(BBC_1!A18="","",BBC_1!A18)</f>
        <v>7</v>
      </c>
      <c r="B19" s="122">
        <f t="shared" si="10"/>
        <v>7</v>
      </c>
      <c r="C19" s="123" t="str">
        <f t="shared" si="3"/>
        <v>A7</v>
      </c>
      <c r="D19" s="124">
        <f t="shared" si="4"/>
        <v>4000000</v>
      </c>
      <c r="E19" s="125">
        <f t="shared" si="5"/>
        <v>1</v>
      </c>
      <c r="F19" s="123"/>
      <c r="G19" s="123"/>
      <c r="H19" s="125">
        <f t="shared" si="6"/>
        <v>27</v>
      </c>
      <c r="I19" s="124">
        <f t="shared" si="11"/>
        <v>4153846</v>
      </c>
      <c r="J19" s="123"/>
      <c r="K19" s="123"/>
      <c r="L19" s="124">
        <f>IF(A19="","",VLOOKUP(A19,BCC_1,37,0)*Infor!$E$16)</f>
        <v>800000</v>
      </c>
      <c r="M19" s="124">
        <f t="shared" si="7"/>
        <v>1600000</v>
      </c>
      <c r="N19" s="124">
        <f t="shared" si="12"/>
        <v>6553846</v>
      </c>
      <c r="O19" s="124"/>
      <c r="P19" s="124" t="str">
        <f>IF($A19="","",IF(VLOOKUP($A19,DANH_SACH,12,0)="N","",ROUND($D19*Infor!$B$33,0)))</f>
        <v/>
      </c>
      <c r="Q19" s="124" t="str">
        <f>IF($A19="","",IF(VLOOKUP($A19,DANH_SACH,12,0)="N","",ROUND($D19*Infor!$B$34,0)))</f>
        <v/>
      </c>
      <c r="R19" s="124" t="str">
        <f>IF($A19="","",IF(VLOOKUP($A19,DANH_SACH,12,0)="N","",ROUND($D19*Infor!$B$35,0)))</f>
        <v/>
      </c>
      <c r="S19" s="124">
        <f>IF(A19="","",IF(AC19&lt;=Infor!$B$41,ROUND(5%*AC19,0),IF(AC19&lt;=Infor!$B$42,ROUND(10%*AC19-250000,0),IF(AC19&lt;=Infor!$B$43,ROUND(15%*AC19-750000,0),IF(AC19&lt;=Infor!$B$44,ROUND(20%*AC19-1650000,0),IF(AC19&lt;=Infor!$B$45,ROUND(25%*AC19-3250000,0),IF(AC19&lt;=Infor!$B$46,ROUND(30%*AC19-5850000,0),ROUND(35%*AC19-9850000,0))))))))</f>
        <v>0</v>
      </c>
      <c r="T19" s="124">
        <f t="shared" si="13"/>
        <v>0</v>
      </c>
      <c r="U19" s="126">
        <f t="shared" si="14"/>
        <v>6553846</v>
      </c>
      <c r="V19" s="79">
        <f t="shared" si="0"/>
        <v>1</v>
      </c>
      <c r="W19" s="79">
        <v>15</v>
      </c>
      <c r="X19" s="79" t="str">
        <f t="shared" si="15"/>
        <v>Print</v>
      </c>
      <c r="Y19" s="78">
        <f>IF(A19="","",N19-IF(L19&gt;Infor!$E$15,Infor!$E$15,TTL_1!L19))</f>
        <v>5823846</v>
      </c>
      <c r="Z19" s="78">
        <f t="shared" si="8"/>
        <v>2</v>
      </c>
      <c r="AA19" s="78">
        <f>IF(A19="","",Infor!$E$13+Infor!$E$14*TTL_1!Z19)</f>
        <v>16200000</v>
      </c>
      <c r="AB19" s="78">
        <f t="shared" si="16"/>
        <v>0</v>
      </c>
      <c r="AC19" s="78">
        <f t="shared" si="17"/>
        <v>0</v>
      </c>
      <c r="AD19" s="78" t="str">
        <f>IF(Infor!$E$18="N","",IF(A19="","",IF(VLOOKUP(A19,DANH_SACH,12,0)="N","",ROUND(D19*Infor!$B$36,))))</f>
        <v/>
      </c>
      <c r="AE19" s="78" t="str">
        <f>IF(Infor!$E$19="N","",IF(A19="","",IF(VLOOKUP(A19,DANH_SACH,12,0)="N","",ROUND(D19*Infor!$E$36,0))))</f>
        <v/>
      </c>
      <c r="AF19" s="88">
        <f t="shared" si="9"/>
        <v>6422</v>
      </c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5" customHeight="1" x14ac:dyDescent="0.3">
      <c r="A20" s="44">
        <f>IF(BBC_1!A19="","",BBC_1!A19)</f>
        <v>8</v>
      </c>
      <c r="B20" s="122">
        <f t="shared" si="10"/>
        <v>8</v>
      </c>
      <c r="C20" s="123" t="str">
        <f t="shared" si="3"/>
        <v>A8</v>
      </c>
      <c r="D20" s="124">
        <f t="shared" si="4"/>
        <v>4000000</v>
      </c>
      <c r="E20" s="125">
        <f t="shared" si="5"/>
        <v>1</v>
      </c>
      <c r="F20" s="123"/>
      <c r="G20" s="123"/>
      <c r="H20" s="125">
        <f t="shared" si="6"/>
        <v>27</v>
      </c>
      <c r="I20" s="124">
        <f t="shared" si="11"/>
        <v>4153846</v>
      </c>
      <c r="J20" s="123"/>
      <c r="K20" s="123"/>
      <c r="L20" s="124">
        <f>IF(A20="","",VLOOKUP(A20,BCC_1,37,0)*Infor!$E$16)</f>
        <v>800000</v>
      </c>
      <c r="M20" s="124">
        <f t="shared" si="7"/>
        <v>1600000</v>
      </c>
      <c r="N20" s="124">
        <f t="shared" si="12"/>
        <v>6553846</v>
      </c>
      <c r="O20" s="124"/>
      <c r="P20" s="124" t="str">
        <f>IF($A20="","",IF(VLOOKUP($A20,DANH_SACH,12,0)="N","",ROUND($D20*Infor!$B$33,0)))</f>
        <v/>
      </c>
      <c r="Q20" s="124" t="str">
        <f>IF($A20="","",IF(VLOOKUP($A20,DANH_SACH,12,0)="N","",ROUND($D20*Infor!$B$34,0)))</f>
        <v/>
      </c>
      <c r="R20" s="124" t="str">
        <f>IF($A20="","",IF(VLOOKUP($A20,DANH_SACH,12,0)="N","",ROUND($D20*Infor!$B$35,0)))</f>
        <v/>
      </c>
      <c r="S20" s="124">
        <f>IF(A20="","",IF(AC20&lt;=Infor!$B$41,ROUND(5%*AC20,0),IF(AC20&lt;=Infor!$B$42,ROUND(10%*AC20-250000,0),IF(AC20&lt;=Infor!$B$43,ROUND(15%*AC20-750000,0),IF(AC20&lt;=Infor!$B$44,ROUND(20%*AC20-1650000,0),IF(AC20&lt;=Infor!$B$45,ROUND(25%*AC20-3250000,0),IF(AC20&lt;=Infor!$B$46,ROUND(30%*AC20-5850000,0),ROUND(35%*AC20-9850000,0))))))))</f>
        <v>0</v>
      </c>
      <c r="T20" s="124">
        <f t="shared" si="13"/>
        <v>0</v>
      </c>
      <c r="U20" s="126">
        <f t="shared" si="14"/>
        <v>6553846</v>
      </c>
      <c r="V20" s="79">
        <f t="shared" si="0"/>
        <v>1</v>
      </c>
      <c r="W20" s="79">
        <v>15</v>
      </c>
      <c r="X20" s="79" t="str">
        <f t="shared" si="15"/>
        <v>Print</v>
      </c>
      <c r="Y20" s="78">
        <f>IF(A20="","",N20-IF(L20&gt;Infor!$E$15,Infor!$E$15,TTL_1!L20))</f>
        <v>5823846</v>
      </c>
      <c r="Z20" s="78">
        <f t="shared" si="8"/>
        <v>0</v>
      </c>
      <c r="AA20" s="78">
        <f>IF(A20="","",Infor!$E$13+Infor!$E$14*TTL_1!Z20)</f>
        <v>9000000</v>
      </c>
      <c r="AB20" s="78">
        <f t="shared" si="16"/>
        <v>0</v>
      </c>
      <c r="AC20" s="78">
        <f t="shared" si="17"/>
        <v>0</v>
      </c>
      <c r="AD20" s="78" t="str">
        <f>IF(Infor!$E$18="N","",IF(A20="","",IF(VLOOKUP(A20,DANH_SACH,12,0)="N","",ROUND(D20*Infor!$B$36,))))</f>
        <v/>
      </c>
      <c r="AE20" s="78" t="str">
        <f>IF(Infor!$E$19="N","",IF(A20="","",IF(VLOOKUP(A20,DANH_SACH,12,0)="N","",ROUND(D20*Infor!$E$36,0))))</f>
        <v/>
      </c>
      <c r="AF20" s="88">
        <f t="shared" si="9"/>
        <v>6422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5" customHeight="1" x14ac:dyDescent="0.3">
      <c r="A21" s="44">
        <f>IF(BBC_1!A20="","",BBC_1!A20)</f>
        <v>9</v>
      </c>
      <c r="B21" s="122">
        <f t="shared" si="10"/>
        <v>9</v>
      </c>
      <c r="C21" s="123" t="str">
        <f t="shared" si="3"/>
        <v>A9</v>
      </c>
      <c r="D21" s="124">
        <f t="shared" si="4"/>
        <v>4000000</v>
      </c>
      <c r="E21" s="125">
        <f t="shared" si="5"/>
        <v>1</v>
      </c>
      <c r="F21" s="123"/>
      <c r="G21" s="123"/>
      <c r="H21" s="125">
        <f t="shared" si="6"/>
        <v>27</v>
      </c>
      <c r="I21" s="124">
        <f t="shared" si="11"/>
        <v>4153846</v>
      </c>
      <c r="J21" s="123"/>
      <c r="K21" s="123"/>
      <c r="L21" s="124">
        <f>IF(A21="","",VLOOKUP(A21,BCC_1,37,0)*Infor!$E$16)</f>
        <v>800000</v>
      </c>
      <c r="M21" s="124">
        <f t="shared" si="7"/>
        <v>1600000</v>
      </c>
      <c r="N21" s="124">
        <f t="shared" si="12"/>
        <v>6553846</v>
      </c>
      <c r="O21" s="124"/>
      <c r="P21" s="124" t="str">
        <f>IF($A21="","",IF(VLOOKUP($A21,DANH_SACH,12,0)="N","",ROUND($D21*Infor!$B$33,0)))</f>
        <v/>
      </c>
      <c r="Q21" s="124" t="str">
        <f>IF($A21="","",IF(VLOOKUP($A21,DANH_SACH,12,0)="N","",ROUND($D21*Infor!$B$34,0)))</f>
        <v/>
      </c>
      <c r="R21" s="124" t="str">
        <f>IF($A21="","",IF(VLOOKUP($A21,DANH_SACH,12,0)="N","",ROUND($D21*Infor!$B$35,0)))</f>
        <v/>
      </c>
      <c r="S21" s="124">
        <f>IF(A21="","",IF(AC21&lt;=Infor!$B$41,ROUND(5%*AC21,0),IF(AC21&lt;=Infor!$B$42,ROUND(10%*AC21-250000,0),IF(AC21&lt;=Infor!$B$43,ROUND(15%*AC21-750000,0),IF(AC21&lt;=Infor!$B$44,ROUND(20%*AC21-1650000,0),IF(AC21&lt;=Infor!$B$45,ROUND(25%*AC21-3250000,0),IF(AC21&lt;=Infor!$B$46,ROUND(30%*AC21-5850000,0),ROUND(35%*AC21-9850000,0))))))))</f>
        <v>0</v>
      </c>
      <c r="T21" s="124">
        <f t="shared" si="13"/>
        <v>0</v>
      </c>
      <c r="U21" s="126">
        <f t="shared" si="14"/>
        <v>6553846</v>
      </c>
      <c r="V21" s="79">
        <f t="shared" si="0"/>
        <v>1</v>
      </c>
      <c r="W21" s="79">
        <v>15</v>
      </c>
      <c r="X21" s="79" t="str">
        <f t="shared" si="15"/>
        <v>Print</v>
      </c>
      <c r="Y21" s="78">
        <f>IF(A21="","",N21-IF(L21&gt;Infor!$E$15,Infor!$E$15,TTL_1!L21))</f>
        <v>5823846</v>
      </c>
      <c r="Z21" s="78">
        <f t="shared" si="8"/>
        <v>2</v>
      </c>
      <c r="AA21" s="78">
        <f>IF(A21="","",Infor!$E$13+Infor!$E$14*TTL_1!Z21)</f>
        <v>16200000</v>
      </c>
      <c r="AB21" s="78">
        <f t="shared" si="16"/>
        <v>0</v>
      </c>
      <c r="AC21" s="78">
        <f t="shared" si="17"/>
        <v>0</v>
      </c>
      <c r="AD21" s="78" t="str">
        <f>IF(Infor!$E$18="N","",IF(A21="","",IF(VLOOKUP(A21,DANH_SACH,12,0)="N","",ROUND(D21*Infor!$B$36,))))</f>
        <v/>
      </c>
      <c r="AE21" s="78" t="str">
        <f>IF(Infor!$E$19="N","",IF(A21="","",IF(VLOOKUP(A21,DANH_SACH,12,0)="N","",ROUND(D21*Infor!$E$36,0))))</f>
        <v/>
      </c>
      <c r="AF21" s="88">
        <f t="shared" si="9"/>
        <v>1542</v>
      </c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5" customHeight="1" x14ac:dyDescent="0.3">
      <c r="A22" s="44">
        <f>IF(BBC_1!A21="","",BBC_1!A21)</f>
        <v>10</v>
      </c>
      <c r="B22" s="122">
        <f t="shared" si="10"/>
        <v>10</v>
      </c>
      <c r="C22" s="123" t="str">
        <f t="shared" si="3"/>
        <v>A10</v>
      </c>
      <c r="D22" s="124">
        <f t="shared" si="4"/>
        <v>4000000</v>
      </c>
      <c r="E22" s="125">
        <f t="shared" si="5"/>
        <v>1</v>
      </c>
      <c r="F22" s="123"/>
      <c r="G22" s="123"/>
      <c r="H22" s="125">
        <f t="shared" si="6"/>
        <v>27</v>
      </c>
      <c r="I22" s="124">
        <f t="shared" si="11"/>
        <v>4153846</v>
      </c>
      <c r="J22" s="123"/>
      <c r="K22" s="123"/>
      <c r="L22" s="124">
        <f>IF(A22="","",VLOOKUP(A22,BCC_1,37,0)*Infor!$E$16)</f>
        <v>800000</v>
      </c>
      <c r="M22" s="124">
        <f t="shared" si="7"/>
        <v>1600000</v>
      </c>
      <c r="N22" s="124">
        <f t="shared" si="12"/>
        <v>6553846</v>
      </c>
      <c r="O22" s="124"/>
      <c r="P22" s="124" t="str">
        <f>IF($A22="","",IF(VLOOKUP($A22,DANH_SACH,12,0)="N","",ROUND($D22*Infor!$B$33,0)))</f>
        <v/>
      </c>
      <c r="Q22" s="124" t="str">
        <f>IF($A22="","",IF(VLOOKUP($A22,DANH_SACH,12,0)="N","",ROUND($D22*Infor!$B$34,0)))</f>
        <v/>
      </c>
      <c r="R22" s="124" t="str">
        <f>IF($A22="","",IF(VLOOKUP($A22,DANH_SACH,12,0)="N","",ROUND($D22*Infor!$B$35,0)))</f>
        <v/>
      </c>
      <c r="S22" s="124">
        <f>IF(A22="","",IF(AC22&lt;=Infor!$B$41,ROUND(5%*AC22,0),IF(AC22&lt;=Infor!$B$42,ROUND(10%*AC22-250000,0),IF(AC22&lt;=Infor!$B$43,ROUND(15%*AC22-750000,0),IF(AC22&lt;=Infor!$B$44,ROUND(20%*AC22-1650000,0),IF(AC22&lt;=Infor!$B$45,ROUND(25%*AC22-3250000,0),IF(AC22&lt;=Infor!$B$46,ROUND(30%*AC22-5850000,0),ROUND(35%*AC22-9850000,0))))))))</f>
        <v>0</v>
      </c>
      <c r="T22" s="124">
        <f t="shared" si="13"/>
        <v>0</v>
      </c>
      <c r="U22" s="126">
        <f t="shared" si="14"/>
        <v>6553846</v>
      </c>
      <c r="V22" s="79">
        <f t="shared" si="0"/>
        <v>1</v>
      </c>
      <c r="W22" s="79">
        <v>15</v>
      </c>
      <c r="X22" s="79" t="str">
        <f t="shared" si="15"/>
        <v>Print</v>
      </c>
      <c r="Y22" s="78">
        <f>IF(A22="","",N22-IF(L22&gt;Infor!$E$15,Infor!$E$15,TTL_1!L22))</f>
        <v>5823846</v>
      </c>
      <c r="Z22" s="78">
        <f t="shared" si="8"/>
        <v>1</v>
      </c>
      <c r="AA22" s="78">
        <f>IF(A22="","",Infor!$E$13+Infor!$E$14*TTL_1!Z22)</f>
        <v>12600000</v>
      </c>
      <c r="AB22" s="78">
        <f t="shared" si="16"/>
        <v>0</v>
      </c>
      <c r="AC22" s="78">
        <f t="shared" si="17"/>
        <v>0</v>
      </c>
      <c r="AD22" s="78" t="str">
        <f>IF(Infor!$E$18="N","",IF(A22="","",IF(VLOOKUP(A22,DANH_SACH,12,0)="N","",ROUND(D22*Infor!$B$36,))))</f>
        <v/>
      </c>
      <c r="AE22" s="78" t="str">
        <f>IF(Infor!$E$19="N","",IF(A22="","",IF(VLOOKUP(A22,DANH_SACH,12,0)="N","",ROUND(D22*Infor!$E$36,0))))</f>
        <v/>
      </c>
      <c r="AF22" s="88">
        <f t="shared" si="9"/>
        <v>1542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" customHeight="1" x14ac:dyDescent="0.3">
      <c r="A23" s="44">
        <f>IF(BBC_1!A22="","",BBC_1!A22)</f>
        <v>11</v>
      </c>
      <c r="B23" s="122">
        <f t="shared" si="10"/>
        <v>11</v>
      </c>
      <c r="C23" s="123" t="str">
        <f t="shared" si="3"/>
        <v>A11</v>
      </c>
      <c r="D23" s="124">
        <f t="shared" si="4"/>
        <v>4000000</v>
      </c>
      <c r="E23" s="125">
        <f t="shared" si="5"/>
        <v>1</v>
      </c>
      <c r="F23" s="123"/>
      <c r="G23" s="123"/>
      <c r="H23" s="125">
        <f t="shared" si="6"/>
        <v>27</v>
      </c>
      <c r="I23" s="124">
        <f t="shared" si="11"/>
        <v>4153846</v>
      </c>
      <c r="J23" s="123"/>
      <c r="K23" s="123"/>
      <c r="L23" s="124">
        <f>IF(A23="","",VLOOKUP(A23,BCC_1,37,0)*Infor!$E$16)</f>
        <v>800000</v>
      </c>
      <c r="M23" s="124">
        <f t="shared" si="7"/>
        <v>1600000</v>
      </c>
      <c r="N23" s="124">
        <f t="shared" si="12"/>
        <v>6553846</v>
      </c>
      <c r="O23" s="124"/>
      <c r="P23" s="124" t="str">
        <f>IF($A23="","",IF(VLOOKUP($A23,DANH_SACH,12,0)="N","",ROUND($D23*Infor!$B$33,0)))</f>
        <v/>
      </c>
      <c r="Q23" s="124" t="str">
        <f>IF($A23="","",IF(VLOOKUP($A23,DANH_SACH,12,0)="N","",ROUND($D23*Infor!$B$34,0)))</f>
        <v/>
      </c>
      <c r="R23" s="124" t="str">
        <f>IF($A23="","",IF(VLOOKUP($A23,DANH_SACH,12,0)="N","",ROUND($D23*Infor!$B$35,0)))</f>
        <v/>
      </c>
      <c r="S23" s="124">
        <f>IF(A23="","",IF(AC23&lt;=Infor!$B$41,ROUND(5%*AC23,0),IF(AC23&lt;=Infor!$B$42,ROUND(10%*AC23-250000,0),IF(AC23&lt;=Infor!$B$43,ROUND(15%*AC23-750000,0),IF(AC23&lt;=Infor!$B$44,ROUND(20%*AC23-1650000,0),IF(AC23&lt;=Infor!$B$45,ROUND(25%*AC23-3250000,0),IF(AC23&lt;=Infor!$B$46,ROUND(30%*AC23-5850000,0),ROUND(35%*AC23-9850000,0))))))))</f>
        <v>0</v>
      </c>
      <c r="T23" s="124">
        <f t="shared" si="13"/>
        <v>0</v>
      </c>
      <c r="U23" s="126">
        <f t="shared" si="14"/>
        <v>6553846</v>
      </c>
      <c r="V23" s="79">
        <f t="shared" si="0"/>
        <v>1</v>
      </c>
      <c r="W23" s="79">
        <v>15</v>
      </c>
      <c r="X23" s="79" t="str">
        <f t="shared" si="15"/>
        <v>Print</v>
      </c>
      <c r="Y23" s="78">
        <f>IF(A23="","",N23-IF(L23&gt;Infor!$E$15,Infor!$E$15,TTL_1!L23))</f>
        <v>5823846</v>
      </c>
      <c r="Z23" s="78">
        <f t="shared" si="8"/>
        <v>0</v>
      </c>
      <c r="AA23" s="78">
        <f>IF(A23="","",Infor!$E$13+Infor!$E$14*TTL_1!Z23)</f>
        <v>9000000</v>
      </c>
      <c r="AB23" s="78">
        <f t="shared" si="16"/>
        <v>0</v>
      </c>
      <c r="AC23" s="78">
        <f t="shared" si="17"/>
        <v>0</v>
      </c>
      <c r="AD23" s="78" t="str">
        <f>IF(Infor!$E$18="N","",IF(A23="","",IF(VLOOKUP(A23,DANH_SACH,12,0)="N","",ROUND(D23*Infor!$B$36,))))</f>
        <v/>
      </c>
      <c r="AE23" s="78" t="str">
        <f>IF(Infor!$E$19="N","",IF(A23="","",IF(VLOOKUP(A23,DANH_SACH,12,0)="N","",ROUND(D23*Infor!$E$36,0))))</f>
        <v/>
      </c>
      <c r="AF23" s="88">
        <f t="shared" si="9"/>
        <v>1542</v>
      </c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5" customHeight="1" x14ac:dyDescent="0.3">
      <c r="A24" s="44">
        <f>IF(BBC_1!A23="","",BBC_1!A23)</f>
        <v>12</v>
      </c>
      <c r="B24" s="122">
        <f t="shared" si="10"/>
        <v>12</v>
      </c>
      <c r="C24" s="123" t="str">
        <f t="shared" si="3"/>
        <v>A12</v>
      </c>
      <c r="D24" s="124">
        <f t="shared" si="4"/>
        <v>4000000</v>
      </c>
      <c r="E24" s="125">
        <f t="shared" si="5"/>
        <v>1</v>
      </c>
      <c r="F24" s="123"/>
      <c r="G24" s="123"/>
      <c r="H24" s="125">
        <f t="shared" si="6"/>
        <v>27</v>
      </c>
      <c r="I24" s="124">
        <f t="shared" si="11"/>
        <v>4153846</v>
      </c>
      <c r="J24" s="123"/>
      <c r="K24" s="123"/>
      <c r="L24" s="124">
        <f>IF(A24="","",VLOOKUP(A24,BCC_1,37,0)*Infor!$E$16)</f>
        <v>800000</v>
      </c>
      <c r="M24" s="124">
        <f t="shared" si="7"/>
        <v>1600000</v>
      </c>
      <c r="N24" s="124">
        <f t="shared" si="12"/>
        <v>6553846</v>
      </c>
      <c r="O24" s="124"/>
      <c r="P24" s="124">
        <f>IF($A24="","",IF(VLOOKUP($A24,DANH_SACH,12,0)="N","",ROUND($D24*Infor!$B$33,0)))</f>
        <v>320000</v>
      </c>
      <c r="Q24" s="124">
        <f>IF($A24="","",IF(VLOOKUP($A24,DANH_SACH,12,0)="N","",ROUND($D24*Infor!$B$34,0)))</f>
        <v>60000</v>
      </c>
      <c r="R24" s="124">
        <f>IF($A24="","",IF(VLOOKUP($A24,DANH_SACH,12,0)="N","",ROUND($D24*Infor!$B$35,0)))</f>
        <v>40000</v>
      </c>
      <c r="S24" s="124">
        <f>IF(A24="","",IF(AC24&lt;=Infor!$B$41,ROUND(5%*AC24,0),IF(AC24&lt;=Infor!$B$42,ROUND(10%*AC24-250000,0),IF(AC24&lt;=Infor!$B$43,ROUND(15%*AC24-750000,0),IF(AC24&lt;=Infor!$B$44,ROUND(20%*AC24-1650000,0),IF(AC24&lt;=Infor!$B$45,ROUND(25%*AC24-3250000,0),IF(AC24&lt;=Infor!$B$46,ROUND(30%*AC24-5850000,0),ROUND(35%*AC24-9850000,0))))))))</f>
        <v>0</v>
      </c>
      <c r="T24" s="124">
        <f t="shared" si="13"/>
        <v>420000</v>
      </c>
      <c r="U24" s="126">
        <f t="shared" si="14"/>
        <v>6133846</v>
      </c>
      <c r="V24" s="79">
        <f t="shared" si="0"/>
        <v>1</v>
      </c>
      <c r="W24" s="79">
        <v>15</v>
      </c>
      <c r="X24" s="79" t="str">
        <f t="shared" si="15"/>
        <v>Print</v>
      </c>
      <c r="Y24" s="78">
        <f>IF(A24="","",N24-IF(L24&gt;Infor!$E$15,Infor!$E$15,TTL_1!L24))</f>
        <v>5823846</v>
      </c>
      <c r="Z24" s="78">
        <f t="shared" si="8"/>
        <v>2</v>
      </c>
      <c r="AA24" s="78">
        <f>IF(A24="","",Infor!$E$13+Infor!$E$14*TTL_1!Z24)</f>
        <v>16200000</v>
      </c>
      <c r="AB24" s="78">
        <f t="shared" si="16"/>
        <v>420000</v>
      </c>
      <c r="AC24" s="78">
        <f t="shared" si="17"/>
        <v>0</v>
      </c>
      <c r="AD24" s="78" t="str">
        <f>IF(Infor!$E$18="N","",IF(A24="","",IF(VLOOKUP(A24,DANH_SACH,12,0)="N","",ROUND(D24*Infor!$B$36,))))</f>
        <v/>
      </c>
      <c r="AE24" s="78" t="str">
        <f>IF(Infor!$E$19="N","",IF(A24="","",IF(VLOOKUP(A24,DANH_SACH,12,0)="N","",ROUND(D24*Infor!$E$36,0))))</f>
        <v/>
      </c>
      <c r="AF24" s="88">
        <f t="shared" si="9"/>
        <v>1542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5" customHeight="1" x14ac:dyDescent="0.3">
      <c r="A25" s="44">
        <f>IF(BBC_1!A24="","",BBC_1!A24)</f>
        <v>13</v>
      </c>
      <c r="B25" s="122">
        <f t="shared" si="10"/>
        <v>13</v>
      </c>
      <c r="C25" s="123" t="str">
        <f t="shared" si="3"/>
        <v>A13</v>
      </c>
      <c r="D25" s="124">
        <f t="shared" si="4"/>
        <v>4000000</v>
      </c>
      <c r="E25" s="125">
        <f t="shared" si="5"/>
        <v>1</v>
      </c>
      <c r="F25" s="123"/>
      <c r="G25" s="123"/>
      <c r="H25" s="125">
        <f t="shared" si="6"/>
        <v>27</v>
      </c>
      <c r="I25" s="124">
        <f t="shared" si="11"/>
        <v>4153846</v>
      </c>
      <c r="J25" s="123"/>
      <c r="K25" s="123"/>
      <c r="L25" s="124">
        <f>IF(A25="","",VLOOKUP(A25,BCC_1,37,0)*Infor!$E$16)</f>
        <v>800000</v>
      </c>
      <c r="M25" s="124">
        <f t="shared" si="7"/>
        <v>1600000</v>
      </c>
      <c r="N25" s="124">
        <f t="shared" si="12"/>
        <v>6553846</v>
      </c>
      <c r="O25" s="124"/>
      <c r="P25" s="124" t="str">
        <f>IF($A25="","",IF(VLOOKUP($A25,DANH_SACH,12,0)="N","",ROUND($D25*Infor!$B$33,0)))</f>
        <v/>
      </c>
      <c r="Q25" s="124" t="str">
        <f>IF($A25="","",IF(VLOOKUP($A25,DANH_SACH,12,0)="N","",ROUND($D25*Infor!$B$34,0)))</f>
        <v/>
      </c>
      <c r="R25" s="124" t="str">
        <f>IF($A25="","",IF(VLOOKUP($A25,DANH_SACH,12,0)="N","",ROUND($D25*Infor!$B$35,0)))</f>
        <v/>
      </c>
      <c r="S25" s="124">
        <f>IF(A25="","",IF(AC25&lt;=Infor!$B$41,ROUND(5%*AC25,0),IF(AC25&lt;=Infor!$B$42,ROUND(10%*AC25-250000,0),IF(AC25&lt;=Infor!$B$43,ROUND(15%*AC25-750000,0),IF(AC25&lt;=Infor!$B$44,ROUND(20%*AC25-1650000,0),IF(AC25&lt;=Infor!$B$45,ROUND(25%*AC25-3250000,0),IF(AC25&lt;=Infor!$B$46,ROUND(30%*AC25-5850000,0),ROUND(35%*AC25-9850000,0))))))))</f>
        <v>0</v>
      </c>
      <c r="T25" s="124">
        <f t="shared" si="13"/>
        <v>0</v>
      </c>
      <c r="U25" s="126">
        <f t="shared" si="14"/>
        <v>6553846</v>
      </c>
      <c r="V25" s="79">
        <f t="shared" si="0"/>
        <v>1</v>
      </c>
      <c r="W25" s="79">
        <v>15</v>
      </c>
      <c r="X25" s="79" t="str">
        <f t="shared" si="15"/>
        <v>Print</v>
      </c>
      <c r="Y25" s="78">
        <f>IF(A25="","",N25-IF(L25&gt;Infor!$E$15,Infor!$E$15,TTL_1!L25))</f>
        <v>5823846</v>
      </c>
      <c r="Z25" s="78">
        <f t="shared" si="8"/>
        <v>1</v>
      </c>
      <c r="AA25" s="78">
        <f>IF(A25="","",Infor!$E$13+Infor!$E$14*TTL_1!Z25)</f>
        <v>12600000</v>
      </c>
      <c r="AB25" s="78">
        <f t="shared" si="16"/>
        <v>0</v>
      </c>
      <c r="AC25" s="78">
        <f t="shared" si="17"/>
        <v>0</v>
      </c>
      <c r="AD25" s="78" t="str">
        <f>IF(Infor!$E$18="N","",IF(A25="","",IF(VLOOKUP(A25,DANH_SACH,12,0)="N","",ROUND(D25*Infor!$B$36,))))</f>
        <v/>
      </c>
      <c r="AE25" s="78" t="str">
        <f>IF(Infor!$E$19="N","",IF(A25="","",IF(VLOOKUP(A25,DANH_SACH,12,0)="N","",ROUND(D25*Infor!$E$36,0))))</f>
        <v/>
      </c>
      <c r="AF25" s="88">
        <f t="shared" si="9"/>
        <v>1542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5" customHeight="1" x14ac:dyDescent="0.3">
      <c r="A26" s="44">
        <f>IF(BBC_1!A25="","",BBC_1!A25)</f>
        <v>14</v>
      </c>
      <c r="B26" s="122">
        <f t="shared" si="10"/>
        <v>14</v>
      </c>
      <c r="C26" s="123" t="str">
        <f t="shared" si="3"/>
        <v>A14</v>
      </c>
      <c r="D26" s="124">
        <f t="shared" si="4"/>
        <v>4000000</v>
      </c>
      <c r="E26" s="125">
        <f t="shared" si="5"/>
        <v>1</v>
      </c>
      <c r="F26" s="123"/>
      <c r="G26" s="123"/>
      <c r="H26" s="125">
        <f t="shared" si="6"/>
        <v>27</v>
      </c>
      <c r="I26" s="124">
        <f t="shared" si="11"/>
        <v>4153846</v>
      </c>
      <c r="J26" s="123"/>
      <c r="K26" s="123"/>
      <c r="L26" s="124">
        <f>IF(A26="","",VLOOKUP(A26,BCC_1,37,0)*Infor!$E$16)</f>
        <v>800000</v>
      </c>
      <c r="M26" s="124">
        <f t="shared" si="7"/>
        <v>1600000</v>
      </c>
      <c r="N26" s="124">
        <f t="shared" si="12"/>
        <v>6553846</v>
      </c>
      <c r="O26" s="124"/>
      <c r="P26" s="124" t="str">
        <f>IF($A26="","",IF(VLOOKUP($A26,DANH_SACH,12,0)="N","",ROUND($D26*Infor!$B$33,0)))</f>
        <v/>
      </c>
      <c r="Q26" s="124" t="str">
        <f>IF($A26="","",IF(VLOOKUP($A26,DANH_SACH,12,0)="N","",ROUND($D26*Infor!$B$34,0)))</f>
        <v/>
      </c>
      <c r="R26" s="124" t="str">
        <f>IF($A26="","",IF(VLOOKUP($A26,DANH_SACH,12,0)="N","",ROUND($D26*Infor!$B$35,0)))</f>
        <v/>
      </c>
      <c r="S26" s="124">
        <f>IF(A26="","",IF(AC26&lt;=Infor!$B$41,ROUND(5%*AC26,0),IF(AC26&lt;=Infor!$B$42,ROUND(10%*AC26-250000,0),IF(AC26&lt;=Infor!$B$43,ROUND(15%*AC26-750000,0),IF(AC26&lt;=Infor!$B$44,ROUND(20%*AC26-1650000,0),IF(AC26&lt;=Infor!$B$45,ROUND(25%*AC26-3250000,0),IF(AC26&lt;=Infor!$B$46,ROUND(30%*AC26-5850000,0),ROUND(35%*AC26-9850000,0))))))))</f>
        <v>0</v>
      </c>
      <c r="T26" s="124">
        <f t="shared" si="13"/>
        <v>0</v>
      </c>
      <c r="U26" s="126">
        <f t="shared" si="14"/>
        <v>6553846</v>
      </c>
      <c r="V26" s="79">
        <f t="shared" si="0"/>
        <v>1</v>
      </c>
      <c r="W26" s="79">
        <v>15</v>
      </c>
      <c r="X26" s="79" t="str">
        <f t="shared" si="15"/>
        <v>Print</v>
      </c>
      <c r="Y26" s="78">
        <f>IF(A26="","",N26-IF(L26&gt;Infor!$E$15,Infor!$E$15,TTL_1!L26))</f>
        <v>5823846</v>
      </c>
      <c r="Z26" s="78">
        <f t="shared" si="8"/>
        <v>1</v>
      </c>
      <c r="AA26" s="78">
        <f>IF(A26="","",Infor!$E$13+Infor!$E$14*TTL_1!Z26)</f>
        <v>12600000</v>
      </c>
      <c r="AB26" s="78">
        <f t="shared" si="16"/>
        <v>0</v>
      </c>
      <c r="AC26" s="78">
        <f t="shared" si="17"/>
        <v>0</v>
      </c>
      <c r="AD26" s="78" t="str">
        <f>IF(Infor!$E$18="N","",IF(A26="","",IF(VLOOKUP(A26,DANH_SACH,12,0)="N","",ROUND(D26*Infor!$B$36,))))</f>
        <v/>
      </c>
      <c r="AE26" s="78" t="str">
        <f>IF(Infor!$E$19="N","",IF(A26="","",IF(VLOOKUP(A26,DANH_SACH,12,0)="N","",ROUND(D26*Infor!$E$36,0))))</f>
        <v/>
      </c>
      <c r="AF26" s="88">
        <f t="shared" si="9"/>
        <v>1542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5" customHeight="1" x14ac:dyDescent="0.3">
      <c r="A27" s="44">
        <f>IF(BBC_1!A26="","",BBC_1!A26)</f>
        <v>15</v>
      </c>
      <c r="B27" s="122">
        <f t="shared" si="10"/>
        <v>15</v>
      </c>
      <c r="C27" s="123" t="str">
        <f t="shared" si="3"/>
        <v>A15</v>
      </c>
      <c r="D27" s="124">
        <f t="shared" si="4"/>
        <v>4000000</v>
      </c>
      <c r="E27" s="125">
        <f t="shared" si="5"/>
        <v>1</v>
      </c>
      <c r="F27" s="123"/>
      <c r="G27" s="123"/>
      <c r="H27" s="125">
        <f t="shared" si="6"/>
        <v>27</v>
      </c>
      <c r="I27" s="124">
        <f t="shared" si="11"/>
        <v>4153846</v>
      </c>
      <c r="J27" s="123"/>
      <c r="K27" s="123"/>
      <c r="L27" s="124">
        <f>IF(A27="","",VLOOKUP(A27,BCC_1,37,0)*Infor!$E$16)</f>
        <v>800000</v>
      </c>
      <c r="M27" s="124">
        <f t="shared" si="7"/>
        <v>1600000</v>
      </c>
      <c r="N27" s="124">
        <f t="shared" si="12"/>
        <v>6553846</v>
      </c>
      <c r="O27" s="124"/>
      <c r="P27" s="124">
        <f>IF($A27="","",IF(VLOOKUP($A27,DANH_SACH,12,0)="N","",ROUND($D27*Infor!$B$33,0)))</f>
        <v>320000</v>
      </c>
      <c r="Q27" s="124">
        <f>IF($A27="","",IF(VLOOKUP($A27,DANH_SACH,12,0)="N","",ROUND($D27*Infor!$B$34,0)))</f>
        <v>60000</v>
      </c>
      <c r="R27" s="124">
        <f>IF($A27="","",IF(VLOOKUP($A27,DANH_SACH,12,0)="N","",ROUND($D27*Infor!$B$35,0)))</f>
        <v>40000</v>
      </c>
      <c r="S27" s="124">
        <f>IF(A27="","",IF(AC27&lt;=Infor!$B$41,ROUND(5%*AC27,0),IF(AC27&lt;=Infor!$B$42,ROUND(10%*AC27-250000,0),IF(AC27&lt;=Infor!$B$43,ROUND(15%*AC27-750000,0),IF(AC27&lt;=Infor!$B$44,ROUND(20%*AC27-1650000,0),IF(AC27&lt;=Infor!$B$45,ROUND(25%*AC27-3250000,0),IF(AC27&lt;=Infor!$B$46,ROUND(30%*AC27-5850000,0),ROUND(35%*AC27-9850000,0))))))))</f>
        <v>0</v>
      </c>
      <c r="T27" s="124">
        <f t="shared" si="13"/>
        <v>420000</v>
      </c>
      <c r="U27" s="126">
        <f t="shared" si="14"/>
        <v>6133846</v>
      </c>
      <c r="V27" s="79">
        <f t="shared" si="0"/>
        <v>1</v>
      </c>
      <c r="W27" s="79">
        <v>15</v>
      </c>
      <c r="X27" s="79" t="str">
        <f t="shared" si="15"/>
        <v>Print</v>
      </c>
      <c r="Y27" s="78">
        <f>IF(A27="","",N27-IF(L27&gt;Infor!$E$15,Infor!$E$15,TTL_1!L27))</f>
        <v>5823846</v>
      </c>
      <c r="Z27" s="78">
        <f t="shared" si="8"/>
        <v>2</v>
      </c>
      <c r="AA27" s="78">
        <f>IF(A27="","",Infor!$E$13+Infor!$E$14*TTL_1!Z27)</f>
        <v>16200000</v>
      </c>
      <c r="AB27" s="78">
        <f t="shared" si="16"/>
        <v>420000</v>
      </c>
      <c r="AC27" s="78">
        <f t="shared" si="17"/>
        <v>0</v>
      </c>
      <c r="AD27" s="78" t="str">
        <f>IF(Infor!$E$18="N","",IF(A27="","",IF(VLOOKUP(A27,DANH_SACH,12,0)="N","",ROUND(D27*Infor!$B$36,))))</f>
        <v/>
      </c>
      <c r="AE27" s="78" t="str">
        <f>IF(Infor!$E$19="N","",IF(A27="","",IF(VLOOKUP(A27,DANH_SACH,12,0)="N","",ROUND(D27*Infor!$E$36,0))))</f>
        <v/>
      </c>
      <c r="AF27" s="88">
        <f t="shared" si="9"/>
        <v>1542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5" customHeight="1" x14ac:dyDescent="0.3">
      <c r="A28" s="44">
        <f>IF(BBC_1!A27="","",BBC_1!A27)</f>
        <v>16</v>
      </c>
      <c r="B28" s="122">
        <f t="shared" si="10"/>
        <v>16</v>
      </c>
      <c r="C28" s="123" t="str">
        <f t="shared" si="3"/>
        <v>A16</v>
      </c>
      <c r="D28" s="124">
        <f t="shared" si="4"/>
        <v>4000000</v>
      </c>
      <c r="E28" s="125">
        <f t="shared" si="5"/>
        <v>1</v>
      </c>
      <c r="F28" s="123"/>
      <c r="G28" s="123"/>
      <c r="H28" s="125">
        <f t="shared" si="6"/>
        <v>27</v>
      </c>
      <c r="I28" s="124">
        <f t="shared" si="11"/>
        <v>4153846</v>
      </c>
      <c r="J28" s="123"/>
      <c r="K28" s="123"/>
      <c r="L28" s="124">
        <f>IF(A28="","",VLOOKUP(A28,BCC_1,37,0)*Infor!$E$16)</f>
        <v>800000</v>
      </c>
      <c r="M28" s="124">
        <f t="shared" si="7"/>
        <v>1600000</v>
      </c>
      <c r="N28" s="124">
        <f t="shared" si="12"/>
        <v>6553846</v>
      </c>
      <c r="O28" s="124"/>
      <c r="P28" s="124">
        <f>IF($A28="","",IF(VLOOKUP($A28,DANH_SACH,12,0)="N","",ROUND($D28*Infor!$B$33,0)))</f>
        <v>320000</v>
      </c>
      <c r="Q28" s="124">
        <f>IF($A28="","",IF(VLOOKUP($A28,DANH_SACH,12,0)="N","",ROUND($D28*Infor!$B$34,0)))</f>
        <v>60000</v>
      </c>
      <c r="R28" s="124">
        <f>IF($A28="","",IF(VLOOKUP($A28,DANH_SACH,12,0)="N","",ROUND($D28*Infor!$B$35,0)))</f>
        <v>40000</v>
      </c>
      <c r="S28" s="124">
        <f>IF(A28="","",IF(AC28&lt;=Infor!$B$41,ROUND(5%*AC28,0),IF(AC28&lt;=Infor!$B$42,ROUND(10%*AC28-250000,0),IF(AC28&lt;=Infor!$B$43,ROUND(15%*AC28-750000,0),IF(AC28&lt;=Infor!$B$44,ROUND(20%*AC28-1650000,0),IF(AC28&lt;=Infor!$B$45,ROUND(25%*AC28-3250000,0),IF(AC28&lt;=Infor!$B$46,ROUND(30%*AC28-5850000,0),ROUND(35%*AC28-9850000,0))))))))</f>
        <v>0</v>
      </c>
      <c r="T28" s="124">
        <f t="shared" si="13"/>
        <v>420000</v>
      </c>
      <c r="U28" s="126">
        <f t="shared" si="14"/>
        <v>6133846</v>
      </c>
      <c r="V28" s="79">
        <f t="shared" si="0"/>
        <v>1</v>
      </c>
      <c r="W28" s="79">
        <v>15</v>
      </c>
      <c r="X28" s="79" t="str">
        <f t="shared" si="15"/>
        <v>Print</v>
      </c>
      <c r="Y28" s="78">
        <f>IF(A28="","",N28-IF(L28&gt;Infor!$E$15,Infor!$E$15,TTL_1!L28))</f>
        <v>5823846</v>
      </c>
      <c r="Z28" s="78">
        <f t="shared" si="8"/>
        <v>0</v>
      </c>
      <c r="AA28" s="78">
        <f>IF(A28="","",Infor!$E$13+Infor!$E$14*TTL_1!Z28)</f>
        <v>9000000</v>
      </c>
      <c r="AB28" s="78">
        <f t="shared" si="16"/>
        <v>420000</v>
      </c>
      <c r="AC28" s="78">
        <f t="shared" si="17"/>
        <v>0</v>
      </c>
      <c r="AD28" s="78" t="str">
        <f>IF(Infor!$E$18="N","",IF(A28="","",IF(VLOOKUP(A28,DANH_SACH,12,0)="N","",ROUND(D28*Infor!$B$36,))))</f>
        <v/>
      </c>
      <c r="AE28" s="78" t="str">
        <f>IF(Infor!$E$19="N","",IF(A28="","",IF(VLOOKUP(A28,DANH_SACH,12,0)="N","",ROUND(D28*Infor!$E$36,0))))</f>
        <v/>
      </c>
      <c r="AF28" s="88">
        <f t="shared" si="9"/>
        <v>1542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5" customHeight="1" x14ac:dyDescent="0.3">
      <c r="A29" s="44">
        <f>IF(BBC_1!A28="","",BBC_1!A28)</f>
        <v>17</v>
      </c>
      <c r="B29" s="122">
        <f t="shared" si="10"/>
        <v>17</v>
      </c>
      <c r="C29" s="123" t="str">
        <f t="shared" si="3"/>
        <v>A17</v>
      </c>
      <c r="D29" s="124">
        <f t="shared" si="4"/>
        <v>4000000</v>
      </c>
      <c r="E29" s="125">
        <f t="shared" si="5"/>
        <v>1</v>
      </c>
      <c r="F29" s="123"/>
      <c r="G29" s="123"/>
      <c r="H29" s="125">
        <f t="shared" si="6"/>
        <v>27</v>
      </c>
      <c r="I29" s="124">
        <f t="shared" si="11"/>
        <v>4153846</v>
      </c>
      <c r="J29" s="123"/>
      <c r="K29" s="123"/>
      <c r="L29" s="124">
        <f>IF(A29="","",VLOOKUP(A29,BCC_1,37,0)*Infor!$E$16)</f>
        <v>800000</v>
      </c>
      <c r="M29" s="124">
        <f t="shared" si="7"/>
        <v>1600000</v>
      </c>
      <c r="N29" s="124">
        <f t="shared" si="12"/>
        <v>6553846</v>
      </c>
      <c r="O29" s="124"/>
      <c r="P29" s="124">
        <f>IF($A29="","",IF(VLOOKUP($A29,DANH_SACH,12,0)="N","",ROUND($D29*Infor!$B$33,0)))</f>
        <v>320000</v>
      </c>
      <c r="Q29" s="124">
        <f>IF($A29="","",IF(VLOOKUP($A29,DANH_SACH,12,0)="N","",ROUND($D29*Infor!$B$34,0)))</f>
        <v>60000</v>
      </c>
      <c r="R29" s="124">
        <f>IF($A29="","",IF(VLOOKUP($A29,DANH_SACH,12,0)="N","",ROUND($D29*Infor!$B$35,0)))</f>
        <v>40000</v>
      </c>
      <c r="S29" s="124">
        <f>IF(A29="","",IF(AC29&lt;=Infor!$B$41,ROUND(5%*AC29,0),IF(AC29&lt;=Infor!$B$42,ROUND(10%*AC29-250000,0),IF(AC29&lt;=Infor!$B$43,ROUND(15%*AC29-750000,0),IF(AC29&lt;=Infor!$B$44,ROUND(20%*AC29-1650000,0),IF(AC29&lt;=Infor!$B$45,ROUND(25%*AC29-3250000,0),IF(AC29&lt;=Infor!$B$46,ROUND(30%*AC29-5850000,0),ROUND(35%*AC29-9850000,0))))))))</f>
        <v>0</v>
      </c>
      <c r="T29" s="124">
        <f t="shared" si="13"/>
        <v>420000</v>
      </c>
      <c r="U29" s="126">
        <f t="shared" si="14"/>
        <v>6133846</v>
      </c>
      <c r="V29" s="79">
        <f t="shared" si="0"/>
        <v>1</v>
      </c>
      <c r="W29" s="79">
        <v>15</v>
      </c>
      <c r="X29" s="79" t="str">
        <f t="shared" si="15"/>
        <v>Print</v>
      </c>
      <c r="Y29" s="78">
        <f>IF(A29="","",N29-IF(L29&gt;Infor!$E$15,Infor!$E$15,TTL_1!L29))</f>
        <v>5823846</v>
      </c>
      <c r="Z29" s="78">
        <f t="shared" si="8"/>
        <v>2</v>
      </c>
      <c r="AA29" s="78">
        <f>IF(A29="","",Infor!$E$13+Infor!$E$14*TTL_1!Z29)</f>
        <v>16200000</v>
      </c>
      <c r="AB29" s="78">
        <f t="shared" si="16"/>
        <v>420000</v>
      </c>
      <c r="AC29" s="78">
        <f t="shared" si="17"/>
        <v>0</v>
      </c>
      <c r="AD29" s="78" t="str">
        <f>IF(Infor!$E$18="N","",IF(A29="","",IF(VLOOKUP(A29,DANH_SACH,12,0)="N","",ROUND(D29*Infor!$B$36,))))</f>
        <v/>
      </c>
      <c r="AE29" s="78" t="str">
        <f>IF(Infor!$E$19="N","",IF(A29="","",IF(VLOOKUP(A29,DANH_SACH,12,0)="N","",ROUND(D29*Infor!$E$36,0))))</f>
        <v/>
      </c>
      <c r="AF29" s="88">
        <f t="shared" si="9"/>
        <v>1542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5" customHeight="1" x14ac:dyDescent="0.3">
      <c r="A30" s="44">
        <f>IF(BBC_1!A29="","",BBC_1!A29)</f>
        <v>18</v>
      </c>
      <c r="B30" s="122">
        <f t="shared" si="10"/>
        <v>18</v>
      </c>
      <c r="C30" s="123" t="str">
        <f t="shared" si="3"/>
        <v>A18</v>
      </c>
      <c r="D30" s="124">
        <f t="shared" si="4"/>
        <v>4000000</v>
      </c>
      <c r="E30" s="125">
        <f t="shared" si="5"/>
        <v>1</v>
      </c>
      <c r="F30" s="123"/>
      <c r="G30" s="123"/>
      <c r="H30" s="125">
        <f t="shared" si="6"/>
        <v>27</v>
      </c>
      <c r="I30" s="124">
        <f t="shared" si="11"/>
        <v>4153846</v>
      </c>
      <c r="J30" s="123"/>
      <c r="K30" s="123"/>
      <c r="L30" s="124">
        <f>IF(A30="","",VLOOKUP(A30,BCC_1,37,0)*Infor!$E$16)</f>
        <v>800000</v>
      </c>
      <c r="M30" s="124">
        <f t="shared" si="7"/>
        <v>1600000</v>
      </c>
      <c r="N30" s="124">
        <f t="shared" si="12"/>
        <v>6553846</v>
      </c>
      <c r="O30" s="124"/>
      <c r="P30" s="124">
        <f>IF($A30="","",IF(VLOOKUP($A30,DANH_SACH,12,0)="N","",ROUND($D30*Infor!$B$33,0)))</f>
        <v>320000</v>
      </c>
      <c r="Q30" s="124">
        <f>IF($A30="","",IF(VLOOKUP($A30,DANH_SACH,12,0)="N","",ROUND($D30*Infor!$B$34,0)))</f>
        <v>60000</v>
      </c>
      <c r="R30" s="124">
        <f>IF($A30="","",IF(VLOOKUP($A30,DANH_SACH,12,0)="N","",ROUND($D30*Infor!$B$35,0)))</f>
        <v>40000</v>
      </c>
      <c r="S30" s="124">
        <f>IF(A30="","",IF(AC30&lt;=Infor!$B$41,ROUND(5%*AC30,0),IF(AC30&lt;=Infor!$B$42,ROUND(10%*AC30-250000,0),IF(AC30&lt;=Infor!$B$43,ROUND(15%*AC30-750000,0),IF(AC30&lt;=Infor!$B$44,ROUND(20%*AC30-1650000,0),IF(AC30&lt;=Infor!$B$45,ROUND(25%*AC30-3250000,0),IF(AC30&lt;=Infor!$B$46,ROUND(30%*AC30-5850000,0),ROUND(35%*AC30-9850000,0))))))))</f>
        <v>0</v>
      </c>
      <c r="T30" s="124">
        <f t="shared" si="13"/>
        <v>420000</v>
      </c>
      <c r="U30" s="126">
        <f t="shared" si="14"/>
        <v>6133846</v>
      </c>
      <c r="V30" s="79">
        <f t="shared" si="0"/>
        <v>1</v>
      </c>
      <c r="W30" s="79">
        <v>15</v>
      </c>
      <c r="X30" s="79" t="str">
        <f t="shared" si="15"/>
        <v>Print</v>
      </c>
      <c r="Y30" s="78">
        <f>IF(A30="","",N30-IF(L30&gt;Infor!$E$15,Infor!$E$15,TTL_1!L30))</f>
        <v>5823846</v>
      </c>
      <c r="Z30" s="78">
        <f t="shared" si="8"/>
        <v>1</v>
      </c>
      <c r="AA30" s="78">
        <f>IF(A30="","",Infor!$E$13+Infor!$E$14*TTL_1!Z30)</f>
        <v>12600000</v>
      </c>
      <c r="AB30" s="78">
        <f t="shared" si="16"/>
        <v>420000</v>
      </c>
      <c r="AC30" s="78">
        <f t="shared" si="17"/>
        <v>0</v>
      </c>
      <c r="AD30" s="78" t="str">
        <f>IF(Infor!$E$18="N","",IF(A30="","",IF(VLOOKUP(A30,DANH_SACH,12,0)="N","",ROUND(D30*Infor!$B$36,))))</f>
        <v/>
      </c>
      <c r="AE30" s="78" t="str">
        <f>IF(Infor!$E$19="N","",IF(A30="","",IF(VLOOKUP(A30,DANH_SACH,12,0)="N","",ROUND(D30*Infor!$E$36,0))))</f>
        <v/>
      </c>
      <c r="AF30" s="88">
        <f t="shared" si="9"/>
        <v>1542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5" customHeight="1" x14ac:dyDescent="0.3">
      <c r="A31" s="44">
        <f>IF(BBC_1!A30="","",BBC_1!A30)</f>
        <v>19</v>
      </c>
      <c r="B31" s="122">
        <f t="shared" si="10"/>
        <v>19</v>
      </c>
      <c r="C31" s="123" t="str">
        <f t="shared" si="3"/>
        <v>A19</v>
      </c>
      <c r="D31" s="124">
        <f t="shared" si="4"/>
        <v>4000000</v>
      </c>
      <c r="E31" s="125">
        <f t="shared" si="5"/>
        <v>1</v>
      </c>
      <c r="F31" s="123"/>
      <c r="G31" s="123"/>
      <c r="H31" s="125">
        <f t="shared" si="6"/>
        <v>27</v>
      </c>
      <c r="I31" s="124">
        <f t="shared" si="11"/>
        <v>4153846</v>
      </c>
      <c r="J31" s="123"/>
      <c r="K31" s="123"/>
      <c r="L31" s="124">
        <f>IF(A31="","",VLOOKUP(A31,BCC_1,37,0)*Infor!$E$16)</f>
        <v>800000</v>
      </c>
      <c r="M31" s="124">
        <f t="shared" si="7"/>
        <v>1600000</v>
      </c>
      <c r="N31" s="124">
        <f t="shared" si="12"/>
        <v>6553846</v>
      </c>
      <c r="O31" s="124"/>
      <c r="P31" s="124">
        <f>IF($A31="","",IF(VLOOKUP($A31,DANH_SACH,12,0)="N","",ROUND($D31*Infor!$B$33,0)))</f>
        <v>320000</v>
      </c>
      <c r="Q31" s="124">
        <f>IF($A31="","",IF(VLOOKUP($A31,DANH_SACH,12,0)="N","",ROUND($D31*Infor!$B$34,0)))</f>
        <v>60000</v>
      </c>
      <c r="R31" s="124">
        <f>IF($A31="","",IF(VLOOKUP($A31,DANH_SACH,12,0)="N","",ROUND($D31*Infor!$B$35,0)))</f>
        <v>40000</v>
      </c>
      <c r="S31" s="124">
        <f>IF(A31="","",IF(AC31&lt;=Infor!$B$41,ROUND(5%*AC31,0),IF(AC31&lt;=Infor!$B$42,ROUND(10%*AC31-250000,0),IF(AC31&lt;=Infor!$B$43,ROUND(15%*AC31-750000,0),IF(AC31&lt;=Infor!$B$44,ROUND(20%*AC31-1650000,0),IF(AC31&lt;=Infor!$B$45,ROUND(25%*AC31-3250000,0),IF(AC31&lt;=Infor!$B$46,ROUND(30%*AC31-5850000,0),ROUND(35%*AC31-9850000,0))))))))</f>
        <v>0</v>
      </c>
      <c r="T31" s="124">
        <f t="shared" si="13"/>
        <v>420000</v>
      </c>
      <c r="U31" s="126">
        <f t="shared" si="14"/>
        <v>6133846</v>
      </c>
      <c r="V31" s="79">
        <f t="shared" si="0"/>
        <v>1</v>
      </c>
      <c r="W31" s="79">
        <v>15</v>
      </c>
      <c r="X31" s="79" t="str">
        <f t="shared" si="15"/>
        <v>Print</v>
      </c>
      <c r="Y31" s="78">
        <f>IF(A31="","",N31-IF(L31&gt;Infor!$E$15,Infor!$E$15,TTL_1!L31))</f>
        <v>5823846</v>
      </c>
      <c r="Z31" s="78">
        <f t="shared" si="8"/>
        <v>0</v>
      </c>
      <c r="AA31" s="78">
        <f>IF(A31="","",Infor!$E$13+Infor!$E$14*TTL_1!Z31)</f>
        <v>9000000</v>
      </c>
      <c r="AB31" s="78">
        <f t="shared" si="16"/>
        <v>420000</v>
      </c>
      <c r="AC31" s="78">
        <f t="shared" si="17"/>
        <v>0</v>
      </c>
      <c r="AD31" s="78" t="str">
        <f>IF(Infor!$E$18="N","",IF(A31="","",IF(VLOOKUP(A31,DANH_SACH,12,0)="N","",ROUND(D31*Infor!$B$36,))))</f>
        <v/>
      </c>
      <c r="AE31" s="78" t="str">
        <f>IF(Infor!$E$19="N","",IF(A31="","",IF(VLOOKUP(A31,DANH_SACH,12,0)="N","",ROUND(D31*Infor!$E$36,0))))</f>
        <v/>
      </c>
      <c r="AF31" s="88">
        <f t="shared" si="9"/>
        <v>1542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5" customHeight="1" x14ac:dyDescent="0.3">
      <c r="A32" s="44">
        <f>IF(BBC_1!A31="","",BBC_1!A31)</f>
        <v>20</v>
      </c>
      <c r="B32" s="122">
        <f t="shared" si="10"/>
        <v>20</v>
      </c>
      <c r="C32" s="123" t="str">
        <f t="shared" si="3"/>
        <v>A20</v>
      </c>
      <c r="D32" s="124">
        <f t="shared" si="4"/>
        <v>4000000</v>
      </c>
      <c r="E32" s="125">
        <f t="shared" si="5"/>
        <v>1</v>
      </c>
      <c r="F32" s="123"/>
      <c r="G32" s="123"/>
      <c r="H32" s="125">
        <f t="shared" si="6"/>
        <v>27</v>
      </c>
      <c r="I32" s="124">
        <f t="shared" si="11"/>
        <v>4153846</v>
      </c>
      <c r="J32" s="123"/>
      <c r="K32" s="123"/>
      <c r="L32" s="124">
        <f>IF(A32="","",VLOOKUP(A32,BCC_1,37,0)*Infor!$E$16)</f>
        <v>800000</v>
      </c>
      <c r="M32" s="124">
        <f t="shared" si="7"/>
        <v>1600000</v>
      </c>
      <c r="N32" s="124">
        <f t="shared" si="12"/>
        <v>6553846</v>
      </c>
      <c r="O32" s="124"/>
      <c r="P32" s="124">
        <f>IF($A32="","",IF(VLOOKUP($A32,DANH_SACH,12,0)="N","",ROUND($D32*Infor!$B$33,0)))</f>
        <v>320000</v>
      </c>
      <c r="Q32" s="124">
        <f>IF($A32="","",IF(VLOOKUP($A32,DANH_SACH,12,0)="N","",ROUND($D32*Infor!$B$34,0)))</f>
        <v>60000</v>
      </c>
      <c r="R32" s="124">
        <f>IF($A32="","",IF(VLOOKUP($A32,DANH_SACH,12,0)="N","",ROUND($D32*Infor!$B$35,0)))</f>
        <v>40000</v>
      </c>
      <c r="S32" s="124">
        <f>IF(A32="","",IF(AC32&lt;=Infor!$B$41,ROUND(5%*AC32,0),IF(AC32&lt;=Infor!$B$42,ROUND(10%*AC32-250000,0),IF(AC32&lt;=Infor!$B$43,ROUND(15%*AC32-750000,0),IF(AC32&lt;=Infor!$B$44,ROUND(20%*AC32-1650000,0),IF(AC32&lt;=Infor!$B$45,ROUND(25%*AC32-3250000,0),IF(AC32&lt;=Infor!$B$46,ROUND(30%*AC32-5850000,0),ROUND(35%*AC32-9850000,0))))))))</f>
        <v>0</v>
      </c>
      <c r="T32" s="124">
        <f t="shared" si="13"/>
        <v>420000</v>
      </c>
      <c r="U32" s="126">
        <f t="shared" si="14"/>
        <v>6133846</v>
      </c>
      <c r="V32" s="79">
        <f t="shared" si="0"/>
        <v>1</v>
      </c>
      <c r="W32" s="79">
        <v>15</v>
      </c>
      <c r="X32" s="79" t="str">
        <f t="shared" si="15"/>
        <v>Print</v>
      </c>
      <c r="Y32" s="78">
        <f>IF(A32="","",N32-IF(L32&gt;Infor!$E$15,Infor!$E$15,TTL_1!L32))</f>
        <v>5823846</v>
      </c>
      <c r="Z32" s="78">
        <f t="shared" si="8"/>
        <v>2</v>
      </c>
      <c r="AA32" s="78">
        <f>IF(A32="","",Infor!$E$13+Infor!$E$14*TTL_1!Z32)</f>
        <v>16200000</v>
      </c>
      <c r="AB32" s="78">
        <f t="shared" si="16"/>
        <v>420000</v>
      </c>
      <c r="AC32" s="78">
        <f t="shared" si="17"/>
        <v>0</v>
      </c>
      <c r="AD32" s="78" t="str">
        <f>IF(Infor!$E$18="N","",IF(A32="","",IF(VLOOKUP(A32,DANH_SACH,12,0)="N","",ROUND(D32*Infor!$B$36,))))</f>
        <v/>
      </c>
      <c r="AE32" s="78" t="str">
        <f>IF(Infor!$E$19="N","",IF(A32="","",IF(VLOOKUP(A32,DANH_SACH,12,0)="N","",ROUND(D32*Infor!$E$36,0))))</f>
        <v/>
      </c>
      <c r="AF32" s="88">
        <f t="shared" si="9"/>
        <v>1542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5" customHeight="1" x14ac:dyDescent="0.3">
      <c r="A33" s="44">
        <f>IF(BBC_1!A32="","",BBC_1!A32)</f>
        <v>21</v>
      </c>
      <c r="B33" s="122">
        <f t="shared" si="10"/>
        <v>21</v>
      </c>
      <c r="C33" s="123" t="str">
        <f t="shared" si="3"/>
        <v>A21</v>
      </c>
      <c r="D33" s="124">
        <f t="shared" si="4"/>
        <v>4000000</v>
      </c>
      <c r="E33" s="125">
        <f t="shared" si="5"/>
        <v>1</v>
      </c>
      <c r="F33" s="123"/>
      <c r="G33" s="123"/>
      <c r="H33" s="125">
        <f t="shared" si="6"/>
        <v>27</v>
      </c>
      <c r="I33" s="124">
        <f t="shared" si="11"/>
        <v>4153846</v>
      </c>
      <c r="J33" s="123"/>
      <c r="K33" s="123"/>
      <c r="L33" s="124">
        <f>IF(A33="","",VLOOKUP(A33,BCC_1,37,0)*Infor!$E$16)</f>
        <v>800000</v>
      </c>
      <c r="M33" s="124">
        <f t="shared" si="7"/>
        <v>1600000</v>
      </c>
      <c r="N33" s="124">
        <f t="shared" si="12"/>
        <v>6553846</v>
      </c>
      <c r="O33" s="124"/>
      <c r="P33" s="124">
        <f>IF($A33="","",IF(VLOOKUP($A33,DANH_SACH,12,0)="N","",ROUND($D33*Infor!$B$33,0)))</f>
        <v>320000</v>
      </c>
      <c r="Q33" s="124">
        <f>IF($A33="","",IF(VLOOKUP($A33,DANH_SACH,12,0)="N","",ROUND($D33*Infor!$B$34,0)))</f>
        <v>60000</v>
      </c>
      <c r="R33" s="124">
        <f>IF($A33="","",IF(VLOOKUP($A33,DANH_SACH,12,0)="N","",ROUND($D33*Infor!$B$35,0)))</f>
        <v>40000</v>
      </c>
      <c r="S33" s="124">
        <f>IF(A33="","",IF(AC33&lt;=Infor!$B$41,ROUND(5%*AC33,0),IF(AC33&lt;=Infor!$B$42,ROUND(10%*AC33-250000,0),IF(AC33&lt;=Infor!$B$43,ROUND(15%*AC33-750000,0),IF(AC33&lt;=Infor!$B$44,ROUND(20%*AC33-1650000,0),IF(AC33&lt;=Infor!$B$45,ROUND(25%*AC33-3250000,0),IF(AC33&lt;=Infor!$B$46,ROUND(30%*AC33-5850000,0),ROUND(35%*AC33-9850000,0))))))))</f>
        <v>0</v>
      </c>
      <c r="T33" s="124">
        <f t="shared" si="13"/>
        <v>420000</v>
      </c>
      <c r="U33" s="126">
        <f t="shared" si="14"/>
        <v>6133846</v>
      </c>
      <c r="V33" s="79">
        <f t="shared" si="0"/>
        <v>1</v>
      </c>
      <c r="W33" s="79">
        <v>15</v>
      </c>
      <c r="X33" s="79" t="str">
        <f t="shared" si="15"/>
        <v>Print</v>
      </c>
      <c r="Y33" s="78">
        <f>IF(A33="","",N33-IF(L33&gt;Infor!$E$15,Infor!$E$15,TTL_1!L33))</f>
        <v>5823846</v>
      </c>
      <c r="Z33" s="78">
        <f t="shared" si="8"/>
        <v>1</v>
      </c>
      <c r="AA33" s="78">
        <f>IF(A33="","",Infor!$E$13+Infor!$E$14*TTL_1!Z33)</f>
        <v>12600000</v>
      </c>
      <c r="AB33" s="78">
        <f t="shared" si="16"/>
        <v>420000</v>
      </c>
      <c r="AC33" s="78">
        <f t="shared" si="17"/>
        <v>0</v>
      </c>
      <c r="AD33" s="78" t="str">
        <f>IF(Infor!$E$18="N","",IF(A33="","",IF(VLOOKUP(A33,DANH_SACH,12,0)="N","",ROUND(D33*Infor!$B$36,))))</f>
        <v/>
      </c>
      <c r="AE33" s="78" t="str">
        <f>IF(Infor!$E$19="N","",IF(A33="","",IF(VLOOKUP(A33,DANH_SACH,12,0)="N","",ROUND(D33*Infor!$E$36,0))))</f>
        <v/>
      </c>
      <c r="AF33" s="88">
        <f t="shared" si="9"/>
        <v>1542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5" customHeight="1" x14ac:dyDescent="0.3">
      <c r="A34" s="44">
        <f>IF(BBC_1!A33="","",BBC_1!A33)</f>
        <v>22</v>
      </c>
      <c r="B34" s="122">
        <f t="shared" si="10"/>
        <v>22</v>
      </c>
      <c r="C34" s="123" t="str">
        <f t="shared" si="3"/>
        <v>A22</v>
      </c>
      <c r="D34" s="124">
        <f t="shared" si="4"/>
        <v>4000000</v>
      </c>
      <c r="E34" s="125">
        <f t="shared" si="5"/>
        <v>1</v>
      </c>
      <c r="F34" s="123"/>
      <c r="G34" s="123"/>
      <c r="H34" s="125">
        <f t="shared" si="6"/>
        <v>27</v>
      </c>
      <c r="I34" s="124">
        <f t="shared" si="11"/>
        <v>4153846</v>
      </c>
      <c r="J34" s="123"/>
      <c r="K34" s="123"/>
      <c r="L34" s="124">
        <f>IF(A34="","",VLOOKUP(A34,BCC_1,37,0)*Infor!$E$16)</f>
        <v>800000</v>
      </c>
      <c r="M34" s="124">
        <f t="shared" si="7"/>
        <v>1600000</v>
      </c>
      <c r="N34" s="124">
        <f t="shared" si="12"/>
        <v>6553846</v>
      </c>
      <c r="O34" s="124"/>
      <c r="P34" s="124">
        <f>IF($A34="","",IF(VLOOKUP($A34,DANH_SACH,12,0)="N","",ROUND($D34*Infor!$B$33,0)))</f>
        <v>320000</v>
      </c>
      <c r="Q34" s="124">
        <f>IF($A34="","",IF(VLOOKUP($A34,DANH_SACH,12,0)="N","",ROUND($D34*Infor!$B$34,0)))</f>
        <v>60000</v>
      </c>
      <c r="R34" s="124">
        <f>IF($A34="","",IF(VLOOKUP($A34,DANH_SACH,12,0)="N","",ROUND($D34*Infor!$B$35,0)))</f>
        <v>40000</v>
      </c>
      <c r="S34" s="124">
        <f>IF(A34="","",IF(AC34&lt;=Infor!$B$41,ROUND(5%*AC34,0),IF(AC34&lt;=Infor!$B$42,ROUND(10%*AC34-250000,0),IF(AC34&lt;=Infor!$B$43,ROUND(15%*AC34-750000,0),IF(AC34&lt;=Infor!$B$44,ROUND(20%*AC34-1650000,0),IF(AC34&lt;=Infor!$B$45,ROUND(25%*AC34-3250000,0),IF(AC34&lt;=Infor!$B$46,ROUND(30%*AC34-5850000,0),ROUND(35%*AC34-9850000,0))))))))</f>
        <v>0</v>
      </c>
      <c r="T34" s="124">
        <f t="shared" si="13"/>
        <v>420000</v>
      </c>
      <c r="U34" s="126">
        <f t="shared" si="14"/>
        <v>6133846</v>
      </c>
      <c r="V34" s="79">
        <f t="shared" si="0"/>
        <v>1</v>
      </c>
      <c r="W34" s="79">
        <v>15</v>
      </c>
      <c r="X34" s="79" t="str">
        <f t="shared" si="15"/>
        <v>Print</v>
      </c>
      <c r="Y34" s="78">
        <f>IF(A34="","",N34-IF(L34&gt;Infor!$E$15,Infor!$E$15,TTL_1!L34))</f>
        <v>5823846</v>
      </c>
      <c r="Z34" s="78">
        <f t="shared" si="8"/>
        <v>1</v>
      </c>
      <c r="AA34" s="78">
        <f>IF(A34="","",Infor!$E$13+Infor!$E$14*TTL_1!Z34)</f>
        <v>12600000</v>
      </c>
      <c r="AB34" s="78">
        <f t="shared" si="16"/>
        <v>420000</v>
      </c>
      <c r="AC34" s="78">
        <f t="shared" si="17"/>
        <v>0</v>
      </c>
      <c r="AD34" s="78" t="str">
        <f>IF(Infor!$E$18="N","",IF(A34="","",IF(VLOOKUP(A34,DANH_SACH,12,0)="N","",ROUND(D34*Infor!$B$36,))))</f>
        <v/>
      </c>
      <c r="AE34" s="78" t="str">
        <f>IF(Infor!$E$19="N","",IF(A34="","",IF(VLOOKUP(A34,DANH_SACH,12,0)="N","",ROUND(D34*Infor!$E$36,0))))</f>
        <v/>
      </c>
      <c r="AF34" s="88">
        <f t="shared" si="9"/>
        <v>1542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5" customHeight="1" x14ac:dyDescent="0.3">
      <c r="A35" s="44">
        <f>IF(BBC_1!A34="","",BBC_1!A34)</f>
        <v>23</v>
      </c>
      <c r="B35" s="122">
        <f t="shared" si="10"/>
        <v>23</v>
      </c>
      <c r="C35" s="123" t="str">
        <f t="shared" si="3"/>
        <v>A23</v>
      </c>
      <c r="D35" s="124">
        <f t="shared" si="4"/>
        <v>4000000</v>
      </c>
      <c r="E35" s="125">
        <f t="shared" si="5"/>
        <v>1</v>
      </c>
      <c r="F35" s="123"/>
      <c r="G35" s="123"/>
      <c r="H35" s="125">
        <f t="shared" si="6"/>
        <v>27</v>
      </c>
      <c r="I35" s="124">
        <f t="shared" si="11"/>
        <v>4153846</v>
      </c>
      <c r="J35" s="123"/>
      <c r="K35" s="123"/>
      <c r="L35" s="124">
        <f>IF(A35="","",VLOOKUP(A35,BCC_1,37,0)*Infor!$E$16)</f>
        <v>800000</v>
      </c>
      <c r="M35" s="124">
        <f t="shared" si="7"/>
        <v>1600000</v>
      </c>
      <c r="N35" s="124">
        <f t="shared" si="12"/>
        <v>6553846</v>
      </c>
      <c r="O35" s="124"/>
      <c r="P35" s="124">
        <f>IF($A35="","",IF(VLOOKUP($A35,DANH_SACH,12,0)="N","",ROUND($D35*Infor!$B$33,0)))</f>
        <v>320000</v>
      </c>
      <c r="Q35" s="124">
        <f>IF($A35="","",IF(VLOOKUP($A35,DANH_SACH,12,0)="N","",ROUND($D35*Infor!$B$34,0)))</f>
        <v>60000</v>
      </c>
      <c r="R35" s="124">
        <f>IF($A35="","",IF(VLOOKUP($A35,DANH_SACH,12,0)="N","",ROUND($D35*Infor!$B$35,0)))</f>
        <v>40000</v>
      </c>
      <c r="S35" s="124">
        <f>IF(A35="","",IF(AC35&lt;=Infor!$B$41,ROUND(5%*AC35,0),IF(AC35&lt;=Infor!$B$42,ROUND(10%*AC35-250000,0),IF(AC35&lt;=Infor!$B$43,ROUND(15%*AC35-750000,0),IF(AC35&lt;=Infor!$B$44,ROUND(20%*AC35-1650000,0),IF(AC35&lt;=Infor!$B$45,ROUND(25%*AC35-3250000,0),IF(AC35&lt;=Infor!$B$46,ROUND(30%*AC35-5850000,0),ROUND(35%*AC35-9850000,0))))))))</f>
        <v>0</v>
      </c>
      <c r="T35" s="124">
        <f t="shared" si="13"/>
        <v>420000</v>
      </c>
      <c r="U35" s="126">
        <f t="shared" si="14"/>
        <v>6133846</v>
      </c>
      <c r="V35" s="79">
        <f t="shared" si="0"/>
        <v>1</v>
      </c>
      <c r="W35" s="79">
        <v>15</v>
      </c>
      <c r="X35" s="79" t="str">
        <f t="shared" si="15"/>
        <v>Print</v>
      </c>
      <c r="Y35" s="78">
        <f>IF(A35="","",N35-IF(L35&gt;Infor!$E$15,Infor!$E$15,TTL_1!L35))</f>
        <v>5823846</v>
      </c>
      <c r="Z35" s="78">
        <f t="shared" si="8"/>
        <v>2</v>
      </c>
      <c r="AA35" s="78">
        <f>IF(A35="","",Infor!$E$13+Infor!$E$14*TTL_1!Z35)</f>
        <v>16200000</v>
      </c>
      <c r="AB35" s="78">
        <f t="shared" si="16"/>
        <v>420000</v>
      </c>
      <c r="AC35" s="78">
        <f t="shared" si="17"/>
        <v>0</v>
      </c>
      <c r="AD35" s="78" t="str">
        <f>IF(Infor!$E$18="N","",IF(A35="","",IF(VLOOKUP(A35,DANH_SACH,12,0)="N","",ROUND(D35*Infor!$B$36,))))</f>
        <v/>
      </c>
      <c r="AE35" s="78" t="str">
        <f>IF(Infor!$E$19="N","",IF(A35="","",IF(VLOOKUP(A35,DANH_SACH,12,0)="N","",ROUND(D35*Infor!$E$36,0))))</f>
        <v/>
      </c>
      <c r="AF35" s="88">
        <f t="shared" si="9"/>
        <v>1542</v>
      </c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5" customHeight="1" x14ac:dyDescent="0.3">
      <c r="A36" s="44">
        <f>IF(BBC_1!A35="","",BBC_1!A35)</f>
        <v>24</v>
      </c>
      <c r="B36" s="122">
        <f t="shared" si="10"/>
        <v>24</v>
      </c>
      <c r="C36" s="123" t="str">
        <f t="shared" si="3"/>
        <v>A24</v>
      </c>
      <c r="D36" s="124">
        <f t="shared" si="4"/>
        <v>4000000</v>
      </c>
      <c r="E36" s="125">
        <f t="shared" si="5"/>
        <v>1</v>
      </c>
      <c r="F36" s="123"/>
      <c r="G36" s="123"/>
      <c r="H36" s="125">
        <f t="shared" si="6"/>
        <v>27</v>
      </c>
      <c r="I36" s="124">
        <f t="shared" si="11"/>
        <v>4153846</v>
      </c>
      <c r="J36" s="123"/>
      <c r="K36" s="123"/>
      <c r="L36" s="124">
        <f>IF(A36="","",VLOOKUP(A36,BCC_1,37,0)*Infor!$E$16)</f>
        <v>800000</v>
      </c>
      <c r="M36" s="124">
        <f t="shared" si="7"/>
        <v>1600000</v>
      </c>
      <c r="N36" s="124">
        <f t="shared" si="12"/>
        <v>6553846</v>
      </c>
      <c r="O36" s="124"/>
      <c r="P36" s="124">
        <f>IF($A36="","",IF(VLOOKUP($A36,DANH_SACH,12,0)="N","",ROUND($D36*Infor!$B$33,0)))</f>
        <v>320000</v>
      </c>
      <c r="Q36" s="124">
        <f>IF($A36="","",IF(VLOOKUP($A36,DANH_SACH,12,0)="N","",ROUND($D36*Infor!$B$34,0)))</f>
        <v>60000</v>
      </c>
      <c r="R36" s="124">
        <f>IF($A36="","",IF(VLOOKUP($A36,DANH_SACH,12,0)="N","",ROUND($D36*Infor!$B$35,0)))</f>
        <v>40000</v>
      </c>
      <c r="S36" s="124">
        <f>IF(A36="","",IF(AC36&lt;=Infor!$B$41,ROUND(5%*AC36,0),IF(AC36&lt;=Infor!$B$42,ROUND(10%*AC36-250000,0),IF(AC36&lt;=Infor!$B$43,ROUND(15%*AC36-750000,0),IF(AC36&lt;=Infor!$B$44,ROUND(20%*AC36-1650000,0),IF(AC36&lt;=Infor!$B$45,ROUND(25%*AC36-3250000,0),IF(AC36&lt;=Infor!$B$46,ROUND(30%*AC36-5850000,0),ROUND(35%*AC36-9850000,0))))))))</f>
        <v>0</v>
      </c>
      <c r="T36" s="124">
        <f t="shared" si="13"/>
        <v>420000</v>
      </c>
      <c r="U36" s="126">
        <f t="shared" si="14"/>
        <v>6133846</v>
      </c>
      <c r="V36" s="79">
        <f t="shared" si="0"/>
        <v>1</v>
      </c>
      <c r="W36" s="79">
        <v>15</v>
      </c>
      <c r="X36" s="79" t="str">
        <f t="shared" si="15"/>
        <v>Print</v>
      </c>
      <c r="Y36" s="78">
        <f>IF(A36="","",N36-IF(L36&gt;Infor!$E$15,Infor!$E$15,TTL_1!L36))</f>
        <v>5823846</v>
      </c>
      <c r="Z36" s="78">
        <f t="shared" si="8"/>
        <v>0</v>
      </c>
      <c r="AA36" s="78">
        <f>IF(A36="","",Infor!$E$13+Infor!$E$14*TTL_1!Z36)</f>
        <v>9000000</v>
      </c>
      <c r="AB36" s="78">
        <f t="shared" si="16"/>
        <v>420000</v>
      </c>
      <c r="AC36" s="78">
        <f t="shared" si="17"/>
        <v>0</v>
      </c>
      <c r="AD36" s="78" t="str">
        <f>IF(Infor!$E$18="N","",IF(A36="","",IF(VLOOKUP(A36,DANH_SACH,12,0)="N","",ROUND(D36*Infor!$B$36,))))</f>
        <v/>
      </c>
      <c r="AE36" s="78" t="str">
        <f>IF(Infor!$E$19="N","",IF(A36="","",IF(VLOOKUP(A36,DANH_SACH,12,0)="N","",ROUND(D36*Infor!$E$36,0))))</f>
        <v/>
      </c>
      <c r="AF36" s="88">
        <f t="shared" si="9"/>
        <v>1542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" customHeight="1" x14ac:dyDescent="0.3">
      <c r="A37" s="44">
        <f>IF(BBC_1!A36="","",BBC_1!A36)</f>
        <v>25</v>
      </c>
      <c r="B37" s="122">
        <f t="shared" si="10"/>
        <v>25</v>
      </c>
      <c r="C37" s="123" t="str">
        <f t="shared" si="3"/>
        <v>A25</v>
      </c>
      <c r="D37" s="124">
        <f t="shared" si="4"/>
        <v>4000000</v>
      </c>
      <c r="E37" s="125">
        <f t="shared" si="5"/>
        <v>1</v>
      </c>
      <c r="F37" s="123"/>
      <c r="G37" s="123"/>
      <c r="H37" s="125">
        <f t="shared" si="6"/>
        <v>27</v>
      </c>
      <c r="I37" s="124">
        <f t="shared" si="11"/>
        <v>4153846</v>
      </c>
      <c r="J37" s="123"/>
      <c r="K37" s="123"/>
      <c r="L37" s="124">
        <f>IF(A37="","",VLOOKUP(A37,BCC_1,37,0)*Infor!$E$16)</f>
        <v>800000</v>
      </c>
      <c r="M37" s="124">
        <f t="shared" si="7"/>
        <v>1600000</v>
      </c>
      <c r="N37" s="124">
        <f t="shared" si="12"/>
        <v>6553846</v>
      </c>
      <c r="O37" s="124"/>
      <c r="P37" s="124" t="str">
        <f>IF($A37="","",IF(VLOOKUP($A37,DANH_SACH,12,0)="N","",ROUND($D37*Infor!$B$33,0)))</f>
        <v/>
      </c>
      <c r="Q37" s="124" t="str">
        <f>IF($A37="","",IF(VLOOKUP($A37,DANH_SACH,12,0)="N","",ROUND($D37*Infor!$B$34,0)))</f>
        <v/>
      </c>
      <c r="R37" s="124" t="str">
        <f>IF($A37="","",IF(VLOOKUP($A37,DANH_SACH,12,0)="N","",ROUND($D37*Infor!$B$35,0)))</f>
        <v/>
      </c>
      <c r="S37" s="124">
        <f>IF(A37="","",IF(AC37&lt;=Infor!$B$41,ROUND(5%*AC37,0),IF(AC37&lt;=Infor!$B$42,ROUND(10%*AC37-250000,0),IF(AC37&lt;=Infor!$B$43,ROUND(15%*AC37-750000,0),IF(AC37&lt;=Infor!$B$44,ROUND(20%*AC37-1650000,0),IF(AC37&lt;=Infor!$B$45,ROUND(25%*AC37-3250000,0),IF(AC37&lt;=Infor!$B$46,ROUND(30%*AC37-5850000,0),ROUND(35%*AC37-9850000,0))))))))</f>
        <v>0</v>
      </c>
      <c r="T37" s="124">
        <f t="shared" si="13"/>
        <v>0</v>
      </c>
      <c r="U37" s="126">
        <f t="shared" si="14"/>
        <v>6553846</v>
      </c>
      <c r="V37" s="79">
        <f t="shared" si="0"/>
        <v>1</v>
      </c>
      <c r="W37" s="79">
        <v>15</v>
      </c>
      <c r="X37" s="79" t="str">
        <f t="shared" si="15"/>
        <v>Print</v>
      </c>
      <c r="Y37" s="78">
        <f>IF(A37="","",N37-IF(L37&gt;Infor!$E$15,Infor!$E$15,TTL_1!L37))</f>
        <v>5823846</v>
      </c>
      <c r="Z37" s="78">
        <f t="shared" si="8"/>
        <v>2</v>
      </c>
      <c r="AA37" s="78">
        <f>IF(A37="","",Infor!$E$13+Infor!$E$14*TTL_1!Z37)</f>
        <v>16200000</v>
      </c>
      <c r="AB37" s="78">
        <f t="shared" si="16"/>
        <v>0</v>
      </c>
      <c r="AC37" s="78">
        <f t="shared" si="17"/>
        <v>0</v>
      </c>
      <c r="AD37" s="78" t="str">
        <f>IF(Infor!$E$18="N","",IF(A37="","",IF(VLOOKUP(A37,DANH_SACH,12,0)="N","",ROUND(D37*Infor!$B$36,))))</f>
        <v/>
      </c>
      <c r="AE37" s="78" t="str">
        <f>IF(Infor!$E$19="N","",IF(A37="","",IF(VLOOKUP(A37,DANH_SACH,12,0)="N","",ROUND(D37*Infor!$E$36,0))))</f>
        <v/>
      </c>
      <c r="AF37" s="88">
        <f t="shared" si="9"/>
        <v>1542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" customHeight="1" x14ac:dyDescent="0.3">
      <c r="A38" s="44">
        <f>IF(BBC_1!A37="","",BBC_1!A37)</f>
        <v>26</v>
      </c>
      <c r="B38" s="122">
        <f t="shared" si="10"/>
        <v>26</v>
      </c>
      <c r="C38" s="123" t="str">
        <f t="shared" si="3"/>
        <v>A26</v>
      </c>
      <c r="D38" s="124">
        <f t="shared" si="4"/>
        <v>4000000</v>
      </c>
      <c r="E38" s="125">
        <f t="shared" si="5"/>
        <v>1</v>
      </c>
      <c r="F38" s="123"/>
      <c r="G38" s="123"/>
      <c r="H38" s="125">
        <f t="shared" si="6"/>
        <v>27</v>
      </c>
      <c r="I38" s="124">
        <f t="shared" si="11"/>
        <v>4153846</v>
      </c>
      <c r="J38" s="123"/>
      <c r="K38" s="123"/>
      <c r="L38" s="124">
        <f>IF(A38="","",VLOOKUP(A38,BCC_1,37,0)*Infor!$E$16)</f>
        <v>800000</v>
      </c>
      <c r="M38" s="124">
        <f t="shared" si="7"/>
        <v>1600000</v>
      </c>
      <c r="N38" s="124">
        <f t="shared" si="12"/>
        <v>6553846</v>
      </c>
      <c r="O38" s="124"/>
      <c r="P38" s="124" t="str">
        <f>IF($A38="","",IF(VLOOKUP($A38,DANH_SACH,12,0)="N","",ROUND($D38*Infor!$B$33,0)))</f>
        <v/>
      </c>
      <c r="Q38" s="124" t="str">
        <f>IF($A38="","",IF(VLOOKUP($A38,DANH_SACH,12,0)="N","",ROUND($D38*Infor!$B$34,0)))</f>
        <v/>
      </c>
      <c r="R38" s="124" t="str">
        <f>IF($A38="","",IF(VLOOKUP($A38,DANH_SACH,12,0)="N","",ROUND($D38*Infor!$B$35,0)))</f>
        <v/>
      </c>
      <c r="S38" s="124">
        <f>IF(A38="","",IF(AC38&lt;=Infor!$B$41,ROUND(5%*AC38,0),IF(AC38&lt;=Infor!$B$42,ROUND(10%*AC38-250000,0),IF(AC38&lt;=Infor!$B$43,ROUND(15%*AC38-750000,0),IF(AC38&lt;=Infor!$B$44,ROUND(20%*AC38-1650000,0),IF(AC38&lt;=Infor!$B$45,ROUND(25%*AC38-3250000,0),IF(AC38&lt;=Infor!$B$46,ROUND(30%*AC38-5850000,0),ROUND(35%*AC38-9850000,0))))))))</f>
        <v>0</v>
      </c>
      <c r="T38" s="124">
        <f t="shared" si="13"/>
        <v>0</v>
      </c>
      <c r="U38" s="126">
        <f t="shared" si="14"/>
        <v>6553846</v>
      </c>
      <c r="V38" s="79">
        <f t="shared" si="0"/>
        <v>1</v>
      </c>
      <c r="W38" s="79">
        <v>15</v>
      </c>
      <c r="X38" s="79" t="str">
        <f t="shared" si="15"/>
        <v>Print</v>
      </c>
      <c r="Y38" s="78">
        <f>IF(A38="","",N38-IF(L38&gt;Infor!$E$15,Infor!$E$15,TTL_1!L38))</f>
        <v>5823846</v>
      </c>
      <c r="Z38" s="78">
        <f t="shared" si="8"/>
        <v>1</v>
      </c>
      <c r="AA38" s="78">
        <f>IF(A38="","",Infor!$E$13+Infor!$E$14*TTL_1!Z38)</f>
        <v>12600000</v>
      </c>
      <c r="AB38" s="78">
        <f t="shared" si="16"/>
        <v>0</v>
      </c>
      <c r="AC38" s="78">
        <f t="shared" si="17"/>
        <v>0</v>
      </c>
      <c r="AD38" s="78" t="str">
        <f>IF(Infor!$E$18="N","",IF(A38="","",IF(VLOOKUP(A38,DANH_SACH,12,0)="N","",ROUND(D38*Infor!$B$36,))))</f>
        <v/>
      </c>
      <c r="AE38" s="78" t="str">
        <f>IF(Infor!$E$19="N","",IF(A38="","",IF(VLOOKUP(A38,DANH_SACH,12,0)="N","",ROUND(D38*Infor!$E$36,0))))</f>
        <v/>
      </c>
      <c r="AF38" s="88">
        <f t="shared" si="9"/>
        <v>1542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" customHeight="1" x14ac:dyDescent="0.3">
      <c r="A39" s="44">
        <f>IF(BBC_1!A38="","",BBC_1!A38)</f>
        <v>27</v>
      </c>
      <c r="B39" s="122">
        <f t="shared" si="10"/>
        <v>27</v>
      </c>
      <c r="C39" s="123" t="str">
        <f t="shared" si="3"/>
        <v>A27</v>
      </c>
      <c r="D39" s="124">
        <f t="shared" si="4"/>
        <v>4000000</v>
      </c>
      <c r="E39" s="125">
        <f t="shared" si="5"/>
        <v>1</v>
      </c>
      <c r="F39" s="123"/>
      <c r="G39" s="123"/>
      <c r="H39" s="125">
        <f t="shared" si="6"/>
        <v>27</v>
      </c>
      <c r="I39" s="124">
        <f t="shared" si="11"/>
        <v>4153846</v>
      </c>
      <c r="J39" s="123"/>
      <c r="K39" s="123"/>
      <c r="L39" s="124">
        <f>IF(A39="","",VLOOKUP(A39,BCC_1,37,0)*Infor!$E$16)</f>
        <v>800000</v>
      </c>
      <c r="M39" s="124">
        <f t="shared" si="7"/>
        <v>1600000</v>
      </c>
      <c r="N39" s="124">
        <f t="shared" si="12"/>
        <v>6553846</v>
      </c>
      <c r="O39" s="124"/>
      <c r="P39" s="124" t="str">
        <f>IF($A39="","",IF(VLOOKUP($A39,DANH_SACH,12,0)="N","",ROUND($D39*Infor!$B$33,0)))</f>
        <v/>
      </c>
      <c r="Q39" s="124" t="str">
        <f>IF($A39="","",IF(VLOOKUP($A39,DANH_SACH,12,0)="N","",ROUND($D39*Infor!$B$34,0)))</f>
        <v/>
      </c>
      <c r="R39" s="124" t="str">
        <f>IF($A39="","",IF(VLOOKUP($A39,DANH_SACH,12,0)="N","",ROUND($D39*Infor!$B$35,0)))</f>
        <v/>
      </c>
      <c r="S39" s="124">
        <f>IF(A39="","",IF(AC39&lt;=Infor!$B$41,ROUND(5%*AC39,0),IF(AC39&lt;=Infor!$B$42,ROUND(10%*AC39-250000,0),IF(AC39&lt;=Infor!$B$43,ROUND(15%*AC39-750000,0),IF(AC39&lt;=Infor!$B$44,ROUND(20%*AC39-1650000,0),IF(AC39&lt;=Infor!$B$45,ROUND(25%*AC39-3250000,0),IF(AC39&lt;=Infor!$B$46,ROUND(30%*AC39-5850000,0),ROUND(35%*AC39-9850000,0))))))))</f>
        <v>0</v>
      </c>
      <c r="T39" s="124">
        <f t="shared" si="13"/>
        <v>0</v>
      </c>
      <c r="U39" s="126">
        <f t="shared" si="14"/>
        <v>6553846</v>
      </c>
      <c r="V39" s="79">
        <f t="shared" si="0"/>
        <v>1</v>
      </c>
      <c r="W39" s="79">
        <v>15</v>
      </c>
      <c r="X39" s="79" t="str">
        <f t="shared" si="15"/>
        <v>Print</v>
      </c>
      <c r="Y39" s="78">
        <f>IF(A39="","",N39-IF(L39&gt;Infor!$E$15,Infor!$E$15,TTL_1!L39))</f>
        <v>5823846</v>
      </c>
      <c r="Z39" s="78">
        <f t="shared" si="8"/>
        <v>0</v>
      </c>
      <c r="AA39" s="78">
        <f>IF(A39="","",Infor!$E$13+Infor!$E$14*TTL_1!Z39)</f>
        <v>9000000</v>
      </c>
      <c r="AB39" s="78">
        <f t="shared" si="16"/>
        <v>0</v>
      </c>
      <c r="AC39" s="78">
        <f t="shared" si="17"/>
        <v>0</v>
      </c>
      <c r="AD39" s="78" t="str">
        <f>IF(Infor!$E$18="N","",IF(A39="","",IF(VLOOKUP(A39,DANH_SACH,12,0)="N","",ROUND(D39*Infor!$B$36,))))</f>
        <v/>
      </c>
      <c r="AE39" s="78" t="str">
        <f>IF(Infor!$E$19="N","",IF(A39="","",IF(VLOOKUP(A39,DANH_SACH,12,0)="N","",ROUND(D39*Infor!$E$36,0))))</f>
        <v/>
      </c>
      <c r="AF39" s="88">
        <f t="shared" si="9"/>
        <v>1542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" customHeight="1" x14ac:dyDescent="0.3">
      <c r="A40" s="44">
        <f>IF(BBC_1!A39="","",BBC_1!A39)</f>
        <v>28</v>
      </c>
      <c r="B40" s="122">
        <f t="shared" si="10"/>
        <v>28</v>
      </c>
      <c r="C40" s="123" t="str">
        <f t="shared" si="3"/>
        <v>A28</v>
      </c>
      <c r="D40" s="124">
        <f t="shared" si="4"/>
        <v>4000000</v>
      </c>
      <c r="E40" s="125">
        <f t="shared" si="5"/>
        <v>1</v>
      </c>
      <c r="F40" s="123"/>
      <c r="G40" s="123"/>
      <c r="H40" s="125">
        <f t="shared" si="6"/>
        <v>27</v>
      </c>
      <c r="I40" s="124">
        <f t="shared" si="11"/>
        <v>4153846</v>
      </c>
      <c r="J40" s="123"/>
      <c r="K40" s="123"/>
      <c r="L40" s="124">
        <f>IF(A40="","",VLOOKUP(A40,BCC_1,37,0)*Infor!$E$16)</f>
        <v>800000</v>
      </c>
      <c r="M40" s="124">
        <f t="shared" si="7"/>
        <v>1600000</v>
      </c>
      <c r="N40" s="124">
        <f t="shared" si="12"/>
        <v>6553846</v>
      </c>
      <c r="O40" s="124"/>
      <c r="P40" s="124" t="str">
        <f>IF($A40="","",IF(VLOOKUP($A40,DANH_SACH,12,0)="N","",ROUND($D40*Infor!$B$33,0)))</f>
        <v/>
      </c>
      <c r="Q40" s="124" t="str">
        <f>IF($A40="","",IF(VLOOKUP($A40,DANH_SACH,12,0)="N","",ROUND($D40*Infor!$B$34,0)))</f>
        <v/>
      </c>
      <c r="R40" s="124" t="str">
        <f>IF($A40="","",IF(VLOOKUP($A40,DANH_SACH,12,0)="N","",ROUND($D40*Infor!$B$35,0)))</f>
        <v/>
      </c>
      <c r="S40" s="124">
        <f>IF(A40="","",IF(AC40&lt;=Infor!$B$41,ROUND(5%*AC40,0),IF(AC40&lt;=Infor!$B$42,ROUND(10%*AC40-250000,0),IF(AC40&lt;=Infor!$B$43,ROUND(15%*AC40-750000,0),IF(AC40&lt;=Infor!$B$44,ROUND(20%*AC40-1650000,0),IF(AC40&lt;=Infor!$B$45,ROUND(25%*AC40-3250000,0),IF(AC40&lt;=Infor!$B$46,ROUND(30%*AC40-5850000,0),ROUND(35%*AC40-9850000,0))))))))</f>
        <v>0</v>
      </c>
      <c r="T40" s="124">
        <f t="shared" si="13"/>
        <v>0</v>
      </c>
      <c r="U40" s="126">
        <f t="shared" si="14"/>
        <v>6553846</v>
      </c>
      <c r="V40" s="79">
        <f t="shared" si="0"/>
        <v>1</v>
      </c>
      <c r="W40" s="79">
        <v>15</v>
      </c>
      <c r="X40" s="79" t="str">
        <f t="shared" si="15"/>
        <v>Print</v>
      </c>
      <c r="Y40" s="78">
        <f>IF(A40="","",N40-IF(L40&gt;Infor!$E$15,Infor!$E$15,TTL_1!L40))</f>
        <v>5823846</v>
      </c>
      <c r="Z40" s="78">
        <f t="shared" si="8"/>
        <v>2</v>
      </c>
      <c r="AA40" s="78">
        <f>IF(A40="","",Infor!$E$13+Infor!$E$14*TTL_1!Z40)</f>
        <v>16200000</v>
      </c>
      <c r="AB40" s="78">
        <f t="shared" si="16"/>
        <v>0</v>
      </c>
      <c r="AC40" s="78">
        <f t="shared" si="17"/>
        <v>0</v>
      </c>
      <c r="AD40" s="78" t="str">
        <f>IF(Infor!$E$18="N","",IF(A40="","",IF(VLOOKUP(A40,DANH_SACH,12,0)="N","",ROUND(D40*Infor!$B$36,))))</f>
        <v/>
      </c>
      <c r="AE40" s="78" t="str">
        <f>IF(Infor!$E$19="N","",IF(A40="","",IF(VLOOKUP(A40,DANH_SACH,12,0)="N","",ROUND(D40*Infor!$E$36,0))))</f>
        <v/>
      </c>
      <c r="AF40" s="88">
        <f t="shared" si="9"/>
        <v>1542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5" customHeight="1" x14ac:dyDescent="0.3">
      <c r="A41" s="44">
        <f>IF(BBC_1!A40="","",BBC_1!A40)</f>
        <v>29</v>
      </c>
      <c r="B41" s="122">
        <f t="shared" si="10"/>
        <v>29</v>
      </c>
      <c r="C41" s="123" t="str">
        <f t="shared" si="3"/>
        <v>A29</v>
      </c>
      <c r="D41" s="124">
        <f t="shared" si="4"/>
        <v>4000000</v>
      </c>
      <c r="E41" s="125">
        <f t="shared" si="5"/>
        <v>1</v>
      </c>
      <c r="F41" s="123"/>
      <c r="G41" s="123"/>
      <c r="H41" s="125">
        <f t="shared" si="6"/>
        <v>27</v>
      </c>
      <c r="I41" s="124">
        <f t="shared" si="11"/>
        <v>4153846</v>
      </c>
      <c r="J41" s="123"/>
      <c r="K41" s="123"/>
      <c r="L41" s="124">
        <f>IF(A41="","",VLOOKUP(A41,BCC_1,37,0)*Infor!$E$16)</f>
        <v>800000</v>
      </c>
      <c r="M41" s="124">
        <f t="shared" si="7"/>
        <v>1600000</v>
      </c>
      <c r="N41" s="124">
        <f t="shared" si="12"/>
        <v>6553846</v>
      </c>
      <c r="O41" s="124"/>
      <c r="P41" s="124" t="str">
        <f>IF($A41="","",IF(VLOOKUP($A41,DANH_SACH,12,0)="N","",ROUND($D41*Infor!$B$33,0)))</f>
        <v/>
      </c>
      <c r="Q41" s="124" t="str">
        <f>IF($A41="","",IF(VLOOKUP($A41,DANH_SACH,12,0)="N","",ROUND($D41*Infor!$B$34,0)))</f>
        <v/>
      </c>
      <c r="R41" s="124" t="str">
        <f>IF($A41="","",IF(VLOOKUP($A41,DANH_SACH,12,0)="N","",ROUND($D41*Infor!$B$35,0)))</f>
        <v/>
      </c>
      <c r="S41" s="124">
        <f>IF(A41="","",IF(AC41&lt;=Infor!$B$41,ROUND(5%*AC41,0),IF(AC41&lt;=Infor!$B$42,ROUND(10%*AC41-250000,0),IF(AC41&lt;=Infor!$B$43,ROUND(15%*AC41-750000,0),IF(AC41&lt;=Infor!$B$44,ROUND(20%*AC41-1650000,0),IF(AC41&lt;=Infor!$B$45,ROUND(25%*AC41-3250000,0),IF(AC41&lt;=Infor!$B$46,ROUND(30%*AC41-5850000,0),ROUND(35%*AC41-9850000,0))))))))</f>
        <v>0</v>
      </c>
      <c r="T41" s="124">
        <f t="shared" si="13"/>
        <v>0</v>
      </c>
      <c r="U41" s="126">
        <f t="shared" si="14"/>
        <v>6553846</v>
      </c>
      <c r="V41" s="79">
        <f t="shared" si="0"/>
        <v>1</v>
      </c>
      <c r="W41" s="79">
        <v>15</v>
      </c>
      <c r="X41" s="79" t="str">
        <f t="shared" si="15"/>
        <v>Print</v>
      </c>
      <c r="Y41" s="78">
        <f>IF(A41="","",N41-IF(L41&gt;Infor!$E$15,Infor!$E$15,TTL_1!L41))</f>
        <v>5823846</v>
      </c>
      <c r="Z41" s="78">
        <f t="shared" si="8"/>
        <v>1</v>
      </c>
      <c r="AA41" s="78">
        <f>IF(A41="","",Infor!$E$13+Infor!$E$14*TTL_1!Z41)</f>
        <v>12600000</v>
      </c>
      <c r="AB41" s="78">
        <f t="shared" si="16"/>
        <v>0</v>
      </c>
      <c r="AC41" s="78">
        <f t="shared" si="17"/>
        <v>0</v>
      </c>
      <c r="AD41" s="78" t="str">
        <f>IF(Infor!$E$18="N","",IF(A41="","",IF(VLOOKUP(A41,DANH_SACH,12,0)="N","",ROUND(D41*Infor!$B$36,))))</f>
        <v/>
      </c>
      <c r="AE41" s="78" t="str">
        <f>IF(Infor!$E$19="N","",IF(A41="","",IF(VLOOKUP(A41,DANH_SACH,12,0)="N","",ROUND(D41*Infor!$E$36,0))))</f>
        <v/>
      </c>
      <c r="AF41" s="88">
        <f t="shared" si="9"/>
        <v>1542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5" customHeight="1" x14ac:dyDescent="0.3">
      <c r="A42" s="44">
        <f>IF(BBC_1!A41="","",BBC_1!A41)</f>
        <v>30</v>
      </c>
      <c r="B42" s="122">
        <f t="shared" si="10"/>
        <v>30</v>
      </c>
      <c r="C42" s="123" t="str">
        <f t="shared" si="3"/>
        <v>A30</v>
      </c>
      <c r="D42" s="124">
        <f t="shared" si="4"/>
        <v>4000000</v>
      </c>
      <c r="E42" s="125">
        <f t="shared" si="5"/>
        <v>1</v>
      </c>
      <c r="F42" s="123"/>
      <c r="G42" s="123"/>
      <c r="H42" s="125">
        <f t="shared" si="6"/>
        <v>27</v>
      </c>
      <c r="I42" s="124">
        <f t="shared" si="11"/>
        <v>4153846</v>
      </c>
      <c r="J42" s="123"/>
      <c r="K42" s="123"/>
      <c r="L42" s="124">
        <f>IF(A42="","",VLOOKUP(A42,BCC_1,37,0)*Infor!$E$16)</f>
        <v>800000</v>
      </c>
      <c r="M42" s="124">
        <f t="shared" si="7"/>
        <v>1600000</v>
      </c>
      <c r="N42" s="124">
        <f t="shared" si="12"/>
        <v>6553846</v>
      </c>
      <c r="O42" s="124"/>
      <c r="P42" s="124" t="str">
        <f>IF($A42="","",IF(VLOOKUP($A42,DANH_SACH,12,0)="N","",ROUND($D42*Infor!$B$33,0)))</f>
        <v/>
      </c>
      <c r="Q42" s="124" t="str">
        <f>IF($A42="","",IF(VLOOKUP($A42,DANH_SACH,12,0)="N","",ROUND($D42*Infor!$B$34,0)))</f>
        <v/>
      </c>
      <c r="R42" s="124" t="str">
        <f>IF($A42="","",IF(VLOOKUP($A42,DANH_SACH,12,0)="N","",ROUND($D42*Infor!$B$35,0)))</f>
        <v/>
      </c>
      <c r="S42" s="124">
        <f>IF(A42="","",IF(AC42&lt;=Infor!$B$41,ROUND(5%*AC42,0),IF(AC42&lt;=Infor!$B$42,ROUND(10%*AC42-250000,0),IF(AC42&lt;=Infor!$B$43,ROUND(15%*AC42-750000,0),IF(AC42&lt;=Infor!$B$44,ROUND(20%*AC42-1650000,0),IF(AC42&lt;=Infor!$B$45,ROUND(25%*AC42-3250000,0),IF(AC42&lt;=Infor!$B$46,ROUND(30%*AC42-5850000,0),ROUND(35%*AC42-9850000,0))))))))</f>
        <v>0</v>
      </c>
      <c r="T42" s="124">
        <f t="shared" si="13"/>
        <v>0</v>
      </c>
      <c r="U42" s="126">
        <f t="shared" si="14"/>
        <v>6553846</v>
      </c>
      <c r="V42" s="79">
        <f t="shared" si="0"/>
        <v>1</v>
      </c>
      <c r="W42" s="79">
        <v>15</v>
      </c>
      <c r="X42" s="79" t="str">
        <f t="shared" si="15"/>
        <v>Print</v>
      </c>
      <c r="Y42" s="78">
        <f>IF(A42="","",N42-IF(L42&gt;Infor!$E$15,Infor!$E$15,TTL_1!L42))</f>
        <v>5823846</v>
      </c>
      <c r="Z42" s="78">
        <f t="shared" si="8"/>
        <v>1</v>
      </c>
      <c r="AA42" s="78">
        <f>IF(A42="","",Infor!$E$13+Infor!$E$14*TTL_1!Z42)</f>
        <v>12600000</v>
      </c>
      <c r="AB42" s="78">
        <f t="shared" si="16"/>
        <v>0</v>
      </c>
      <c r="AC42" s="78">
        <f t="shared" si="17"/>
        <v>0</v>
      </c>
      <c r="AD42" s="78" t="str">
        <f>IF(Infor!$E$18="N","",IF(A42="","",IF(VLOOKUP(A42,DANH_SACH,12,0)="N","",ROUND(D42*Infor!$B$36,))))</f>
        <v/>
      </c>
      <c r="AE42" s="78" t="str">
        <f>IF(Infor!$E$19="N","",IF(A42="","",IF(VLOOKUP(A42,DANH_SACH,12,0)="N","",ROUND(D42*Infor!$E$36,0))))</f>
        <v/>
      </c>
      <c r="AF42" s="88">
        <f t="shared" si="9"/>
        <v>1542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5" customHeight="1" x14ac:dyDescent="0.3">
      <c r="A43" s="44">
        <f>IF(BBC_1!A42="","",BBC_1!A42)</f>
        <v>31</v>
      </c>
      <c r="B43" s="122">
        <f t="shared" si="10"/>
        <v>31</v>
      </c>
      <c r="C43" s="123" t="str">
        <f t="shared" si="3"/>
        <v>A31</v>
      </c>
      <c r="D43" s="124">
        <f t="shared" si="4"/>
        <v>4000000</v>
      </c>
      <c r="E43" s="125">
        <f t="shared" si="5"/>
        <v>1</v>
      </c>
      <c r="F43" s="123"/>
      <c r="G43" s="123"/>
      <c r="H43" s="125">
        <f t="shared" si="6"/>
        <v>27</v>
      </c>
      <c r="I43" s="124">
        <f t="shared" si="11"/>
        <v>4153846</v>
      </c>
      <c r="J43" s="123"/>
      <c r="K43" s="123"/>
      <c r="L43" s="124">
        <f>IF(A43="","",VLOOKUP(A43,BCC_1,37,0)*Infor!$E$16)</f>
        <v>800000</v>
      </c>
      <c r="M43" s="124">
        <f t="shared" si="7"/>
        <v>1600000</v>
      </c>
      <c r="N43" s="124">
        <f t="shared" si="12"/>
        <v>6553846</v>
      </c>
      <c r="O43" s="124"/>
      <c r="P43" s="124">
        <f>IF($A43="","",IF(VLOOKUP($A43,DANH_SACH,12,0)="N","",ROUND($D43*Infor!$B$33,0)))</f>
        <v>320000</v>
      </c>
      <c r="Q43" s="124">
        <f>IF($A43="","",IF(VLOOKUP($A43,DANH_SACH,12,0)="N","",ROUND($D43*Infor!$B$34,0)))</f>
        <v>60000</v>
      </c>
      <c r="R43" s="124">
        <f>IF($A43="","",IF(VLOOKUP($A43,DANH_SACH,12,0)="N","",ROUND($D43*Infor!$B$35,0)))</f>
        <v>40000</v>
      </c>
      <c r="S43" s="124">
        <f>IF(A43="","",IF(AC43&lt;=Infor!$B$41,ROUND(5%*AC43,0),IF(AC43&lt;=Infor!$B$42,ROUND(10%*AC43-250000,0),IF(AC43&lt;=Infor!$B$43,ROUND(15%*AC43-750000,0),IF(AC43&lt;=Infor!$B$44,ROUND(20%*AC43-1650000,0),IF(AC43&lt;=Infor!$B$45,ROUND(25%*AC43-3250000,0),IF(AC43&lt;=Infor!$B$46,ROUND(30%*AC43-5850000,0),ROUND(35%*AC43-9850000,0))))))))</f>
        <v>0</v>
      </c>
      <c r="T43" s="124">
        <f t="shared" si="13"/>
        <v>420000</v>
      </c>
      <c r="U43" s="126">
        <f t="shared" si="14"/>
        <v>6133846</v>
      </c>
      <c r="V43" s="79">
        <f t="shared" si="0"/>
        <v>1</v>
      </c>
      <c r="W43" s="79">
        <v>15</v>
      </c>
      <c r="X43" s="79" t="str">
        <f t="shared" si="15"/>
        <v>Print</v>
      </c>
      <c r="Y43" s="78">
        <f>IF(A43="","",N43-IF(L43&gt;Infor!$E$15,Infor!$E$15,TTL_1!L43))</f>
        <v>5823846</v>
      </c>
      <c r="Z43" s="78">
        <f t="shared" si="8"/>
        <v>2</v>
      </c>
      <c r="AA43" s="78">
        <f>IF(A43="","",Infor!$E$13+Infor!$E$14*TTL_1!Z43)</f>
        <v>16200000</v>
      </c>
      <c r="AB43" s="78">
        <f t="shared" si="16"/>
        <v>420000</v>
      </c>
      <c r="AC43" s="78">
        <f t="shared" si="17"/>
        <v>0</v>
      </c>
      <c r="AD43" s="78" t="str">
        <f>IF(Infor!$E$18="N","",IF(A43="","",IF(VLOOKUP(A43,DANH_SACH,12,0)="N","",ROUND(D43*Infor!$B$36,))))</f>
        <v/>
      </c>
      <c r="AE43" s="78" t="str">
        <f>IF(Infor!$E$19="N","",IF(A43="","",IF(VLOOKUP(A43,DANH_SACH,12,0)="N","",ROUND(D43*Infor!$E$36,0))))</f>
        <v/>
      </c>
      <c r="AF43" s="88">
        <f t="shared" si="9"/>
        <v>1542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5" customHeight="1" x14ac:dyDescent="0.3">
      <c r="A44" s="44">
        <f>IF(BBC_1!A43="","",BBC_1!A43)</f>
        <v>32</v>
      </c>
      <c r="B44" s="122">
        <f t="shared" si="10"/>
        <v>32</v>
      </c>
      <c r="C44" s="123" t="str">
        <f t="shared" si="3"/>
        <v>A32</v>
      </c>
      <c r="D44" s="124">
        <f t="shared" si="4"/>
        <v>4000000</v>
      </c>
      <c r="E44" s="125">
        <f t="shared" si="5"/>
        <v>1</v>
      </c>
      <c r="F44" s="123"/>
      <c r="G44" s="123"/>
      <c r="H44" s="125">
        <f t="shared" si="6"/>
        <v>27</v>
      </c>
      <c r="I44" s="124">
        <f t="shared" si="11"/>
        <v>4153846</v>
      </c>
      <c r="J44" s="123"/>
      <c r="K44" s="123"/>
      <c r="L44" s="124">
        <f>IF(A44="","",VLOOKUP(A44,BCC_1,37,0)*Infor!$E$16)</f>
        <v>800000</v>
      </c>
      <c r="M44" s="124">
        <f t="shared" si="7"/>
        <v>1600000</v>
      </c>
      <c r="N44" s="124">
        <f t="shared" si="12"/>
        <v>6553846</v>
      </c>
      <c r="O44" s="124"/>
      <c r="P44" s="124" t="str">
        <f>IF($A44="","",IF(VLOOKUP($A44,DANH_SACH,12,0)="N","",ROUND($D44*Infor!$B$33,0)))</f>
        <v/>
      </c>
      <c r="Q44" s="124" t="str">
        <f>IF($A44="","",IF(VLOOKUP($A44,DANH_SACH,12,0)="N","",ROUND($D44*Infor!$B$34,0)))</f>
        <v/>
      </c>
      <c r="R44" s="124" t="str">
        <f>IF($A44="","",IF(VLOOKUP($A44,DANH_SACH,12,0)="N","",ROUND($D44*Infor!$B$35,0)))</f>
        <v/>
      </c>
      <c r="S44" s="124">
        <f>IF(A44="","",IF(AC44&lt;=Infor!$B$41,ROUND(5%*AC44,0),IF(AC44&lt;=Infor!$B$42,ROUND(10%*AC44-250000,0),IF(AC44&lt;=Infor!$B$43,ROUND(15%*AC44-750000,0),IF(AC44&lt;=Infor!$B$44,ROUND(20%*AC44-1650000,0),IF(AC44&lt;=Infor!$B$45,ROUND(25%*AC44-3250000,0),IF(AC44&lt;=Infor!$B$46,ROUND(30%*AC44-5850000,0),ROUND(35%*AC44-9850000,0))))))))</f>
        <v>0</v>
      </c>
      <c r="T44" s="124">
        <f t="shared" si="13"/>
        <v>0</v>
      </c>
      <c r="U44" s="126">
        <f t="shared" si="14"/>
        <v>6553846</v>
      </c>
      <c r="V44" s="79">
        <f t="shared" si="0"/>
        <v>1</v>
      </c>
      <c r="W44" s="79">
        <v>15</v>
      </c>
      <c r="X44" s="79" t="str">
        <f t="shared" si="15"/>
        <v>Print</v>
      </c>
      <c r="Y44" s="78">
        <f>IF(A44="","",N44-IF(L44&gt;Infor!$E$15,Infor!$E$15,TTL_1!L44))</f>
        <v>5823846</v>
      </c>
      <c r="Z44" s="78">
        <f t="shared" si="8"/>
        <v>0</v>
      </c>
      <c r="AA44" s="78">
        <f>IF(A44="","",Infor!$E$13+Infor!$E$14*TTL_1!Z44)</f>
        <v>9000000</v>
      </c>
      <c r="AB44" s="78">
        <f t="shared" si="16"/>
        <v>0</v>
      </c>
      <c r="AC44" s="78">
        <f t="shared" si="17"/>
        <v>0</v>
      </c>
      <c r="AD44" s="78" t="str">
        <f>IF(Infor!$E$18="N","",IF(A44="","",IF(VLOOKUP(A44,DANH_SACH,12,0)="N","",ROUND(D44*Infor!$B$36,))))</f>
        <v/>
      </c>
      <c r="AE44" s="78" t="str">
        <f>IF(Infor!$E$19="N","",IF(A44="","",IF(VLOOKUP(A44,DANH_SACH,12,0)="N","",ROUND(D44*Infor!$E$36,0))))</f>
        <v/>
      </c>
      <c r="AF44" s="88">
        <f t="shared" si="9"/>
        <v>1542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5" customHeight="1" x14ac:dyDescent="0.3">
      <c r="A45" s="44">
        <f>IF(BBC_1!A44="","",BBC_1!A44)</f>
        <v>33</v>
      </c>
      <c r="B45" s="122">
        <f t="shared" si="10"/>
        <v>33</v>
      </c>
      <c r="C45" s="123" t="str">
        <f t="shared" ref="C45:C62" si="18">IF(A45="","",VLOOKUP(A45,DANH_SACH,2,0))</f>
        <v>A33</v>
      </c>
      <c r="D45" s="124">
        <f t="shared" ref="D45:D62" si="19">IF(A45="","",VLOOKUP(A45,DANH_SACH,6,0))</f>
        <v>4000000</v>
      </c>
      <c r="E45" s="125">
        <f t="shared" ref="E45:E62" si="20">IF(A45="","",VLOOKUP(A45,DANH_SACH,7,0))</f>
        <v>1</v>
      </c>
      <c r="F45" s="123"/>
      <c r="G45" s="123"/>
      <c r="H45" s="125">
        <f t="shared" ref="H45:H62" si="21">IF(A45="","",VLOOKUP(A45,BCC_1,37,0)+VLOOKUP(A45,BCC_1,38,0))</f>
        <v>27</v>
      </c>
      <c r="I45" s="124">
        <f t="shared" si="11"/>
        <v>4153846</v>
      </c>
      <c r="J45" s="123"/>
      <c r="K45" s="123"/>
      <c r="L45" s="124">
        <f>IF(A45="","",VLOOKUP(A45,BCC_1,37,0)*Infor!$E$16)</f>
        <v>800000</v>
      </c>
      <c r="M45" s="124">
        <f t="shared" ref="M45:M62" si="22">IF(A45="","",VLOOKUP(A45,DANH_SACH,8,0)+VLOOKUP(A45,DANH_SACH,9,0)+VLOOKUP(A45,DANH_SACH,10,0))</f>
        <v>1600000</v>
      </c>
      <c r="N45" s="124">
        <f t="shared" si="12"/>
        <v>6553846</v>
      </c>
      <c r="O45" s="124"/>
      <c r="P45" s="124" t="str">
        <f>IF($A45="","",IF(VLOOKUP($A45,DANH_SACH,12,0)="N","",ROUND($D45*Infor!$B$33,0)))</f>
        <v/>
      </c>
      <c r="Q45" s="124" t="str">
        <f>IF($A45="","",IF(VLOOKUP($A45,DANH_SACH,12,0)="N","",ROUND($D45*Infor!$B$34,0)))</f>
        <v/>
      </c>
      <c r="R45" s="124" t="str">
        <f>IF($A45="","",IF(VLOOKUP($A45,DANH_SACH,12,0)="N","",ROUND($D45*Infor!$B$35,0)))</f>
        <v/>
      </c>
      <c r="S45" s="124">
        <f>IF(A45="","",IF(AC45&lt;=Infor!$B$41,ROUND(5%*AC45,0),IF(AC45&lt;=Infor!$B$42,ROUND(10%*AC45-250000,0),IF(AC45&lt;=Infor!$B$43,ROUND(15%*AC45-750000,0),IF(AC45&lt;=Infor!$B$44,ROUND(20%*AC45-1650000,0),IF(AC45&lt;=Infor!$B$45,ROUND(25%*AC45-3250000,0),IF(AC45&lt;=Infor!$B$46,ROUND(30%*AC45-5850000,0),ROUND(35%*AC45-9850000,0))))))))</f>
        <v>0</v>
      </c>
      <c r="T45" s="124">
        <f t="shared" si="13"/>
        <v>0</v>
      </c>
      <c r="U45" s="126">
        <f t="shared" si="14"/>
        <v>6553846</v>
      </c>
      <c r="V45" s="79">
        <f t="shared" si="0"/>
        <v>1</v>
      </c>
      <c r="W45" s="79">
        <v>15</v>
      </c>
      <c r="X45" s="79" t="str">
        <f t="shared" si="15"/>
        <v>Print</v>
      </c>
      <c r="Y45" s="78">
        <f>IF(A45="","",N45-IF(L45&gt;Infor!$E$15,Infor!$E$15,TTL_1!L45))</f>
        <v>5823846</v>
      </c>
      <c r="Z45" s="78">
        <f t="shared" ref="Z45:Z62" si="23">IF(A45="","",VLOOKUP(A45,DANH_SACH,11,0))</f>
        <v>2</v>
      </c>
      <c r="AA45" s="78">
        <f>IF(A45="","",Infor!$E$13+Infor!$E$14*TTL_1!Z45)</f>
        <v>16200000</v>
      </c>
      <c r="AB45" s="78">
        <f t="shared" si="16"/>
        <v>0</v>
      </c>
      <c r="AC45" s="78">
        <f t="shared" si="17"/>
        <v>0</v>
      </c>
      <c r="AD45" s="78" t="str">
        <f>IF(Infor!$E$18="N","",IF(A45="","",IF(VLOOKUP(A45,DANH_SACH,12,0)="N","",ROUND(D45*Infor!$B$36,))))</f>
        <v/>
      </c>
      <c r="AE45" s="78" t="str">
        <f>IF(Infor!$E$19="N","",IF(A45="","",IF(VLOOKUP(A45,DANH_SACH,12,0)="N","",ROUND(D45*Infor!$E$36,0))))</f>
        <v/>
      </c>
      <c r="AF45" s="88">
        <f t="shared" ref="AF45:AF62" si="24">IF(A45="","",VLOOKUP(A45,DANH_SACH,5,0))</f>
        <v>1542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5" customHeight="1" x14ac:dyDescent="0.3">
      <c r="A46" s="44">
        <f>IF(BBC_1!A45="","",BBC_1!A45)</f>
        <v>34</v>
      </c>
      <c r="B46" s="122">
        <f t="shared" si="10"/>
        <v>34</v>
      </c>
      <c r="C46" s="123" t="str">
        <f t="shared" si="18"/>
        <v>A34</v>
      </c>
      <c r="D46" s="124">
        <f t="shared" si="19"/>
        <v>4000000</v>
      </c>
      <c r="E46" s="125">
        <f t="shared" si="20"/>
        <v>1</v>
      </c>
      <c r="F46" s="123"/>
      <c r="G46" s="123"/>
      <c r="H46" s="125">
        <f t="shared" si="21"/>
        <v>27</v>
      </c>
      <c r="I46" s="124">
        <f t="shared" si="11"/>
        <v>4153846</v>
      </c>
      <c r="J46" s="123"/>
      <c r="K46" s="123"/>
      <c r="L46" s="124">
        <f>IF(A46="","",VLOOKUP(A46,BCC_1,37,0)*Infor!$E$16)</f>
        <v>800000</v>
      </c>
      <c r="M46" s="124">
        <f t="shared" si="22"/>
        <v>1600000</v>
      </c>
      <c r="N46" s="124">
        <f t="shared" si="12"/>
        <v>6553846</v>
      </c>
      <c r="O46" s="124"/>
      <c r="P46" s="124">
        <f>IF($A46="","",IF(VLOOKUP($A46,DANH_SACH,12,0)="N","",ROUND($D46*Infor!$B$33,0)))</f>
        <v>320000</v>
      </c>
      <c r="Q46" s="124">
        <f>IF($A46="","",IF(VLOOKUP($A46,DANH_SACH,12,0)="N","",ROUND($D46*Infor!$B$34,0)))</f>
        <v>60000</v>
      </c>
      <c r="R46" s="124">
        <f>IF($A46="","",IF(VLOOKUP($A46,DANH_SACH,12,0)="N","",ROUND($D46*Infor!$B$35,0)))</f>
        <v>40000</v>
      </c>
      <c r="S46" s="124">
        <f>IF(A46="","",IF(AC46&lt;=Infor!$B$41,ROUND(5%*AC46,0),IF(AC46&lt;=Infor!$B$42,ROUND(10%*AC46-250000,0),IF(AC46&lt;=Infor!$B$43,ROUND(15%*AC46-750000,0),IF(AC46&lt;=Infor!$B$44,ROUND(20%*AC46-1650000,0),IF(AC46&lt;=Infor!$B$45,ROUND(25%*AC46-3250000,0),IF(AC46&lt;=Infor!$B$46,ROUND(30%*AC46-5850000,0),ROUND(35%*AC46-9850000,0))))))))</f>
        <v>0</v>
      </c>
      <c r="T46" s="124">
        <f t="shared" si="13"/>
        <v>420000</v>
      </c>
      <c r="U46" s="126">
        <f t="shared" si="14"/>
        <v>6133846</v>
      </c>
      <c r="V46" s="79">
        <f t="shared" si="0"/>
        <v>1</v>
      </c>
      <c r="W46" s="79">
        <v>15</v>
      </c>
      <c r="X46" s="79" t="str">
        <f t="shared" si="15"/>
        <v>Print</v>
      </c>
      <c r="Y46" s="78">
        <f>IF(A46="","",N46-IF(L46&gt;Infor!$E$15,Infor!$E$15,TTL_1!L46))</f>
        <v>5823846</v>
      </c>
      <c r="Z46" s="78">
        <f t="shared" si="23"/>
        <v>1</v>
      </c>
      <c r="AA46" s="78">
        <f>IF(A46="","",Infor!$E$13+Infor!$E$14*TTL_1!Z46)</f>
        <v>12600000</v>
      </c>
      <c r="AB46" s="78">
        <f t="shared" si="16"/>
        <v>420000</v>
      </c>
      <c r="AC46" s="78">
        <f t="shared" si="17"/>
        <v>0</v>
      </c>
      <c r="AD46" s="78" t="str">
        <f>IF(Infor!$E$18="N","",IF(A46="","",IF(VLOOKUP(A46,DANH_SACH,12,0)="N","",ROUND(D46*Infor!$B$36,))))</f>
        <v/>
      </c>
      <c r="AE46" s="78" t="str">
        <f>IF(Infor!$E$19="N","",IF(A46="","",IF(VLOOKUP(A46,DANH_SACH,12,0)="N","",ROUND(D46*Infor!$E$36,0))))</f>
        <v/>
      </c>
      <c r="AF46" s="88">
        <f t="shared" si="24"/>
        <v>1542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5" customHeight="1" x14ac:dyDescent="0.3">
      <c r="A47" s="44">
        <f>IF(BBC_1!A46="","",BBC_1!A46)</f>
        <v>35</v>
      </c>
      <c r="B47" s="122">
        <f t="shared" si="10"/>
        <v>35</v>
      </c>
      <c r="C47" s="123" t="str">
        <f t="shared" si="18"/>
        <v>A35</v>
      </c>
      <c r="D47" s="124">
        <f t="shared" si="19"/>
        <v>4000000</v>
      </c>
      <c r="E47" s="125">
        <f t="shared" si="20"/>
        <v>1</v>
      </c>
      <c r="F47" s="123"/>
      <c r="G47" s="123"/>
      <c r="H47" s="125">
        <f t="shared" si="21"/>
        <v>27</v>
      </c>
      <c r="I47" s="124">
        <f t="shared" si="11"/>
        <v>4153846</v>
      </c>
      <c r="J47" s="123"/>
      <c r="K47" s="123"/>
      <c r="L47" s="124">
        <f>IF(A47="","",VLOOKUP(A47,BCC_1,37,0)*Infor!$E$16)</f>
        <v>800000</v>
      </c>
      <c r="M47" s="124">
        <f t="shared" si="22"/>
        <v>1600000</v>
      </c>
      <c r="N47" s="124">
        <f t="shared" si="12"/>
        <v>6553846</v>
      </c>
      <c r="O47" s="124"/>
      <c r="P47" s="124">
        <f>IF($A47="","",IF(VLOOKUP($A47,DANH_SACH,12,0)="N","",ROUND($D47*Infor!$B$33,0)))</f>
        <v>320000</v>
      </c>
      <c r="Q47" s="124">
        <f>IF($A47="","",IF(VLOOKUP($A47,DANH_SACH,12,0)="N","",ROUND($D47*Infor!$B$34,0)))</f>
        <v>60000</v>
      </c>
      <c r="R47" s="124">
        <f>IF($A47="","",IF(VLOOKUP($A47,DANH_SACH,12,0)="N","",ROUND($D47*Infor!$B$35,0)))</f>
        <v>40000</v>
      </c>
      <c r="S47" s="124">
        <f>IF(A47="","",IF(AC47&lt;=Infor!$B$41,ROUND(5%*AC47,0),IF(AC47&lt;=Infor!$B$42,ROUND(10%*AC47-250000,0),IF(AC47&lt;=Infor!$B$43,ROUND(15%*AC47-750000,0),IF(AC47&lt;=Infor!$B$44,ROUND(20%*AC47-1650000,0),IF(AC47&lt;=Infor!$B$45,ROUND(25%*AC47-3250000,0),IF(AC47&lt;=Infor!$B$46,ROUND(30%*AC47-5850000,0),ROUND(35%*AC47-9850000,0))))))))</f>
        <v>0</v>
      </c>
      <c r="T47" s="124">
        <f t="shared" si="13"/>
        <v>420000</v>
      </c>
      <c r="U47" s="126">
        <f t="shared" si="14"/>
        <v>6133846</v>
      </c>
      <c r="V47" s="79">
        <f t="shared" si="0"/>
        <v>1</v>
      </c>
      <c r="W47" s="79">
        <v>15</v>
      </c>
      <c r="X47" s="79" t="str">
        <f t="shared" si="15"/>
        <v>Print</v>
      </c>
      <c r="Y47" s="78">
        <f>IF(A47="","",N47-IF(L47&gt;Infor!$E$15,Infor!$E$15,TTL_1!L47))</f>
        <v>5823846</v>
      </c>
      <c r="Z47" s="78">
        <f t="shared" si="23"/>
        <v>0</v>
      </c>
      <c r="AA47" s="78">
        <f>IF(A47="","",Infor!$E$13+Infor!$E$14*TTL_1!Z47)</f>
        <v>9000000</v>
      </c>
      <c r="AB47" s="78">
        <f t="shared" si="16"/>
        <v>420000</v>
      </c>
      <c r="AC47" s="78">
        <f t="shared" si="17"/>
        <v>0</v>
      </c>
      <c r="AD47" s="78" t="str">
        <f>IF(Infor!$E$18="N","",IF(A47="","",IF(VLOOKUP(A47,DANH_SACH,12,0)="N","",ROUND(D47*Infor!$B$36,))))</f>
        <v/>
      </c>
      <c r="AE47" s="78" t="str">
        <f>IF(Infor!$E$19="N","",IF(A47="","",IF(VLOOKUP(A47,DANH_SACH,12,0)="N","",ROUND(D47*Infor!$E$36,0))))</f>
        <v/>
      </c>
      <c r="AF47" s="88">
        <f t="shared" si="24"/>
        <v>1542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5" customHeight="1" x14ac:dyDescent="0.3">
      <c r="A48" s="44">
        <f>IF(BBC_1!A47="","",BBC_1!A47)</f>
        <v>36</v>
      </c>
      <c r="B48" s="122">
        <f t="shared" si="10"/>
        <v>36</v>
      </c>
      <c r="C48" s="123" t="str">
        <f t="shared" si="18"/>
        <v>A36</v>
      </c>
      <c r="D48" s="124">
        <f t="shared" si="19"/>
        <v>4000000</v>
      </c>
      <c r="E48" s="125">
        <f t="shared" si="20"/>
        <v>1</v>
      </c>
      <c r="F48" s="123"/>
      <c r="G48" s="123"/>
      <c r="H48" s="125">
        <f t="shared" si="21"/>
        <v>27</v>
      </c>
      <c r="I48" s="124">
        <f t="shared" si="11"/>
        <v>4153846</v>
      </c>
      <c r="J48" s="123"/>
      <c r="K48" s="123"/>
      <c r="L48" s="124">
        <f>IF(A48="","",VLOOKUP(A48,BCC_1,37,0)*Infor!$E$16)</f>
        <v>800000</v>
      </c>
      <c r="M48" s="124">
        <f t="shared" si="22"/>
        <v>1600000</v>
      </c>
      <c r="N48" s="124">
        <f t="shared" si="12"/>
        <v>6553846</v>
      </c>
      <c r="O48" s="124"/>
      <c r="P48" s="124">
        <f>IF($A48="","",IF(VLOOKUP($A48,DANH_SACH,12,0)="N","",ROUND($D48*Infor!$B$33,0)))</f>
        <v>320000</v>
      </c>
      <c r="Q48" s="124">
        <f>IF($A48="","",IF(VLOOKUP($A48,DANH_SACH,12,0)="N","",ROUND($D48*Infor!$B$34,0)))</f>
        <v>60000</v>
      </c>
      <c r="R48" s="124">
        <f>IF($A48="","",IF(VLOOKUP($A48,DANH_SACH,12,0)="N","",ROUND($D48*Infor!$B$35,0)))</f>
        <v>40000</v>
      </c>
      <c r="S48" s="124">
        <f>IF(A48="","",IF(AC48&lt;=Infor!$B$41,ROUND(5%*AC48,0),IF(AC48&lt;=Infor!$B$42,ROUND(10%*AC48-250000,0),IF(AC48&lt;=Infor!$B$43,ROUND(15%*AC48-750000,0),IF(AC48&lt;=Infor!$B$44,ROUND(20%*AC48-1650000,0),IF(AC48&lt;=Infor!$B$45,ROUND(25%*AC48-3250000,0),IF(AC48&lt;=Infor!$B$46,ROUND(30%*AC48-5850000,0),ROUND(35%*AC48-9850000,0))))))))</f>
        <v>0</v>
      </c>
      <c r="T48" s="124">
        <f t="shared" si="13"/>
        <v>420000</v>
      </c>
      <c r="U48" s="126">
        <f t="shared" si="14"/>
        <v>6133846</v>
      </c>
      <c r="V48" s="79">
        <f t="shared" si="0"/>
        <v>1</v>
      </c>
      <c r="W48" s="79">
        <v>15</v>
      </c>
      <c r="X48" s="79" t="str">
        <f t="shared" si="15"/>
        <v>Print</v>
      </c>
      <c r="Y48" s="78">
        <f>IF(A48="","",N48-IF(L48&gt;Infor!$E$15,Infor!$E$15,TTL_1!L48))</f>
        <v>5823846</v>
      </c>
      <c r="Z48" s="78">
        <f t="shared" si="23"/>
        <v>2</v>
      </c>
      <c r="AA48" s="78">
        <f>IF(A48="","",Infor!$E$13+Infor!$E$14*TTL_1!Z48)</f>
        <v>16200000</v>
      </c>
      <c r="AB48" s="78">
        <f t="shared" si="16"/>
        <v>420000</v>
      </c>
      <c r="AC48" s="78">
        <f t="shared" si="17"/>
        <v>0</v>
      </c>
      <c r="AD48" s="78" t="str">
        <f>IF(Infor!$E$18="N","",IF(A48="","",IF(VLOOKUP(A48,DANH_SACH,12,0)="N","",ROUND(D48*Infor!$B$36,))))</f>
        <v/>
      </c>
      <c r="AE48" s="78" t="str">
        <f>IF(Infor!$E$19="N","",IF(A48="","",IF(VLOOKUP(A48,DANH_SACH,12,0)="N","",ROUND(D48*Infor!$E$36,0))))</f>
        <v/>
      </c>
      <c r="AF48" s="88">
        <f t="shared" si="24"/>
        <v>1542</v>
      </c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5" customHeight="1" x14ac:dyDescent="0.3">
      <c r="A49" s="44">
        <f>IF(BBC_1!A48="","",BBC_1!A48)</f>
        <v>37</v>
      </c>
      <c r="B49" s="122">
        <f t="shared" si="10"/>
        <v>37</v>
      </c>
      <c r="C49" s="123" t="str">
        <f t="shared" si="18"/>
        <v>A37</v>
      </c>
      <c r="D49" s="124">
        <f t="shared" si="19"/>
        <v>4000000</v>
      </c>
      <c r="E49" s="125">
        <f t="shared" si="20"/>
        <v>1</v>
      </c>
      <c r="F49" s="123"/>
      <c r="G49" s="123"/>
      <c r="H49" s="125">
        <f t="shared" si="21"/>
        <v>27</v>
      </c>
      <c r="I49" s="124">
        <f t="shared" si="11"/>
        <v>4153846</v>
      </c>
      <c r="J49" s="123"/>
      <c r="K49" s="123"/>
      <c r="L49" s="124">
        <f>IF(A49="","",VLOOKUP(A49,BCC_1,37,0)*Infor!$E$16)</f>
        <v>800000</v>
      </c>
      <c r="M49" s="124">
        <f t="shared" si="22"/>
        <v>1600000</v>
      </c>
      <c r="N49" s="124">
        <f t="shared" si="12"/>
        <v>6553846</v>
      </c>
      <c r="O49" s="124"/>
      <c r="P49" s="124">
        <f>IF($A49="","",IF(VLOOKUP($A49,DANH_SACH,12,0)="N","",ROUND($D49*Infor!$B$33,0)))</f>
        <v>320000</v>
      </c>
      <c r="Q49" s="124">
        <f>IF($A49="","",IF(VLOOKUP($A49,DANH_SACH,12,0)="N","",ROUND($D49*Infor!$B$34,0)))</f>
        <v>60000</v>
      </c>
      <c r="R49" s="124">
        <f>IF($A49="","",IF(VLOOKUP($A49,DANH_SACH,12,0)="N","",ROUND($D49*Infor!$B$35,0)))</f>
        <v>40000</v>
      </c>
      <c r="S49" s="124">
        <f>IF(A49="","",IF(AC49&lt;=Infor!$B$41,ROUND(5%*AC49,0),IF(AC49&lt;=Infor!$B$42,ROUND(10%*AC49-250000,0),IF(AC49&lt;=Infor!$B$43,ROUND(15%*AC49-750000,0),IF(AC49&lt;=Infor!$B$44,ROUND(20%*AC49-1650000,0),IF(AC49&lt;=Infor!$B$45,ROUND(25%*AC49-3250000,0),IF(AC49&lt;=Infor!$B$46,ROUND(30%*AC49-5850000,0),ROUND(35%*AC49-9850000,0))))))))</f>
        <v>0</v>
      </c>
      <c r="T49" s="124">
        <f t="shared" si="13"/>
        <v>420000</v>
      </c>
      <c r="U49" s="126">
        <f t="shared" si="14"/>
        <v>6133846</v>
      </c>
      <c r="V49" s="79">
        <f t="shared" si="0"/>
        <v>1</v>
      </c>
      <c r="W49" s="79">
        <v>15</v>
      </c>
      <c r="X49" s="79" t="str">
        <f t="shared" si="15"/>
        <v>Print</v>
      </c>
      <c r="Y49" s="78">
        <f>IF(A49="","",N49-IF(L49&gt;Infor!$E$15,Infor!$E$15,TTL_1!L49))</f>
        <v>5823846</v>
      </c>
      <c r="Z49" s="78">
        <f t="shared" si="23"/>
        <v>1</v>
      </c>
      <c r="AA49" s="78">
        <f>IF(A49="","",Infor!$E$13+Infor!$E$14*TTL_1!Z49)</f>
        <v>12600000</v>
      </c>
      <c r="AB49" s="78">
        <f t="shared" si="16"/>
        <v>420000</v>
      </c>
      <c r="AC49" s="78">
        <f t="shared" si="17"/>
        <v>0</v>
      </c>
      <c r="AD49" s="78" t="str">
        <f>IF(Infor!$E$18="N","",IF(A49="","",IF(VLOOKUP(A49,DANH_SACH,12,0)="N","",ROUND(D49*Infor!$B$36,))))</f>
        <v/>
      </c>
      <c r="AE49" s="78" t="str">
        <f>IF(Infor!$E$19="N","",IF(A49="","",IF(VLOOKUP(A49,DANH_SACH,12,0)="N","",ROUND(D49*Infor!$E$36,0))))</f>
        <v/>
      </c>
      <c r="AF49" s="88">
        <f t="shared" si="24"/>
        <v>6421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5" customHeight="1" x14ac:dyDescent="0.3">
      <c r="A50" s="44">
        <f>IF(BBC_1!A49="","",BBC_1!A49)</f>
        <v>38</v>
      </c>
      <c r="B50" s="122">
        <f t="shared" si="10"/>
        <v>38</v>
      </c>
      <c r="C50" s="123" t="str">
        <f t="shared" si="18"/>
        <v>A38</v>
      </c>
      <c r="D50" s="124">
        <f t="shared" si="19"/>
        <v>4000000</v>
      </c>
      <c r="E50" s="125">
        <f t="shared" si="20"/>
        <v>1</v>
      </c>
      <c r="F50" s="123"/>
      <c r="G50" s="123"/>
      <c r="H50" s="125">
        <f t="shared" si="21"/>
        <v>27</v>
      </c>
      <c r="I50" s="124">
        <f t="shared" si="11"/>
        <v>4153846</v>
      </c>
      <c r="J50" s="123"/>
      <c r="K50" s="123"/>
      <c r="L50" s="124">
        <f>IF(A50="","",VLOOKUP(A50,BCC_1,37,0)*Infor!$E$16)</f>
        <v>800000</v>
      </c>
      <c r="M50" s="124">
        <f t="shared" si="22"/>
        <v>1600000</v>
      </c>
      <c r="N50" s="124">
        <f t="shared" si="12"/>
        <v>6553846</v>
      </c>
      <c r="O50" s="124"/>
      <c r="P50" s="124">
        <f>IF($A50="","",IF(VLOOKUP($A50,DANH_SACH,12,0)="N","",ROUND($D50*Infor!$B$33,0)))</f>
        <v>320000</v>
      </c>
      <c r="Q50" s="124">
        <f>IF($A50="","",IF(VLOOKUP($A50,DANH_SACH,12,0)="N","",ROUND($D50*Infor!$B$34,0)))</f>
        <v>60000</v>
      </c>
      <c r="R50" s="124">
        <f>IF($A50="","",IF(VLOOKUP($A50,DANH_SACH,12,0)="N","",ROUND($D50*Infor!$B$35,0)))</f>
        <v>40000</v>
      </c>
      <c r="S50" s="124">
        <f>IF(A50="","",IF(AC50&lt;=Infor!$B$41,ROUND(5%*AC50,0),IF(AC50&lt;=Infor!$B$42,ROUND(10%*AC50-250000,0),IF(AC50&lt;=Infor!$B$43,ROUND(15%*AC50-750000,0),IF(AC50&lt;=Infor!$B$44,ROUND(20%*AC50-1650000,0),IF(AC50&lt;=Infor!$B$45,ROUND(25%*AC50-3250000,0),IF(AC50&lt;=Infor!$B$46,ROUND(30%*AC50-5850000,0),ROUND(35%*AC50-9850000,0))))))))</f>
        <v>0</v>
      </c>
      <c r="T50" s="124">
        <f t="shared" si="13"/>
        <v>420000</v>
      </c>
      <c r="U50" s="126">
        <f t="shared" si="14"/>
        <v>6133846</v>
      </c>
      <c r="V50" s="79">
        <f t="shared" si="0"/>
        <v>1</v>
      </c>
      <c r="W50" s="79">
        <v>15</v>
      </c>
      <c r="X50" s="79" t="str">
        <f t="shared" si="15"/>
        <v>Print</v>
      </c>
      <c r="Y50" s="78">
        <f>IF(A50="","",N50-IF(L50&gt;Infor!$E$15,Infor!$E$15,TTL_1!L50))</f>
        <v>5823846</v>
      </c>
      <c r="Z50" s="78">
        <f t="shared" si="23"/>
        <v>1</v>
      </c>
      <c r="AA50" s="78">
        <f>IF(A50="","",Infor!$E$13+Infor!$E$14*TTL_1!Z50)</f>
        <v>12600000</v>
      </c>
      <c r="AB50" s="78">
        <f t="shared" si="16"/>
        <v>420000</v>
      </c>
      <c r="AC50" s="78">
        <f t="shared" si="17"/>
        <v>0</v>
      </c>
      <c r="AD50" s="78" t="str">
        <f>IF(Infor!$E$18="N","",IF(A50="","",IF(VLOOKUP(A50,DANH_SACH,12,0)="N","",ROUND(D50*Infor!$B$36,))))</f>
        <v/>
      </c>
      <c r="AE50" s="78" t="str">
        <f>IF(Infor!$E$19="N","",IF(A50="","",IF(VLOOKUP(A50,DANH_SACH,12,0)="N","",ROUND(D50*Infor!$E$36,0))))</f>
        <v/>
      </c>
      <c r="AF50" s="88">
        <f t="shared" si="24"/>
        <v>6421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5" customHeight="1" x14ac:dyDescent="0.3">
      <c r="A51" s="44">
        <f>IF(BBC_1!A50="","",BBC_1!A50)</f>
        <v>39</v>
      </c>
      <c r="B51" s="122">
        <f t="shared" si="10"/>
        <v>39</v>
      </c>
      <c r="C51" s="123" t="str">
        <f t="shared" si="18"/>
        <v>A39</v>
      </c>
      <c r="D51" s="124">
        <f t="shared" si="19"/>
        <v>4000000</v>
      </c>
      <c r="E51" s="125">
        <f t="shared" si="20"/>
        <v>1</v>
      </c>
      <c r="F51" s="123"/>
      <c r="G51" s="123"/>
      <c r="H51" s="125">
        <f t="shared" si="21"/>
        <v>27</v>
      </c>
      <c r="I51" s="124">
        <f t="shared" si="11"/>
        <v>4153846</v>
      </c>
      <c r="J51" s="123"/>
      <c r="K51" s="123"/>
      <c r="L51" s="124">
        <f>IF(A51="","",VLOOKUP(A51,BCC_1,37,0)*Infor!$E$16)</f>
        <v>800000</v>
      </c>
      <c r="M51" s="124">
        <f t="shared" si="22"/>
        <v>1600000</v>
      </c>
      <c r="N51" s="124">
        <f t="shared" si="12"/>
        <v>6553846</v>
      </c>
      <c r="O51" s="124"/>
      <c r="P51" s="124" t="str">
        <f>IF($A51="","",IF(VLOOKUP($A51,DANH_SACH,12,0)="N","",ROUND($D51*Infor!$B$33,0)))</f>
        <v/>
      </c>
      <c r="Q51" s="124" t="str">
        <f>IF($A51="","",IF(VLOOKUP($A51,DANH_SACH,12,0)="N","",ROUND($D51*Infor!$B$34,0)))</f>
        <v/>
      </c>
      <c r="R51" s="124" t="str">
        <f>IF($A51="","",IF(VLOOKUP($A51,DANH_SACH,12,0)="N","",ROUND($D51*Infor!$B$35,0)))</f>
        <v/>
      </c>
      <c r="S51" s="124">
        <f>IF(A51="","",IF(AC51&lt;=Infor!$B$41,ROUND(5%*AC51,0),IF(AC51&lt;=Infor!$B$42,ROUND(10%*AC51-250000,0),IF(AC51&lt;=Infor!$B$43,ROUND(15%*AC51-750000,0),IF(AC51&lt;=Infor!$B$44,ROUND(20%*AC51-1650000,0),IF(AC51&lt;=Infor!$B$45,ROUND(25%*AC51-3250000,0),IF(AC51&lt;=Infor!$B$46,ROUND(30%*AC51-5850000,0),ROUND(35%*AC51-9850000,0))))))))</f>
        <v>0</v>
      </c>
      <c r="T51" s="124">
        <f t="shared" si="13"/>
        <v>0</v>
      </c>
      <c r="U51" s="126">
        <f t="shared" si="14"/>
        <v>6553846</v>
      </c>
      <c r="V51" s="79">
        <f t="shared" si="0"/>
        <v>1</v>
      </c>
      <c r="W51" s="79">
        <v>15</v>
      </c>
      <c r="X51" s="79" t="str">
        <f t="shared" si="15"/>
        <v>Print</v>
      </c>
      <c r="Y51" s="78">
        <f>IF(A51="","",N51-IF(L51&gt;Infor!$E$15,Infor!$E$15,TTL_1!L51))</f>
        <v>5823846</v>
      </c>
      <c r="Z51" s="78">
        <f t="shared" si="23"/>
        <v>2</v>
      </c>
      <c r="AA51" s="78">
        <f>IF(A51="","",Infor!$E$13+Infor!$E$14*TTL_1!Z51)</f>
        <v>16200000</v>
      </c>
      <c r="AB51" s="78">
        <f t="shared" si="16"/>
        <v>0</v>
      </c>
      <c r="AC51" s="78">
        <f t="shared" si="17"/>
        <v>0</v>
      </c>
      <c r="AD51" s="78" t="str">
        <f>IF(Infor!$E$18="N","",IF(A51="","",IF(VLOOKUP(A51,DANH_SACH,12,0)="N","",ROUND(D51*Infor!$B$36,))))</f>
        <v/>
      </c>
      <c r="AE51" s="78" t="str">
        <f>IF(Infor!$E$19="N","",IF(A51="","",IF(VLOOKUP(A51,DANH_SACH,12,0)="N","",ROUND(D51*Infor!$E$36,0))))</f>
        <v/>
      </c>
      <c r="AF51" s="88">
        <f t="shared" si="24"/>
        <v>6421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5" customHeight="1" x14ac:dyDescent="0.3">
      <c r="A52" s="44">
        <f>IF(BBC_1!A51="","",BBC_1!A51)</f>
        <v>40</v>
      </c>
      <c r="B52" s="122">
        <f t="shared" si="10"/>
        <v>40</v>
      </c>
      <c r="C52" s="123" t="str">
        <f t="shared" si="18"/>
        <v>A40</v>
      </c>
      <c r="D52" s="124">
        <f t="shared" si="19"/>
        <v>4000000</v>
      </c>
      <c r="E52" s="125">
        <f t="shared" si="20"/>
        <v>1</v>
      </c>
      <c r="F52" s="123"/>
      <c r="G52" s="123"/>
      <c r="H52" s="125">
        <f t="shared" si="21"/>
        <v>27</v>
      </c>
      <c r="I52" s="124">
        <f t="shared" si="11"/>
        <v>4153846</v>
      </c>
      <c r="J52" s="123"/>
      <c r="K52" s="123"/>
      <c r="L52" s="124">
        <f>IF(A52="","",VLOOKUP(A52,BCC_1,37,0)*Infor!$E$16)</f>
        <v>800000</v>
      </c>
      <c r="M52" s="124">
        <f t="shared" si="22"/>
        <v>1600000</v>
      </c>
      <c r="N52" s="124">
        <f t="shared" si="12"/>
        <v>6553846</v>
      </c>
      <c r="O52" s="124"/>
      <c r="P52" s="124" t="str">
        <f>IF($A52="","",IF(VLOOKUP($A52,DANH_SACH,12,0)="N","",ROUND($D52*Infor!$B$33,0)))</f>
        <v/>
      </c>
      <c r="Q52" s="124" t="str">
        <f>IF($A52="","",IF(VLOOKUP($A52,DANH_SACH,12,0)="N","",ROUND($D52*Infor!$B$34,0)))</f>
        <v/>
      </c>
      <c r="R52" s="124" t="str">
        <f>IF($A52="","",IF(VLOOKUP($A52,DANH_SACH,12,0)="N","",ROUND($D52*Infor!$B$35,0)))</f>
        <v/>
      </c>
      <c r="S52" s="124">
        <f>IF(A52="","",IF(AC52&lt;=Infor!$B$41,ROUND(5%*AC52,0),IF(AC52&lt;=Infor!$B$42,ROUND(10%*AC52-250000,0),IF(AC52&lt;=Infor!$B$43,ROUND(15%*AC52-750000,0),IF(AC52&lt;=Infor!$B$44,ROUND(20%*AC52-1650000,0),IF(AC52&lt;=Infor!$B$45,ROUND(25%*AC52-3250000,0),IF(AC52&lt;=Infor!$B$46,ROUND(30%*AC52-5850000,0),ROUND(35%*AC52-9850000,0))))))))</f>
        <v>0</v>
      </c>
      <c r="T52" s="124">
        <f t="shared" si="13"/>
        <v>0</v>
      </c>
      <c r="U52" s="126">
        <f t="shared" si="14"/>
        <v>6553846</v>
      </c>
      <c r="V52" s="79">
        <f t="shared" si="0"/>
        <v>1</v>
      </c>
      <c r="W52" s="79">
        <v>15</v>
      </c>
      <c r="X52" s="79" t="str">
        <f t="shared" si="15"/>
        <v>Print</v>
      </c>
      <c r="Y52" s="78">
        <f>IF(A52="","",N52-IF(L52&gt;Infor!$E$15,Infor!$E$15,TTL_1!L52))</f>
        <v>5823846</v>
      </c>
      <c r="Z52" s="78">
        <f t="shared" si="23"/>
        <v>0</v>
      </c>
      <c r="AA52" s="78">
        <f>IF(A52="","",Infor!$E$13+Infor!$E$14*TTL_1!Z52)</f>
        <v>9000000</v>
      </c>
      <c r="AB52" s="78">
        <f t="shared" si="16"/>
        <v>0</v>
      </c>
      <c r="AC52" s="78">
        <f t="shared" si="17"/>
        <v>0</v>
      </c>
      <c r="AD52" s="78" t="str">
        <f>IF(Infor!$E$18="N","",IF(A52="","",IF(VLOOKUP(A52,DANH_SACH,12,0)="N","",ROUND(D52*Infor!$B$36,))))</f>
        <v/>
      </c>
      <c r="AE52" s="78" t="str">
        <f>IF(Infor!$E$19="N","",IF(A52="","",IF(VLOOKUP(A52,DANH_SACH,12,0)="N","",ROUND(D52*Infor!$E$36,0))))</f>
        <v/>
      </c>
      <c r="AF52" s="88">
        <f t="shared" si="24"/>
        <v>6421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5" customHeight="1" x14ac:dyDescent="0.3">
      <c r="A53" s="44">
        <f>IF(BBC_1!A52="","",BBC_1!A52)</f>
        <v>41</v>
      </c>
      <c r="B53" s="122">
        <f t="shared" si="10"/>
        <v>41</v>
      </c>
      <c r="C53" s="123" t="str">
        <f t="shared" si="18"/>
        <v>A41</v>
      </c>
      <c r="D53" s="124">
        <f t="shared" si="19"/>
        <v>4000000</v>
      </c>
      <c r="E53" s="125">
        <f t="shared" si="20"/>
        <v>1</v>
      </c>
      <c r="F53" s="123"/>
      <c r="G53" s="123"/>
      <c r="H53" s="125">
        <f t="shared" si="21"/>
        <v>27</v>
      </c>
      <c r="I53" s="124">
        <f t="shared" si="11"/>
        <v>4153846</v>
      </c>
      <c r="J53" s="123"/>
      <c r="K53" s="123"/>
      <c r="L53" s="124">
        <f>IF(A53="","",VLOOKUP(A53,BCC_1,37,0)*Infor!$E$16)</f>
        <v>800000</v>
      </c>
      <c r="M53" s="124">
        <f t="shared" si="22"/>
        <v>1600000</v>
      </c>
      <c r="N53" s="124">
        <f t="shared" si="12"/>
        <v>6553846</v>
      </c>
      <c r="O53" s="124"/>
      <c r="P53" s="124">
        <f>IF($A53="","",IF(VLOOKUP($A53,DANH_SACH,12,0)="N","",ROUND($D53*Infor!$B$33,0)))</f>
        <v>320000</v>
      </c>
      <c r="Q53" s="124">
        <f>IF($A53="","",IF(VLOOKUP($A53,DANH_SACH,12,0)="N","",ROUND($D53*Infor!$B$34,0)))</f>
        <v>60000</v>
      </c>
      <c r="R53" s="124">
        <f>IF($A53="","",IF(VLOOKUP($A53,DANH_SACH,12,0)="N","",ROUND($D53*Infor!$B$35,0)))</f>
        <v>40000</v>
      </c>
      <c r="S53" s="124">
        <f>IF(A53="","",IF(AC53&lt;=Infor!$B$41,ROUND(5%*AC53,0),IF(AC53&lt;=Infor!$B$42,ROUND(10%*AC53-250000,0),IF(AC53&lt;=Infor!$B$43,ROUND(15%*AC53-750000,0),IF(AC53&lt;=Infor!$B$44,ROUND(20%*AC53-1650000,0),IF(AC53&lt;=Infor!$B$45,ROUND(25%*AC53-3250000,0),IF(AC53&lt;=Infor!$B$46,ROUND(30%*AC53-5850000,0),ROUND(35%*AC53-9850000,0))))))))</f>
        <v>0</v>
      </c>
      <c r="T53" s="124">
        <f t="shared" si="13"/>
        <v>420000</v>
      </c>
      <c r="U53" s="126">
        <f t="shared" si="14"/>
        <v>6133846</v>
      </c>
      <c r="V53" s="79">
        <f t="shared" si="0"/>
        <v>1</v>
      </c>
      <c r="W53" s="79">
        <v>15</v>
      </c>
      <c r="X53" s="79" t="str">
        <f t="shared" si="15"/>
        <v>Print</v>
      </c>
      <c r="Y53" s="78">
        <f>IF(A53="","",N53-IF(L53&gt;Infor!$E$15,Infor!$E$15,TTL_1!L53))</f>
        <v>5823846</v>
      </c>
      <c r="Z53" s="78">
        <f t="shared" si="23"/>
        <v>2</v>
      </c>
      <c r="AA53" s="78">
        <f>IF(A53="","",Infor!$E$13+Infor!$E$14*TTL_1!Z53)</f>
        <v>16200000</v>
      </c>
      <c r="AB53" s="78">
        <f t="shared" si="16"/>
        <v>420000</v>
      </c>
      <c r="AC53" s="78">
        <f t="shared" si="17"/>
        <v>0</v>
      </c>
      <c r="AD53" s="78" t="str">
        <f>IF(Infor!$E$18="N","",IF(A53="","",IF(VLOOKUP(A53,DANH_SACH,12,0)="N","",ROUND(D53*Infor!$B$36,))))</f>
        <v/>
      </c>
      <c r="AE53" s="78" t="str">
        <f>IF(Infor!$E$19="N","",IF(A53="","",IF(VLOOKUP(A53,DANH_SACH,12,0)="N","",ROUND(D53*Infor!$E$36,0))))</f>
        <v/>
      </c>
      <c r="AF53" s="88">
        <f t="shared" si="24"/>
        <v>6421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5" customHeight="1" x14ac:dyDescent="0.3">
      <c r="A54" s="44">
        <f>IF(BBC_1!A53="","",BBC_1!A53)</f>
        <v>42</v>
      </c>
      <c r="B54" s="122">
        <f t="shared" si="10"/>
        <v>42</v>
      </c>
      <c r="C54" s="123" t="str">
        <f t="shared" si="18"/>
        <v>A42</v>
      </c>
      <c r="D54" s="124">
        <f t="shared" si="19"/>
        <v>4000000</v>
      </c>
      <c r="E54" s="125">
        <f t="shared" si="20"/>
        <v>1</v>
      </c>
      <c r="F54" s="123"/>
      <c r="G54" s="123"/>
      <c r="H54" s="125">
        <f t="shared" si="21"/>
        <v>27</v>
      </c>
      <c r="I54" s="124">
        <f t="shared" si="11"/>
        <v>4153846</v>
      </c>
      <c r="J54" s="123"/>
      <c r="K54" s="123"/>
      <c r="L54" s="124">
        <f>IF(A54="","",VLOOKUP(A54,BCC_1,37,0)*Infor!$E$16)</f>
        <v>800000</v>
      </c>
      <c r="M54" s="124">
        <f t="shared" si="22"/>
        <v>1600000</v>
      </c>
      <c r="N54" s="124">
        <f t="shared" si="12"/>
        <v>6553846</v>
      </c>
      <c r="O54" s="124"/>
      <c r="P54" s="124" t="str">
        <f>IF($A54="","",IF(VLOOKUP($A54,DANH_SACH,12,0)="N","",ROUND($D54*Infor!$B$33,0)))</f>
        <v/>
      </c>
      <c r="Q54" s="124" t="str">
        <f>IF($A54="","",IF(VLOOKUP($A54,DANH_SACH,12,0)="N","",ROUND($D54*Infor!$B$34,0)))</f>
        <v/>
      </c>
      <c r="R54" s="124" t="str">
        <f>IF($A54="","",IF(VLOOKUP($A54,DANH_SACH,12,0)="N","",ROUND($D54*Infor!$B$35,0)))</f>
        <v/>
      </c>
      <c r="S54" s="124">
        <f>IF(A54="","",IF(AC54&lt;=Infor!$B$41,ROUND(5%*AC54,0),IF(AC54&lt;=Infor!$B$42,ROUND(10%*AC54-250000,0),IF(AC54&lt;=Infor!$B$43,ROUND(15%*AC54-750000,0),IF(AC54&lt;=Infor!$B$44,ROUND(20%*AC54-1650000,0),IF(AC54&lt;=Infor!$B$45,ROUND(25%*AC54-3250000,0),IF(AC54&lt;=Infor!$B$46,ROUND(30%*AC54-5850000,0),ROUND(35%*AC54-9850000,0))))))))</f>
        <v>0</v>
      </c>
      <c r="T54" s="124">
        <f t="shared" si="13"/>
        <v>0</v>
      </c>
      <c r="U54" s="126">
        <f t="shared" si="14"/>
        <v>6553846</v>
      </c>
      <c r="V54" s="79">
        <f t="shared" si="0"/>
        <v>1</v>
      </c>
      <c r="W54" s="79">
        <v>15</v>
      </c>
      <c r="X54" s="79" t="str">
        <f t="shared" si="15"/>
        <v>Print</v>
      </c>
      <c r="Y54" s="78">
        <f>IF(A54="","",N54-IF(L54&gt;Infor!$E$15,Infor!$E$15,TTL_1!L54))</f>
        <v>5823846</v>
      </c>
      <c r="Z54" s="78">
        <f t="shared" si="23"/>
        <v>1</v>
      </c>
      <c r="AA54" s="78">
        <f>IF(A54="","",Infor!$E$13+Infor!$E$14*TTL_1!Z54)</f>
        <v>12600000</v>
      </c>
      <c r="AB54" s="78">
        <f t="shared" si="16"/>
        <v>0</v>
      </c>
      <c r="AC54" s="78">
        <f t="shared" si="17"/>
        <v>0</v>
      </c>
      <c r="AD54" s="78" t="str">
        <f>IF(Infor!$E$18="N","",IF(A54="","",IF(VLOOKUP(A54,DANH_SACH,12,0)="N","",ROUND(D54*Infor!$B$36,))))</f>
        <v/>
      </c>
      <c r="AE54" s="78" t="str">
        <f>IF(Infor!$E$19="N","",IF(A54="","",IF(VLOOKUP(A54,DANH_SACH,12,0)="N","",ROUND(D54*Infor!$E$36,0))))</f>
        <v/>
      </c>
      <c r="AF54" s="88">
        <f t="shared" si="24"/>
        <v>6421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5" customHeight="1" x14ac:dyDescent="0.3">
      <c r="A55" s="44">
        <f>IF(BBC_1!A54="","",BBC_1!A54)</f>
        <v>43</v>
      </c>
      <c r="B55" s="122">
        <f t="shared" si="10"/>
        <v>43</v>
      </c>
      <c r="C55" s="123" t="str">
        <f t="shared" si="18"/>
        <v>A43</v>
      </c>
      <c r="D55" s="124">
        <f t="shared" si="19"/>
        <v>4000000</v>
      </c>
      <c r="E55" s="125">
        <f t="shared" si="20"/>
        <v>1</v>
      </c>
      <c r="F55" s="123"/>
      <c r="G55" s="123"/>
      <c r="H55" s="125">
        <f t="shared" si="21"/>
        <v>27</v>
      </c>
      <c r="I55" s="124">
        <f t="shared" si="11"/>
        <v>4153846</v>
      </c>
      <c r="J55" s="123"/>
      <c r="K55" s="123"/>
      <c r="L55" s="124">
        <f>IF(A55="","",VLOOKUP(A55,BCC_1,37,0)*Infor!$E$16)</f>
        <v>800000</v>
      </c>
      <c r="M55" s="124">
        <f t="shared" si="22"/>
        <v>1600000</v>
      </c>
      <c r="N55" s="124">
        <f t="shared" si="12"/>
        <v>6553846</v>
      </c>
      <c r="O55" s="124"/>
      <c r="P55" s="124" t="str">
        <f>IF($A55="","",IF(VLOOKUP($A55,DANH_SACH,12,0)="N","",ROUND($D55*Infor!$B$33,0)))</f>
        <v/>
      </c>
      <c r="Q55" s="124" t="str">
        <f>IF($A55="","",IF(VLOOKUP($A55,DANH_SACH,12,0)="N","",ROUND($D55*Infor!$B$34,0)))</f>
        <v/>
      </c>
      <c r="R55" s="124" t="str">
        <f>IF($A55="","",IF(VLOOKUP($A55,DANH_SACH,12,0)="N","",ROUND($D55*Infor!$B$35,0)))</f>
        <v/>
      </c>
      <c r="S55" s="124">
        <f>IF(A55="","",IF(AC55&lt;=Infor!$B$41,ROUND(5%*AC55,0),IF(AC55&lt;=Infor!$B$42,ROUND(10%*AC55-250000,0),IF(AC55&lt;=Infor!$B$43,ROUND(15%*AC55-750000,0),IF(AC55&lt;=Infor!$B$44,ROUND(20%*AC55-1650000,0),IF(AC55&lt;=Infor!$B$45,ROUND(25%*AC55-3250000,0),IF(AC55&lt;=Infor!$B$46,ROUND(30%*AC55-5850000,0),ROUND(35%*AC55-9850000,0))))))))</f>
        <v>0</v>
      </c>
      <c r="T55" s="124">
        <f t="shared" si="13"/>
        <v>0</v>
      </c>
      <c r="U55" s="126">
        <f t="shared" si="14"/>
        <v>6553846</v>
      </c>
      <c r="V55" s="79">
        <f t="shared" si="0"/>
        <v>1</v>
      </c>
      <c r="W55" s="79">
        <v>15</v>
      </c>
      <c r="X55" s="79" t="str">
        <f t="shared" si="15"/>
        <v>Print</v>
      </c>
      <c r="Y55" s="78">
        <f>IF(A55="","",N55-IF(L55&gt;Infor!$E$15,Infor!$E$15,TTL_1!L55))</f>
        <v>5823846</v>
      </c>
      <c r="Z55" s="78">
        <f t="shared" si="23"/>
        <v>0</v>
      </c>
      <c r="AA55" s="78">
        <f>IF(A55="","",Infor!$E$13+Infor!$E$14*TTL_1!Z55)</f>
        <v>9000000</v>
      </c>
      <c r="AB55" s="78">
        <f t="shared" si="16"/>
        <v>0</v>
      </c>
      <c r="AC55" s="78">
        <f t="shared" si="17"/>
        <v>0</v>
      </c>
      <c r="AD55" s="78" t="str">
        <f>IF(Infor!$E$18="N","",IF(A55="","",IF(VLOOKUP(A55,DANH_SACH,12,0)="N","",ROUND(D55*Infor!$B$36,))))</f>
        <v/>
      </c>
      <c r="AE55" s="78" t="str">
        <f>IF(Infor!$E$19="N","",IF(A55="","",IF(VLOOKUP(A55,DANH_SACH,12,0)="N","",ROUND(D55*Infor!$E$36,0))))</f>
        <v/>
      </c>
      <c r="AF55" s="88">
        <f t="shared" si="24"/>
        <v>6421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5" customHeight="1" x14ac:dyDescent="0.3">
      <c r="A56" s="44">
        <f>IF(BBC_1!A55="","",BBC_1!A55)</f>
        <v>44</v>
      </c>
      <c r="B56" s="122">
        <f t="shared" si="10"/>
        <v>44</v>
      </c>
      <c r="C56" s="123" t="str">
        <f t="shared" si="18"/>
        <v>A44</v>
      </c>
      <c r="D56" s="124">
        <f t="shared" si="19"/>
        <v>4000000</v>
      </c>
      <c r="E56" s="125">
        <f t="shared" si="20"/>
        <v>1</v>
      </c>
      <c r="F56" s="123"/>
      <c r="G56" s="123"/>
      <c r="H56" s="125">
        <f t="shared" si="21"/>
        <v>27</v>
      </c>
      <c r="I56" s="124">
        <f t="shared" si="11"/>
        <v>4153846</v>
      </c>
      <c r="J56" s="123"/>
      <c r="K56" s="123"/>
      <c r="L56" s="124">
        <f>IF(A56="","",VLOOKUP(A56,BCC_1,37,0)*Infor!$E$16)</f>
        <v>800000</v>
      </c>
      <c r="M56" s="124">
        <f t="shared" si="22"/>
        <v>1600000</v>
      </c>
      <c r="N56" s="124">
        <f t="shared" si="12"/>
        <v>6553846</v>
      </c>
      <c r="O56" s="124"/>
      <c r="P56" s="124">
        <f>IF($A56="","",IF(VLOOKUP($A56,DANH_SACH,12,0)="N","",ROUND($D56*Infor!$B$33,0)))</f>
        <v>320000</v>
      </c>
      <c r="Q56" s="124">
        <f>IF($A56="","",IF(VLOOKUP($A56,DANH_SACH,12,0)="N","",ROUND($D56*Infor!$B$34,0)))</f>
        <v>60000</v>
      </c>
      <c r="R56" s="124">
        <f>IF($A56="","",IF(VLOOKUP($A56,DANH_SACH,12,0)="N","",ROUND($D56*Infor!$B$35,0)))</f>
        <v>40000</v>
      </c>
      <c r="S56" s="124">
        <f>IF(A56="","",IF(AC56&lt;=Infor!$B$41,ROUND(5%*AC56,0),IF(AC56&lt;=Infor!$B$42,ROUND(10%*AC56-250000,0),IF(AC56&lt;=Infor!$B$43,ROUND(15%*AC56-750000,0),IF(AC56&lt;=Infor!$B$44,ROUND(20%*AC56-1650000,0),IF(AC56&lt;=Infor!$B$45,ROUND(25%*AC56-3250000,0),IF(AC56&lt;=Infor!$B$46,ROUND(30%*AC56-5850000,0),ROUND(35%*AC56-9850000,0))))))))</f>
        <v>0</v>
      </c>
      <c r="T56" s="124">
        <f t="shared" si="13"/>
        <v>420000</v>
      </c>
      <c r="U56" s="126">
        <f t="shared" si="14"/>
        <v>6133846</v>
      </c>
      <c r="V56" s="79">
        <f t="shared" si="0"/>
        <v>1</v>
      </c>
      <c r="W56" s="79">
        <v>15</v>
      </c>
      <c r="X56" s="79" t="str">
        <f t="shared" si="15"/>
        <v>Print</v>
      </c>
      <c r="Y56" s="78">
        <f>IF(A56="","",N56-IF(L56&gt;Infor!$E$15,Infor!$E$15,TTL_1!L56))</f>
        <v>5823846</v>
      </c>
      <c r="Z56" s="78">
        <f t="shared" si="23"/>
        <v>2</v>
      </c>
      <c r="AA56" s="78">
        <f>IF(A56="","",Infor!$E$13+Infor!$E$14*TTL_1!Z56)</f>
        <v>16200000</v>
      </c>
      <c r="AB56" s="78">
        <f t="shared" si="16"/>
        <v>420000</v>
      </c>
      <c r="AC56" s="78">
        <f t="shared" si="17"/>
        <v>0</v>
      </c>
      <c r="AD56" s="78" t="str">
        <f>IF(Infor!$E$18="N","",IF(A56="","",IF(VLOOKUP(A56,DANH_SACH,12,0)="N","",ROUND(D56*Infor!$B$36,))))</f>
        <v/>
      </c>
      <c r="AE56" s="78" t="str">
        <f>IF(Infor!$E$19="N","",IF(A56="","",IF(VLOOKUP(A56,DANH_SACH,12,0)="N","",ROUND(D56*Infor!$E$36,0))))</f>
        <v/>
      </c>
      <c r="AF56" s="88">
        <f t="shared" si="24"/>
        <v>6421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5" customHeight="1" x14ac:dyDescent="0.3">
      <c r="A57" s="44">
        <f>IF(BBC_1!A56="","",BBC_1!A56)</f>
        <v>45</v>
      </c>
      <c r="B57" s="122">
        <f t="shared" si="10"/>
        <v>45</v>
      </c>
      <c r="C57" s="123" t="str">
        <f t="shared" si="18"/>
        <v>A45</v>
      </c>
      <c r="D57" s="124">
        <f t="shared" si="19"/>
        <v>4000000</v>
      </c>
      <c r="E57" s="125">
        <f t="shared" si="20"/>
        <v>1</v>
      </c>
      <c r="F57" s="123"/>
      <c r="G57" s="123"/>
      <c r="H57" s="125">
        <f t="shared" si="21"/>
        <v>27</v>
      </c>
      <c r="I57" s="124">
        <f t="shared" si="11"/>
        <v>4153846</v>
      </c>
      <c r="J57" s="123"/>
      <c r="K57" s="123"/>
      <c r="L57" s="124">
        <f>IF(A57="","",VLOOKUP(A57,BCC_1,37,0)*Infor!$E$16)</f>
        <v>800000</v>
      </c>
      <c r="M57" s="124">
        <f t="shared" si="22"/>
        <v>1600000</v>
      </c>
      <c r="N57" s="124">
        <f t="shared" si="12"/>
        <v>6553846</v>
      </c>
      <c r="O57" s="124"/>
      <c r="P57" s="124">
        <f>IF($A57="","",IF(VLOOKUP($A57,DANH_SACH,12,0)="N","",ROUND($D57*Infor!$B$33,0)))</f>
        <v>320000</v>
      </c>
      <c r="Q57" s="124">
        <f>IF($A57="","",IF(VLOOKUP($A57,DANH_SACH,12,0)="N","",ROUND($D57*Infor!$B$34,0)))</f>
        <v>60000</v>
      </c>
      <c r="R57" s="124">
        <f>IF($A57="","",IF(VLOOKUP($A57,DANH_SACH,12,0)="N","",ROUND($D57*Infor!$B$35,0)))</f>
        <v>40000</v>
      </c>
      <c r="S57" s="124">
        <f>IF(A57="","",IF(AC57&lt;=Infor!$B$41,ROUND(5%*AC57,0),IF(AC57&lt;=Infor!$B$42,ROUND(10%*AC57-250000,0),IF(AC57&lt;=Infor!$B$43,ROUND(15%*AC57-750000,0),IF(AC57&lt;=Infor!$B$44,ROUND(20%*AC57-1650000,0),IF(AC57&lt;=Infor!$B$45,ROUND(25%*AC57-3250000,0),IF(AC57&lt;=Infor!$B$46,ROUND(30%*AC57-5850000,0),ROUND(35%*AC57-9850000,0))))))))</f>
        <v>0</v>
      </c>
      <c r="T57" s="124">
        <f t="shared" si="13"/>
        <v>420000</v>
      </c>
      <c r="U57" s="126">
        <f t="shared" si="14"/>
        <v>6133846</v>
      </c>
      <c r="V57" s="79">
        <f t="shared" si="0"/>
        <v>1</v>
      </c>
      <c r="W57" s="79">
        <v>15</v>
      </c>
      <c r="X57" s="79" t="str">
        <f t="shared" si="15"/>
        <v>Print</v>
      </c>
      <c r="Y57" s="78">
        <f>IF(A57="","",N57-IF(L57&gt;Infor!$E$15,Infor!$E$15,TTL_1!L57))</f>
        <v>5823846</v>
      </c>
      <c r="Z57" s="78">
        <f t="shared" si="23"/>
        <v>1</v>
      </c>
      <c r="AA57" s="78">
        <f>IF(A57="","",Infor!$E$13+Infor!$E$14*TTL_1!Z57)</f>
        <v>12600000</v>
      </c>
      <c r="AB57" s="78">
        <f t="shared" si="16"/>
        <v>420000</v>
      </c>
      <c r="AC57" s="78">
        <f t="shared" si="17"/>
        <v>0</v>
      </c>
      <c r="AD57" s="78" t="str">
        <f>IF(Infor!$E$18="N","",IF(A57="","",IF(VLOOKUP(A57,DANH_SACH,12,0)="N","",ROUND(D57*Infor!$B$36,))))</f>
        <v/>
      </c>
      <c r="AE57" s="78" t="str">
        <f>IF(Infor!$E$19="N","",IF(A57="","",IF(VLOOKUP(A57,DANH_SACH,12,0)="N","",ROUND(D57*Infor!$E$36,0))))</f>
        <v/>
      </c>
      <c r="AF57" s="88">
        <f t="shared" si="24"/>
        <v>6421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5" customHeight="1" x14ac:dyDescent="0.3">
      <c r="A58" s="44">
        <f>IF(BBC_1!A57="","",BBC_1!A57)</f>
        <v>46</v>
      </c>
      <c r="B58" s="122">
        <f t="shared" si="10"/>
        <v>46</v>
      </c>
      <c r="C58" s="123" t="str">
        <f t="shared" si="18"/>
        <v>A46</v>
      </c>
      <c r="D58" s="124">
        <f t="shared" si="19"/>
        <v>4000000</v>
      </c>
      <c r="E58" s="125">
        <f t="shared" si="20"/>
        <v>1</v>
      </c>
      <c r="F58" s="123"/>
      <c r="G58" s="123"/>
      <c r="H58" s="125">
        <f t="shared" si="21"/>
        <v>27</v>
      </c>
      <c r="I58" s="124">
        <f t="shared" si="11"/>
        <v>4153846</v>
      </c>
      <c r="J58" s="123"/>
      <c r="K58" s="123"/>
      <c r="L58" s="124">
        <f>IF(A58="","",VLOOKUP(A58,BCC_1,37,0)*Infor!$E$16)</f>
        <v>800000</v>
      </c>
      <c r="M58" s="124">
        <f t="shared" si="22"/>
        <v>1600000</v>
      </c>
      <c r="N58" s="124">
        <f t="shared" si="12"/>
        <v>6553846</v>
      </c>
      <c r="O58" s="124"/>
      <c r="P58" s="124">
        <f>IF($A58="","",IF(VLOOKUP($A58,DANH_SACH,12,0)="N","",ROUND($D58*Infor!$B$33,0)))</f>
        <v>320000</v>
      </c>
      <c r="Q58" s="124">
        <f>IF($A58="","",IF(VLOOKUP($A58,DANH_SACH,12,0)="N","",ROUND($D58*Infor!$B$34,0)))</f>
        <v>60000</v>
      </c>
      <c r="R58" s="124">
        <f>IF($A58="","",IF(VLOOKUP($A58,DANH_SACH,12,0)="N","",ROUND($D58*Infor!$B$35,0)))</f>
        <v>40000</v>
      </c>
      <c r="S58" s="124">
        <f>IF(A58="","",IF(AC58&lt;=Infor!$B$41,ROUND(5%*AC58,0),IF(AC58&lt;=Infor!$B$42,ROUND(10%*AC58-250000,0),IF(AC58&lt;=Infor!$B$43,ROUND(15%*AC58-750000,0),IF(AC58&lt;=Infor!$B$44,ROUND(20%*AC58-1650000,0),IF(AC58&lt;=Infor!$B$45,ROUND(25%*AC58-3250000,0),IF(AC58&lt;=Infor!$B$46,ROUND(30%*AC58-5850000,0),ROUND(35%*AC58-9850000,0))))))))</f>
        <v>0</v>
      </c>
      <c r="T58" s="124">
        <f t="shared" si="13"/>
        <v>420000</v>
      </c>
      <c r="U58" s="126">
        <f t="shared" si="14"/>
        <v>6133846</v>
      </c>
      <c r="V58" s="79">
        <f t="shared" si="0"/>
        <v>1</v>
      </c>
      <c r="W58" s="79">
        <v>15</v>
      </c>
      <c r="X58" s="79" t="str">
        <f t="shared" si="15"/>
        <v>Print</v>
      </c>
      <c r="Y58" s="78">
        <f>IF(A58="","",N58-IF(L58&gt;Infor!$E$15,Infor!$E$15,TTL_1!L58))</f>
        <v>5823846</v>
      </c>
      <c r="Z58" s="78">
        <f t="shared" si="23"/>
        <v>1</v>
      </c>
      <c r="AA58" s="78">
        <f>IF(A58="","",Infor!$E$13+Infor!$E$14*TTL_1!Z58)</f>
        <v>12600000</v>
      </c>
      <c r="AB58" s="78">
        <f t="shared" si="16"/>
        <v>420000</v>
      </c>
      <c r="AC58" s="78">
        <f t="shared" si="17"/>
        <v>0</v>
      </c>
      <c r="AD58" s="78" t="str">
        <f>IF(Infor!$E$18="N","",IF(A58="","",IF(VLOOKUP(A58,DANH_SACH,12,0)="N","",ROUND(D58*Infor!$B$36,))))</f>
        <v/>
      </c>
      <c r="AE58" s="78" t="str">
        <f>IF(Infor!$E$19="N","",IF(A58="","",IF(VLOOKUP(A58,DANH_SACH,12,0)="N","",ROUND(D58*Infor!$E$36,0))))</f>
        <v/>
      </c>
      <c r="AF58" s="88">
        <f t="shared" si="24"/>
        <v>6421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5" customHeight="1" x14ac:dyDescent="0.3">
      <c r="A59" s="44">
        <f>IF(BBC_1!A58="","",BBC_1!A58)</f>
        <v>47</v>
      </c>
      <c r="B59" s="122">
        <f t="shared" si="10"/>
        <v>47</v>
      </c>
      <c r="C59" s="123" t="str">
        <f t="shared" si="18"/>
        <v>A47</v>
      </c>
      <c r="D59" s="124">
        <f t="shared" si="19"/>
        <v>4000000</v>
      </c>
      <c r="E59" s="125">
        <f t="shared" si="20"/>
        <v>1</v>
      </c>
      <c r="F59" s="123"/>
      <c r="G59" s="123"/>
      <c r="H59" s="125">
        <f t="shared" si="21"/>
        <v>27</v>
      </c>
      <c r="I59" s="124">
        <f t="shared" si="11"/>
        <v>4153846</v>
      </c>
      <c r="J59" s="123"/>
      <c r="K59" s="123"/>
      <c r="L59" s="124">
        <f>IF(A59="","",VLOOKUP(A59,BCC_1,37,0)*Infor!$E$16)</f>
        <v>800000</v>
      </c>
      <c r="M59" s="124">
        <f t="shared" si="22"/>
        <v>1600000</v>
      </c>
      <c r="N59" s="124">
        <f t="shared" si="12"/>
        <v>6553846</v>
      </c>
      <c r="O59" s="124"/>
      <c r="P59" s="124">
        <f>IF($A59="","",IF(VLOOKUP($A59,DANH_SACH,12,0)="N","",ROUND($D59*Infor!$B$33,0)))</f>
        <v>320000</v>
      </c>
      <c r="Q59" s="124">
        <f>IF($A59="","",IF(VLOOKUP($A59,DANH_SACH,12,0)="N","",ROUND($D59*Infor!$B$34,0)))</f>
        <v>60000</v>
      </c>
      <c r="R59" s="124">
        <f>IF($A59="","",IF(VLOOKUP($A59,DANH_SACH,12,0)="N","",ROUND($D59*Infor!$B$35,0)))</f>
        <v>40000</v>
      </c>
      <c r="S59" s="124">
        <f>IF(A59="","",IF(AC59&lt;=Infor!$B$41,ROUND(5%*AC59,0),IF(AC59&lt;=Infor!$B$42,ROUND(10%*AC59-250000,0),IF(AC59&lt;=Infor!$B$43,ROUND(15%*AC59-750000,0),IF(AC59&lt;=Infor!$B$44,ROUND(20%*AC59-1650000,0),IF(AC59&lt;=Infor!$B$45,ROUND(25%*AC59-3250000,0),IF(AC59&lt;=Infor!$B$46,ROUND(30%*AC59-5850000,0),ROUND(35%*AC59-9850000,0))))))))</f>
        <v>0</v>
      </c>
      <c r="T59" s="124">
        <f t="shared" si="13"/>
        <v>420000</v>
      </c>
      <c r="U59" s="126">
        <f t="shared" si="14"/>
        <v>6133846</v>
      </c>
      <c r="V59" s="79">
        <f t="shared" si="0"/>
        <v>1</v>
      </c>
      <c r="W59" s="79">
        <v>15</v>
      </c>
      <c r="X59" s="79" t="str">
        <f t="shared" si="15"/>
        <v>Print</v>
      </c>
      <c r="Y59" s="78">
        <f>IF(A59="","",N59-IF(L59&gt;Infor!$E$15,Infor!$E$15,TTL_1!L59))</f>
        <v>5823846</v>
      </c>
      <c r="Z59" s="78">
        <f t="shared" si="23"/>
        <v>2</v>
      </c>
      <c r="AA59" s="78">
        <f>IF(A59="","",Infor!$E$13+Infor!$E$14*TTL_1!Z59)</f>
        <v>16200000</v>
      </c>
      <c r="AB59" s="78">
        <f t="shared" si="16"/>
        <v>420000</v>
      </c>
      <c r="AC59" s="78">
        <f t="shared" si="17"/>
        <v>0</v>
      </c>
      <c r="AD59" s="78" t="str">
        <f>IF(Infor!$E$18="N","",IF(A59="","",IF(VLOOKUP(A59,DANH_SACH,12,0)="N","",ROUND(D59*Infor!$B$36,))))</f>
        <v/>
      </c>
      <c r="AE59" s="78" t="str">
        <f>IF(Infor!$E$19="N","",IF(A59="","",IF(VLOOKUP(A59,DANH_SACH,12,0)="N","",ROUND(D59*Infor!$E$36,0))))</f>
        <v/>
      </c>
      <c r="AF59" s="88">
        <f t="shared" si="24"/>
        <v>6421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5" customHeight="1" x14ac:dyDescent="0.3">
      <c r="A60" s="44">
        <f>IF(BBC_1!A59="","",BBC_1!A59)</f>
        <v>48</v>
      </c>
      <c r="B60" s="122">
        <f t="shared" si="10"/>
        <v>48</v>
      </c>
      <c r="C60" s="123" t="str">
        <f t="shared" si="18"/>
        <v>A48</v>
      </c>
      <c r="D60" s="124">
        <f t="shared" si="19"/>
        <v>4000000</v>
      </c>
      <c r="E60" s="125">
        <f t="shared" si="20"/>
        <v>1</v>
      </c>
      <c r="F60" s="123"/>
      <c r="G60" s="123"/>
      <c r="H60" s="125">
        <f t="shared" si="21"/>
        <v>27</v>
      </c>
      <c r="I60" s="124">
        <f t="shared" si="11"/>
        <v>4153846</v>
      </c>
      <c r="J60" s="123"/>
      <c r="K60" s="123"/>
      <c r="L60" s="124">
        <f>IF(A60="","",VLOOKUP(A60,BCC_1,37,0)*Infor!$E$16)</f>
        <v>800000</v>
      </c>
      <c r="M60" s="124">
        <f t="shared" si="22"/>
        <v>1600000</v>
      </c>
      <c r="N60" s="124">
        <f t="shared" si="12"/>
        <v>6553846</v>
      </c>
      <c r="O60" s="124"/>
      <c r="P60" s="124">
        <f>IF($A60="","",IF(VLOOKUP($A60,DANH_SACH,12,0)="N","",ROUND($D60*Infor!$B$33,0)))</f>
        <v>320000</v>
      </c>
      <c r="Q60" s="124">
        <f>IF($A60="","",IF(VLOOKUP($A60,DANH_SACH,12,0)="N","",ROUND($D60*Infor!$B$34,0)))</f>
        <v>60000</v>
      </c>
      <c r="R60" s="124">
        <f>IF($A60="","",IF(VLOOKUP($A60,DANH_SACH,12,0)="N","",ROUND($D60*Infor!$B$35,0)))</f>
        <v>40000</v>
      </c>
      <c r="S60" s="124">
        <f>IF(A60="","",IF(AC60&lt;=Infor!$B$41,ROUND(5%*AC60,0),IF(AC60&lt;=Infor!$B$42,ROUND(10%*AC60-250000,0),IF(AC60&lt;=Infor!$B$43,ROUND(15%*AC60-750000,0),IF(AC60&lt;=Infor!$B$44,ROUND(20%*AC60-1650000,0),IF(AC60&lt;=Infor!$B$45,ROUND(25%*AC60-3250000,0),IF(AC60&lt;=Infor!$B$46,ROUND(30%*AC60-5850000,0),ROUND(35%*AC60-9850000,0))))))))</f>
        <v>0</v>
      </c>
      <c r="T60" s="124">
        <f t="shared" si="13"/>
        <v>420000</v>
      </c>
      <c r="U60" s="126">
        <f t="shared" si="14"/>
        <v>6133846</v>
      </c>
      <c r="V60" s="79">
        <f t="shared" si="0"/>
        <v>1</v>
      </c>
      <c r="W60" s="79">
        <v>15</v>
      </c>
      <c r="X60" s="79" t="str">
        <f t="shared" si="15"/>
        <v>Print</v>
      </c>
      <c r="Y60" s="78">
        <f>IF(A60="","",N60-IF(L60&gt;Infor!$E$15,Infor!$E$15,TTL_1!L60))</f>
        <v>5823846</v>
      </c>
      <c r="Z60" s="78">
        <f t="shared" si="23"/>
        <v>0</v>
      </c>
      <c r="AA60" s="78">
        <f>IF(A60="","",Infor!$E$13+Infor!$E$14*TTL_1!Z60)</f>
        <v>9000000</v>
      </c>
      <c r="AB60" s="78">
        <f t="shared" si="16"/>
        <v>420000</v>
      </c>
      <c r="AC60" s="78">
        <f t="shared" si="17"/>
        <v>0</v>
      </c>
      <c r="AD60" s="78" t="str">
        <f>IF(Infor!$E$18="N","",IF(A60="","",IF(VLOOKUP(A60,DANH_SACH,12,0)="N","",ROUND(D60*Infor!$B$36,))))</f>
        <v/>
      </c>
      <c r="AE60" s="78" t="str">
        <f>IF(Infor!$E$19="N","",IF(A60="","",IF(VLOOKUP(A60,DANH_SACH,12,0)="N","",ROUND(D60*Infor!$E$36,0))))</f>
        <v/>
      </c>
      <c r="AF60" s="88">
        <f t="shared" si="24"/>
        <v>6421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5" customHeight="1" x14ac:dyDescent="0.3">
      <c r="A61" s="44">
        <f>IF(BBC_1!A60="","",BBC_1!A60)</f>
        <v>49</v>
      </c>
      <c r="B61" s="122">
        <f t="shared" si="10"/>
        <v>49</v>
      </c>
      <c r="C61" s="123" t="str">
        <f t="shared" si="18"/>
        <v>A49</v>
      </c>
      <c r="D61" s="124">
        <f t="shared" si="19"/>
        <v>4000000</v>
      </c>
      <c r="E61" s="125">
        <f t="shared" si="20"/>
        <v>1</v>
      </c>
      <c r="F61" s="123"/>
      <c r="G61" s="123"/>
      <c r="H61" s="125">
        <f t="shared" si="21"/>
        <v>27</v>
      </c>
      <c r="I61" s="124">
        <f t="shared" si="11"/>
        <v>4153846</v>
      </c>
      <c r="J61" s="123"/>
      <c r="K61" s="123"/>
      <c r="L61" s="124">
        <f>IF(A61="","",VLOOKUP(A61,BCC_1,37,0)*Infor!$E$16)</f>
        <v>800000</v>
      </c>
      <c r="M61" s="124">
        <f t="shared" si="22"/>
        <v>1600000</v>
      </c>
      <c r="N61" s="124">
        <f t="shared" si="12"/>
        <v>6553846</v>
      </c>
      <c r="O61" s="124"/>
      <c r="P61" s="124" t="str">
        <f>IF($A61="","",IF(VLOOKUP($A61,DANH_SACH,12,0)="N","",ROUND($D61*Infor!$B$33,0)))</f>
        <v/>
      </c>
      <c r="Q61" s="124" t="str">
        <f>IF($A61="","",IF(VLOOKUP($A61,DANH_SACH,12,0)="N","",ROUND($D61*Infor!$B$34,0)))</f>
        <v/>
      </c>
      <c r="R61" s="124" t="str">
        <f>IF($A61="","",IF(VLOOKUP($A61,DANH_SACH,12,0)="N","",ROUND($D61*Infor!$B$35,0)))</f>
        <v/>
      </c>
      <c r="S61" s="124">
        <f>IF(A61="","",IF(AC61&lt;=Infor!$B$41,ROUND(5%*AC61,0),IF(AC61&lt;=Infor!$B$42,ROUND(10%*AC61-250000,0),IF(AC61&lt;=Infor!$B$43,ROUND(15%*AC61-750000,0),IF(AC61&lt;=Infor!$B$44,ROUND(20%*AC61-1650000,0),IF(AC61&lt;=Infor!$B$45,ROUND(25%*AC61-3250000,0),IF(AC61&lt;=Infor!$B$46,ROUND(30%*AC61-5850000,0),ROUND(35%*AC61-9850000,0))))))))</f>
        <v>0</v>
      </c>
      <c r="T61" s="124">
        <f t="shared" si="13"/>
        <v>0</v>
      </c>
      <c r="U61" s="126">
        <f t="shared" si="14"/>
        <v>6553846</v>
      </c>
      <c r="V61" s="79">
        <f t="shared" si="0"/>
        <v>1</v>
      </c>
      <c r="W61" s="79">
        <v>15</v>
      </c>
      <c r="X61" s="79" t="str">
        <f t="shared" si="15"/>
        <v>Print</v>
      </c>
      <c r="Y61" s="78">
        <f>IF(A61="","",N61-IF(L61&gt;Infor!$E$15,Infor!$E$15,TTL_1!L61))</f>
        <v>5823846</v>
      </c>
      <c r="Z61" s="78">
        <f t="shared" si="23"/>
        <v>2</v>
      </c>
      <c r="AA61" s="78">
        <f>IF(A61="","",Infor!$E$13+Infor!$E$14*TTL_1!Z61)</f>
        <v>16200000</v>
      </c>
      <c r="AB61" s="78">
        <f t="shared" si="16"/>
        <v>0</v>
      </c>
      <c r="AC61" s="78">
        <f t="shared" si="17"/>
        <v>0</v>
      </c>
      <c r="AD61" s="78" t="str">
        <f>IF(Infor!$E$18="N","",IF(A61="","",IF(VLOOKUP(A61,DANH_SACH,12,0)="N","",ROUND(D61*Infor!$B$36,))))</f>
        <v/>
      </c>
      <c r="AE61" s="78" t="str">
        <f>IF(Infor!$E$19="N","",IF(A61="","",IF(VLOOKUP(A61,DANH_SACH,12,0)="N","",ROUND(D61*Infor!$E$36,0))))</f>
        <v/>
      </c>
      <c r="AF61" s="88">
        <f t="shared" si="24"/>
        <v>6421</v>
      </c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5" customHeight="1" x14ac:dyDescent="0.3">
      <c r="A62" s="44">
        <f>IF(BBC_1!A61="","",BBC_1!A61)</f>
        <v>50</v>
      </c>
      <c r="B62" s="122">
        <f t="shared" si="10"/>
        <v>50</v>
      </c>
      <c r="C62" s="123" t="str">
        <f t="shared" si="18"/>
        <v>A50</v>
      </c>
      <c r="D62" s="124">
        <f t="shared" si="19"/>
        <v>4000000</v>
      </c>
      <c r="E62" s="125">
        <f t="shared" si="20"/>
        <v>1</v>
      </c>
      <c r="F62" s="123"/>
      <c r="G62" s="123"/>
      <c r="H62" s="125">
        <f t="shared" si="21"/>
        <v>27</v>
      </c>
      <c r="I62" s="124">
        <f t="shared" si="11"/>
        <v>4153846</v>
      </c>
      <c r="J62" s="123"/>
      <c r="K62" s="123"/>
      <c r="L62" s="124">
        <f>IF(A62="","",VLOOKUP(A62,BCC_1,37,0)*Infor!$E$16)</f>
        <v>800000</v>
      </c>
      <c r="M62" s="124">
        <f t="shared" si="22"/>
        <v>1600000</v>
      </c>
      <c r="N62" s="124">
        <f t="shared" si="12"/>
        <v>6553846</v>
      </c>
      <c r="O62" s="124"/>
      <c r="P62" s="124">
        <f>IF($A62="","",IF(VLOOKUP($A62,DANH_SACH,12,0)="N","",ROUND($D62*Infor!$B$33,0)))</f>
        <v>320000</v>
      </c>
      <c r="Q62" s="124">
        <f>IF($A62="","",IF(VLOOKUP($A62,DANH_SACH,12,0)="N","",ROUND($D62*Infor!$B$34,0)))</f>
        <v>60000</v>
      </c>
      <c r="R62" s="124">
        <f>IF($A62="","",IF(VLOOKUP($A62,DANH_SACH,12,0)="N","",ROUND($D62*Infor!$B$35,0)))</f>
        <v>40000</v>
      </c>
      <c r="S62" s="124">
        <f>IF(A62="","",IF(AC62&lt;=Infor!$B$41,ROUND(5%*AC62,0),IF(AC62&lt;=Infor!$B$42,ROUND(10%*AC62-250000,0),IF(AC62&lt;=Infor!$B$43,ROUND(15%*AC62-750000,0),IF(AC62&lt;=Infor!$B$44,ROUND(20%*AC62-1650000,0),IF(AC62&lt;=Infor!$B$45,ROUND(25%*AC62-3250000,0),IF(AC62&lt;=Infor!$B$46,ROUND(30%*AC62-5850000,0),ROUND(35%*AC62-9850000,0))))))))</f>
        <v>0</v>
      </c>
      <c r="T62" s="124">
        <f t="shared" si="13"/>
        <v>420000</v>
      </c>
      <c r="U62" s="126">
        <f t="shared" si="14"/>
        <v>6133846</v>
      </c>
      <c r="V62" s="79">
        <f t="shared" si="0"/>
        <v>1</v>
      </c>
      <c r="W62" s="79">
        <v>15</v>
      </c>
      <c r="X62" s="79" t="str">
        <f t="shared" si="15"/>
        <v>Print</v>
      </c>
      <c r="Y62" s="78">
        <f>IF(A62="","",N62-IF(L62&gt;Infor!$E$15,Infor!$E$15,TTL_1!L62))</f>
        <v>5823846</v>
      </c>
      <c r="Z62" s="78">
        <f t="shared" si="23"/>
        <v>1</v>
      </c>
      <c r="AA62" s="78">
        <f>IF(A62="","",Infor!$E$13+Infor!$E$14*TTL_1!Z62)</f>
        <v>12600000</v>
      </c>
      <c r="AB62" s="78">
        <f t="shared" si="16"/>
        <v>420000</v>
      </c>
      <c r="AC62" s="78">
        <f t="shared" si="17"/>
        <v>0</v>
      </c>
      <c r="AD62" s="78" t="str">
        <f>IF(Infor!$E$18="N","",IF(A62="","",IF(VLOOKUP(A62,DANH_SACH,12,0)="N","",ROUND(D62*Infor!$B$36,))))</f>
        <v/>
      </c>
      <c r="AE62" s="78" t="str">
        <f>IF(Infor!$E$19="N","",IF(A62="","",IF(VLOOKUP(A62,DANH_SACH,12,0)="N","",ROUND(D62*Infor!$E$36,0))))</f>
        <v/>
      </c>
      <c r="AF62" s="88">
        <f t="shared" si="24"/>
        <v>6421</v>
      </c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5" customHeight="1" x14ac:dyDescent="0.3">
      <c r="B63" s="127"/>
      <c r="C63" s="128"/>
      <c r="D63" s="129"/>
      <c r="E63" s="130"/>
      <c r="F63" s="128"/>
      <c r="G63" s="128"/>
      <c r="H63" s="130"/>
      <c r="I63" s="129"/>
      <c r="J63" s="128"/>
      <c r="K63" s="128"/>
      <c r="L63" s="129"/>
      <c r="M63" s="129"/>
      <c r="N63" s="129"/>
      <c r="O63" s="129"/>
      <c r="P63" s="129"/>
      <c r="Q63" s="129"/>
      <c r="R63" s="129"/>
      <c r="S63" s="129"/>
      <c r="T63" s="129"/>
      <c r="U63" s="131"/>
      <c r="W63" s="79">
        <v>15</v>
      </c>
      <c r="X63" s="44" t="s">
        <v>143</v>
      </c>
      <c r="Y63" s="78"/>
      <c r="Z63" s="78"/>
      <c r="AA63" s="78"/>
      <c r="AB63" s="78"/>
      <c r="AC63" s="78"/>
      <c r="AD63" s="78"/>
      <c r="AE63" s="78"/>
      <c r="AF63" s="8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s="43" customFormat="1" ht="15" customHeight="1" thickBot="1" x14ac:dyDescent="0.35">
      <c r="B64" s="278" t="s">
        <v>129</v>
      </c>
      <c r="C64" s="279"/>
      <c r="D64" s="114">
        <f>SUM(D13:D63)</f>
        <v>201500000</v>
      </c>
      <c r="E64" s="115"/>
      <c r="F64" s="113"/>
      <c r="G64" s="113"/>
      <c r="H64" s="115">
        <f>SUM(H13:H63)</f>
        <v>1350</v>
      </c>
      <c r="I64" s="114">
        <f>SUM(I13:I63)</f>
        <v>239105761</v>
      </c>
      <c r="J64" s="113"/>
      <c r="K64" s="113"/>
      <c r="L64" s="114">
        <f t="shared" ref="L64:U64" si="25">SUM(L13:L63)</f>
        <v>40000000</v>
      </c>
      <c r="M64" s="114">
        <f t="shared" si="25"/>
        <v>84800000</v>
      </c>
      <c r="N64" s="114">
        <f t="shared" si="25"/>
        <v>363905761</v>
      </c>
      <c r="O64" s="114">
        <f t="shared" si="25"/>
        <v>0</v>
      </c>
      <c r="P64" s="114">
        <f t="shared" si="25"/>
        <v>9400000</v>
      </c>
      <c r="Q64" s="114">
        <f t="shared" si="25"/>
        <v>1762500</v>
      </c>
      <c r="R64" s="114">
        <f t="shared" si="25"/>
        <v>1175000</v>
      </c>
      <c r="S64" s="114">
        <f t="shared" si="25"/>
        <v>277991</v>
      </c>
      <c r="T64" s="114">
        <f t="shared" si="25"/>
        <v>12615491</v>
      </c>
      <c r="U64" s="116">
        <f t="shared" si="25"/>
        <v>351290270</v>
      </c>
      <c r="W64" s="79">
        <v>15</v>
      </c>
      <c r="X64" s="44" t="s">
        <v>143</v>
      </c>
      <c r="Y64" s="87">
        <f>SUM(Y13:Y63)</f>
        <v>327405761</v>
      </c>
      <c r="Z64" s="87"/>
      <c r="AA64" s="87">
        <f>SUM(AA13:AA63)</f>
        <v>655200000</v>
      </c>
      <c r="AB64" s="87">
        <f>SUM(AB13:AB63)</f>
        <v>12337500</v>
      </c>
      <c r="AC64" s="87">
        <f>SUM(AC13:AC63)</f>
        <v>5559807</v>
      </c>
      <c r="AD64" s="87">
        <f>SUM(AD13:AD63)</f>
        <v>0</v>
      </c>
      <c r="AE64" s="87">
        <f>SUM(AE13:AE63)</f>
        <v>0</v>
      </c>
      <c r="AF64" s="89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2:24" ht="15" customHeight="1" thickTop="1" x14ac:dyDescent="0.25">
      <c r="W65" s="79">
        <v>15</v>
      </c>
      <c r="X65" s="44" t="s">
        <v>143</v>
      </c>
    </row>
    <row r="66" spans="2:24" ht="15" customHeight="1" x14ac:dyDescent="0.3">
      <c r="B66" s="43" t="s">
        <v>184</v>
      </c>
      <c r="E66" s="45" t="str">
        <f>[3]!docso(U64)</f>
        <v>Ba trăm năm mươi mốt triệu, hai trăm chín mươi ngàn, hai trăm bảy mươi đồng chẵn.</v>
      </c>
      <c r="W66" s="79">
        <v>15</v>
      </c>
      <c r="X66" s="44" t="s">
        <v>143</v>
      </c>
    </row>
    <row r="67" spans="2:24" ht="15" customHeight="1" x14ac:dyDescent="0.25">
      <c r="R67" s="109">
        <f>EOMONTH(B8,0)</f>
        <v>42766</v>
      </c>
      <c r="S67" s="92"/>
      <c r="T67" s="92"/>
      <c r="W67" s="79">
        <v>15</v>
      </c>
      <c r="X67" s="44" t="s">
        <v>143</v>
      </c>
    </row>
    <row r="68" spans="2:24" ht="15" customHeight="1" x14ac:dyDescent="0.25">
      <c r="D68" s="75" t="s">
        <v>186</v>
      </c>
      <c r="M68" s="75" t="s">
        <v>185</v>
      </c>
      <c r="R68" s="107" t="s">
        <v>4</v>
      </c>
      <c r="S68" s="92"/>
      <c r="T68" s="92"/>
      <c r="W68" s="79">
        <v>15</v>
      </c>
      <c r="X68" s="44" t="s">
        <v>143</v>
      </c>
    </row>
    <row r="69" spans="2:24" ht="15" customHeight="1" x14ac:dyDescent="0.25">
      <c r="D69" s="74" t="s">
        <v>138</v>
      </c>
      <c r="M69" s="74" t="s">
        <v>138</v>
      </c>
      <c r="R69" s="108" t="s">
        <v>138</v>
      </c>
      <c r="S69" s="92"/>
      <c r="T69" s="92"/>
      <c r="W69" s="79">
        <v>15</v>
      </c>
      <c r="X69" s="44" t="s">
        <v>143</v>
      </c>
    </row>
    <row r="70" spans="2:24" ht="15" customHeight="1" x14ac:dyDescent="0.25">
      <c r="W70" s="79">
        <v>15</v>
      </c>
      <c r="X70" s="44" t="s">
        <v>143</v>
      </c>
    </row>
    <row r="71" spans="2:24" ht="15" customHeight="1" x14ac:dyDescent="0.25">
      <c r="W71" s="79">
        <v>15</v>
      </c>
      <c r="X71" s="44" t="s">
        <v>143</v>
      </c>
    </row>
    <row r="72" spans="2:24" ht="15" customHeight="1" x14ac:dyDescent="0.25">
      <c r="W72" s="79">
        <v>15</v>
      </c>
      <c r="X72" s="44" t="s">
        <v>143</v>
      </c>
    </row>
    <row r="73" spans="2:24" ht="15" customHeight="1" x14ac:dyDescent="0.25">
      <c r="W73" s="79">
        <v>15</v>
      </c>
      <c r="X73" s="44" t="s">
        <v>143</v>
      </c>
    </row>
    <row r="74" spans="2:24" s="75" customFormat="1" ht="15" customHeight="1" x14ac:dyDescent="0.25">
      <c r="D74" s="75" t="str">
        <f>+Infor!C9</f>
        <v>Vũ Thị Thu Phương</v>
      </c>
      <c r="M74" s="75" t="str">
        <f>+Infor!C7</f>
        <v>Bùi Thị Nhung</v>
      </c>
      <c r="R74" s="107" t="str">
        <f>+Infor!C6</f>
        <v>Trần Quang Trung</v>
      </c>
      <c r="S74" s="107"/>
      <c r="T74" s="107"/>
      <c r="W74" s="79">
        <v>15</v>
      </c>
      <c r="X74" s="44" t="s">
        <v>143</v>
      </c>
    </row>
  </sheetData>
  <autoFilter ref="A1:AW74"/>
  <mergeCells count="14">
    <mergeCell ref="B64:C64"/>
    <mergeCell ref="U10:U11"/>
    <mergeCell ref="J10:K10"/>
    <mergeCell ref="L10:L11"/>
    <mergeCell ref="M10:M11"/>
    <mergeCell ref="N10:N11"/>
    <mergeCell ref="O10:O11"/>
    <mergeCell ref="P10:T10"/>
    <mergeCell ref="H10:I10"/>
    <mergeCell ref="B10:B11"/>
    <mergeCell ref="C10:C11"/>
    <mergeCell ref="D10:D11"/>
    <mergeCell ref="E10:E11"/>
    <mergeCell ref="F10:G10"/>
  </mergeCells>
  <conditionalFormatting sqref="AI6">
    <cfRule type="cellIs" dxfId="46" priority="1" operator="notEqual">
      <formula>$N$64</formula>
    </cfRule>
    <cfRule type="cellIs" dxfId="45" priority="13" operator="notEqual">
      <formula>$N$64</formula>
    </cfRule>
  </conditionalFormatting>
  <conditionalFormatting sqref="AO6">
    <cfRule type="cellIs" dxfId="44" priority="6" operator="notEqual">
      <formula>$AE$64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zoomScale="115" zoomScaleNormal="115" zoomScaleSheetLayoutView="115" workbookViewId="0">
      <selection activeCell="A3" sqref="A3"/>
    </sheetView>
  </sheetViews>
  <sheetFormatPr defaultColWidth="8.88671875" defaultRowHeight="15" customHeight="1" x14ac:dyDescent="0.3"/>
  <cols>
    <col min="1" max="1" width="3.33203125" style="46" customWidth="1"/>
    <col min="2" max="2" width="5.33203125" style="46" customWidth="1"/>
    <col min="3" max="3" width="15.5546875" style="46" customWidth="1"/>
    <col min="4" max="4" width="8.88671875" style="46" customWidth="1"/>
    <col min="5" max="35" width="2.6640625" style="46" customWidth="1"/>
    <col min="36" max="36" width="4" style="46" customWidth="1"/>
    <col min="37" max="38" width="5.6640625" style="46" customWidth="1"/>
    <col min="39" max="40" width="4.109375" style="46" customWidth="1"/>
    <col min="41" max="46" width="8.88671875" style="44"/>
    <col min="47" max="16384" width="8.88671875" style="46"/>
  </cols>
  <sheetData>
    <row r="1" spans="1:46" s="44" customFormat="1" ht="13.2" x14ac:dyDescent="0.25">
      <c r="AO1" s="44" t="s">
        <v>134</v>
      </c>
      <c r="AP1" s="44" t="s">
        <v>142</v>
      </c>
      <c r="AQ1" s="44" t="s">
        <v>143</v>
      </c>
    </row>
    <row r="2" spans="1:46" s="44" customFormat="1" ht="15" customHeight="1" x14ac:dyDescent="0.25">
      <c r="B2" s="43" t="str">
        <f>Infor!A1</f>
        <v>CÔNG TY CỔ PHẦN QUỐC TẾ VIETRANS MIỀN BẮC</v>
      </c>
      <c r="AI2" s="76" t="s">
        <v>139</v>
      </c>
      <c r="AO2" s="44">
        <f>MONTH($B$7)</f>
        <v>2</v>
      </c>
      <c r="AP2" s="69">
        <v>15</v>
      </c>
      <c r="AQ2" s="44" t="s">
        <v>143</v>
      </c>
    </row>
    <row r="3" spans="1:46" s="44" customFormat="1" ht="15" customHeight="1" x14ac:dyDescent="0.3">
      <c r="B3" s="45" t="str">
        <f>Infor!A2</f>
        <v>Địa chỉ: P. 303, số 33 ngõ 30 phố Hoa Lâm, P. Việt Hưng, Q. Long Biên, Hà Nội</v>
      </c>
      <c r="AI3" s="77" t="s">
        <v>140</v>
      </c>
      <c r="AO3" s="44">
        <f t="shared" ref="AO3:AO63" si="0">MONTH($B$7)</f>
        <v>2</v>
      </c>
      <c r="AP3" s="69">
        <v>15</v>
      </c>
      <c r="AQ3" s="44" t="s">
        <v>143</v>
      </c>
    </row>
    <row r="4" spans="1:46" s="44" customFormat="1" ht="15" customHeight="1" x14ac:dyDescent="0.25">
      <c r="B4" s="43" t="str">
        <f>Infor!A3</f>
        <v xml:space="preserve">Bộ phận: </v>
      </c>
      <c r="AI4" s="77" t="s">
        <v>141</v>
      </c>
      <c r="AO4" s="44">
        <f t="shared" si="0"/>
        <v>2</v>
      </c>
      <c r="AP4" s="69">
        <v>15</v>
      </c>
      <c r="AQ4" s="44" t="s">
        <v>143</v>
      </c>
    </row>
    <row r="5" spans="1:46" s="44" customFormat="1" ht="15" customHeight="1" x14ac:dyDescent="0.25">
      <c r="AO5" s="44">
        <f t="shared" si="0"/>
        <v>2</v>
      </c>
      <c r="AP5" s="69">
        <v>15</v>
      </c>
      <c r="AQ5" s="44" t="s">
        <v>143</v>
      </c>
    </row>
    <row r="6" spans="1:46" s="44" customFormat="1" ht="25.2" customHeight="1" x14ac:dyDescent="0.35">
      <c r="B6" s="264" t="s">
        <v>121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4">
        <f t="shared" si="0"/>
        <v>2</v>
      </c>
      <c r="AP6" s="69">
        <v>25</v>
      </c>
      <c r="AQ6" s="44" t="s">
        <v>143</v>
      </c>
    </row>
    <row r="7" spans="1:46" s="44" customFormat="1" ht="19.95" customHeight="1" x14ac:dyDescent="0.3">
      <c r="B7" s="265">
        <f>DATE(Infor!B11,2,1)</f>
        <v>42767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4">
        <f t="shared" si="0"/>
        <v>2</v>
      </c>
      <c r="AP7" s="69">
        <v>20</v>
      </c>
      <c r="AQ7" s="44" t="s">
        <v>143</v>
      </c>
    </row>
    <row r="8" spans="1:46" s="44" customFormat="1" ht="15" customHeight="1" thickBot="1" x14ac:dyDescent="0.3">
      <c r="AO8" s="44">
        <f t="shared" si="0"/>
        <v>2</v>
      </c>
      <c r="AP8" s="69">
        <v>15</v>
      </c>
      <c r="AQ8" s="44" t="s">
        <v>143</v>
      </c>
    </row>
    <row r="9" spans="1:46" ht="25.2" customHeight="1" thickTop="1" x14ac:dyDescent="0.3">
      <c r="B9" s="271" t="s">
        <v>17</v>
      </c>
      <c r="C9" s="273" t="s">
        <v>130</v>
      </c>
      <c r="D9" s="273" t="s">
        <v>131</v>
      </c>
      <c r="E9" s="275" t="s">
        <v>132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 t="s">
        <v>133</v>
      </c>
      <c r="AK9" s="275"/>
      <c r="AL9" s="275"/>
      <c r="AM9" s="275"/>
      <c r="AN9" s="277"/>
      <c r="AO9" s="44">
        <f t="shared" si="0"/>
        <v>2</v>
      </c>
      <c r="AP9" s="69">
        <v>25</v>
      </c>
      <c r="AQ9" s="44" t="s">
        <v>143</v>
      </c>
    </row>
    <row r="10" spans="1:46" ht="25.2" customHeight="1" x14ac:dyDescent="0.3">
      <c r="B10" s="272"/>
      <c r="C10" s="274"/>
      <c r="D10" s="274"/>
      <c r="E10" s="51">
        <f>B7</f>
        <v>42767</v>
      </c>
      <c r="F10" s="51">
        <f>IF(E10="","",IF(DAY(E10+1)=DAY($E$10),"",E10+1))</f>
        <v>42768</v>
      </c>
      <c r="G10" s="51">
        <f t="shared" ref="G10:AI10" si="1">IF(F10="","",IF(DAY(F10+1)=DAY($E$10),"",F10+1))</f>
        <v>42769</v>
      </c>
      <c r="H10" s="51">
        <f t="shared" si="1"/>
        <v>42770</v>
      </c>
      <c r="I10" s="51">
        <f t="shared" si="1"/>
        <v>42771</v>
      </c>
      <c r="J10" s="51">
        <f t="shared" si="1"/>
        <v>42772</v>
      </c>
      <c r="K10" s="51">
        <f t="shared" si="1"/>
        <v>42773</v>
      </c>
      <c r="L10" s="51">
        <f t="shared" si="1"/>
        <v>42774</v>
      </c>
      <c r="M10" s="51">
        <f t="shared" si="1"/>
        <v>42775</v>
      </c>
      <c r="N10" s="51">
        <f t="shared" si="1"/>
        <v>42776</v>
      </c>
      <c r="O10" s="51">
        <f t="shared" si="1"/>
        <v>42777</v>
      </c>
      <c r="P10" s="51">
        <f t="shared" si="1"/>
        <v>42778</v>
      </c>
      <c r="Q10" s="51">
        <f t="shared" si="1"/>
        <v>42779</v>
      </c>
      <c r="R10" s="51">
        <f t="shared" si="1"/>
        <v>42780</v>
      </c>
      <c r="S10" s="51">
        <f t="shared" si="1"/>
        <v>42781</v>
      </c>
      <c r="T10" s="51">
        <f t="shared" si="1"/>
        <v>42782</v>
      </c>
      <c r="U10" s="51">
        <f t="shared" si="1"/>
        <v>42783</v>
      </c>
      <c r="V10" s="51">
        <f t="shared" si="1"/>
        <v>42784</v>
      </c>
      <c r="W10" s="51">
        <f t="shared" si="1"/>
        <v>42785</v>
      </c>
      <c r="X10" s="51">
        <f t="shared" si="1"/>
        <v>42786</v>
      </c>
      <c r="Y10" s="51">
        <f t="shared" si="1"/>
        <v>42787</v>
      </c>
      <c r="Z10" s="51">
        <f t="shared" si="1"/>
        <v>42788</v>
      </c>
      <c r="AA10" s="51">
        <f t="shared" si="1"/>
        <v>42789</v>
      </c>
      <c r="AB10" s="51">
        <f t="shared" si="1"/>
        <v>42790</v>
      </c>
      <c r="AC10" s="51">
        <f t="shared" si="1"/>
        <v>42791</v>
      </c>
      <c r="AD10" s="51">
        <f t="shared" si="1"/>
        <v>42792</v>
      </c>
      <c r="AE10" s="51">
        <f t="shared" si="1"/>
        <v>42793</v>
      </c>
      <c r="AF10" s="51">
        <f t="shared" si="1"/>
        <v>42794</v>
      </c>
      <c r="AG10" s="51" t="str">
        <f t="shared" si="1"/>
        <v/>
      </c>
      <c r="AH10" s="51" t="str">
        <f t="shared" si="1"/>
        <v/>
      </c>
      <c r="AI10" s="51" t="str">
        <f t="shared" si="1"/>
        <v/>
      </c>
      <c r="AJ10" s="276" t="s">
        <v>127</v>
      </c>
      <c r="AK10" s="269" t="s">
        <v>128</v>
      </c>
      <c r="AL10" s="269" t="s">
        <v>122</v>
      </c>
      <c r="AM10" s="269" t="s">
        <v>123</v>
      </c>
      <c r="AN10" s="270" t="s">
        <v>124</v>
      </c>
      <c r="AO10" s="44">
        <f t="shared" si="0"/>
        <v>2</v>
      </c>
      <c r="AP10" s="69">
        <v>25</v>
      </c>
      <c r="AQ10" s="44" t="s">
        <v>143</v>
      </c>
    </row>
    <row r="11" spans="1:46" ht="75" customHeight="1" x14ac:dyDescent="0.3">
      <c r="B11" s="272"/>
      <c r="C11" s="274"/>
      <c r="D11" s="274"/>
      <c r="E11" s="50" t="str">
        <f>IF(E10="","",CHOOSE(WEEKDAY(E10),"          Chủ nhật","          Thứ hai","          Thứ ba","          Thứ tư","          Thứ năm","          Thứ sáu","          Thứ bảy"))</f>
        <v xml:space="preserve">          Thứ tư</v>
      </c>
      <c r="F11" s="50" t="str">
        <f t="shared" ref="F11:AI11" si="2">IF(F10="","",CHOOSE(WEEKDAY(F10),"          Chủ nhật","          Thứ hai","          Thứ ba","          Thứ tư","          Thứ năm","          Thứ sáu","          Thứ bảy"))</f>
        <v xml:space="preserve">          Thứ năm</v>
      </c>
      <c r="G11" s="50" t="str">
        <f t="shared" si="2"/>
        <v xml:space="preserve">          Thứ sáu</v>
      </c>
      <c r="H11" s="50" t="str">
        <f t="shared" si="2"/>
        <v xml:space="preserve">          Thứ bảy</v>
      </c>
      <c r="I11" s="50" t="str">
        <f t="shared" si="2"/>
        <v xml:space="preserve">          Chủ nhật</v>
      </c>
      <c r="J11" s="50" t="str">
        <f t="shared" si="2"/>
        <v xml:space="preserve">          Thứ hai</v>
      </c>
      <c r="K11" s="50" t="str">
        <f t="shared" si="2"/>
        <v xml:space="preserve">          Thứ ba</v>
      </c>
      <c r="L11" s="50" t="str">
        <f t="shared" si="2"/>
        <v xml:space="preserve">          Thứ tư</v>
      </c>
      <c r="M11" s="50" t="str">
        <f t="shared" si="2"/>
        <v xml:space="preserve">          Thứ năm</v>
      </c>
      <c r="N11" s="50" t="str">
        <f t="shared" si="2"/>
        <v xml:space="preserve">          Thứ sáu</v>
      </c>
      <c r="O11" s="50" t="str">
        <f t="shared" si="2"/>
        <v xml:space="preserve">          Thứ bảy</v>
      </c>
      <c r="P11" s="50" t="str">
        <f t="shared" si="2"/>
        <v xml:space="preserve">          Chủ nhật</v>
      </c>
      <c r="Q11" s="50" t="str">
        <f t="shared" si="2"/>
        <v xml:space="preserve">          Thứ hai</v>
      </c>
      <c r="R11" s="50" t="str">
        <f t="shared" si="2"/>
        <v xml:space="preserve">          Thứ ba</v>
      </c>
      <c r="S11" s="50" t="str">
        <f t="shared" si="2"/>
        <v xml:space="preserve">          Thứ tư</v>
      </c>
      <c r="T11" s="50" t="str">
        <f t="shared" si="2"/>
        <v xml:space="preserve">          Thứ năm</v>
      </c>
      <c r="U11" s="50" t="str">
        <f t="shared" si="2"/>
        <v xml:space="preserve">          Thứ sáu</v>
      </c>
      <c r="V11" s="50" t="str">
        <f t="shared" si="2"/>
        <v xml:space="preserve">          Thứ bảy</v>
      </c>
      <c r="W11" s="50" t="str">
        <f t="shared" si="2"/>
        <v xml:space="preserve">          Chủ nhật</v>
      </c>
      <c r="X11" s="50" t="str">
        <f t="shared" si="2"/>
        <v xml:space="preserve">          Thứ hai</v>
      </c>
      <c r="Y11" s="50" t="str">
        <f t="shared" si="2"/>
        <v xml:space="preserve">          Thứ ba</v>
      </c>
      <c r="Z11" s="50" t="str">
        <f t="shared" si="2"/>
        <v xml:space="preserve">          Thứ tư</v>
      </c>
      <c r="AA11" s="50" t="str">
        <f t="shared" si="2"/>
        <v xml:space="preserve">          Thứ năm</v>
      </c>
      <c r="AB11" s="50" t="str">
        <f t="shared" si="2"/>
        <v xml:space="preserve">          Thứ sáu</v>
      </c>
      <c r="AC11" s="50" t="str">
        <f t="shared" si="2"/>
        <v xml:space="preserve">          Thứ bảy</v>
      </c>
      <c r="AD11" s="50" t="str">
        <f t="shared" si="2"/>
        <v xml:space="preserve">          Chủ nhật</v>
      </c>
      <c r="AE11" s="50" t="str">
        <f t="shared" si="2"/>
        <v xml:space="preserve">          Thứ hai</v>
      </c>
      <c r="AF11" s="50" t="str">
        <f t="shared" si="2"/>
        <v xml:space="preserve">          Thứ ba</v>
      </c>
      <c r="AG11" s="50" t="str">
        <f t="shared" si="2"/>
        <v/>
      </c>
      <c r="AH11" s="50" t="str">
        <f t="shared" si="2"/>
        <v/>
      </c>
      <c r="AI11" s="50" t="str">
        <f t="shared" si="2"/>
        <v/>
      </c>
      <c r="AJ11" s="276"/>
      <c r="AK11" s="269"/>
      <c r="AL11" s="269"/>
      <c r="AM11" s="269"/>
      <c r="AN11" s="270"/>
      <c r="AO11" s="44">
        <f t="shared" si="0"/>
        <v>2</v>
      </c>
      <c r="AP11" s="69">
        <v>75</v>
      </c>
      <c r="AQ11" s="44" t="s">
        <v>143</v>
      </c>
    </row>
    <row r="12" spans="1:46" s="48" customFormat="1" ht="15" customHeight="1" x14ac:dyDescent="0.25">
      <c r="A12" s="48">
        <v>1</v>
      </c>
      <c r="B12" s="54">
        <f>IF(AND(A12="",B9="STT"),0,IF(A12="",B11,B11+1))</f>
        <v>1</v>
      </c>
      <c r="C12" s="55" t="str">
        <f t="shared" ref="C12:C61" si="3">IF(A12="","",VLOOKUP(A12,DANH_SACH,2,0))</f>
        <v>Trần Quang Trung</v>
      </c>
      <c r="D12" s="55" t="str">
        <f t="shared" ref="D12:D61" si="4">IF(A12="","",VLOOKUP(A12,DANH_SACH,3,0))</f>
        <v>Giám đốc</v>
      </c>
      <c r="E12" s="56" t="str">
        <f>IF(OR($A12="",E$10=""),"",IF(IFERROR(MATCH(BBC_2!E$10,Infor!$A$13:$A$30,0),0)&gt;0,"L",IF(WEEKDAY(E$10)=1,"","X")))</f>
        <v>L</v>
      </c>
      <c r="F12" s="56" t="str">
        <f>IF(OR($A12="",F$10=""),"",IF(IFERROR(MATCH(BBC_2!F$10,Infor!$A$13:$A$30,0),0)&gt;0,"L",IF(WEEKDAY(F$10)=1,"","X")))</f>
        <v>X</v>
      </c>
      <c r="G12" s="56" t="str">
        <f>IF(OR($A12="",G$10=""),"",IF(IFERROR(MATCH(BBC_2!G$10,Infor!$A$13:$A$30,0),0)&gt;0,"L",IF(WEEKDAY(G$10)=1,"","X")))</f>
        <v>X</v>
      </c>
      <c r="H12" s="56" t="str">
        <f>IF(OR($A12="",H$10=""),"",IF(IFERROR(MATCH(BBC_2!H$10,Infor!$A$13:$A$30,0),0)&gt;0,"L",IF(WEEKDAY(H$10)=1,"","X")))</f>
        <v>X</v>
      </c>
      <c r="I12" s="56" t="str">
        <f>IF(OR($A12="",I$10=""),"",IF(IFERROR(MATCH(BBC_2!I$10,Infor!$A$13:$A$30,0),0)&gt;0,"L",IF(WEEKDAY(I$10)=1,"","X")))</f>
        <v/>
      </c>
      <c r="J12" s="56" t="str">
        <f>IF(OR($A12="",J$10=""),"",IF(IFERROR(MATCH(BBC_2!J$10,Infor!$A$13:$A$30,0),0)&gt;0,"L",IF(WEEKDAY(J$10)=1,"","X")))</f>
        <v>X</v>
      </c>
      <c r="K12" s="56" t="str">
        <f>IF(OR($A12="",K$10=""),"",IF(IFERROR(MATCH(BBC_2!K$10,Infor!$A$13:$A$30,0),0)&gt;0,"L",IF(WEEKDAY(K$10)=1,"","X")))</f>
        <v>X</v>
      </c>
      <c r="L12" s="56" t="str">
        <f>IF(OR($A12="",L$10=""),"",IF(IFERROR(MATCH(BBC_2!L$10,Infor!$A$13:$A$30,0),0)&gt;0,"L",IF(WEEKDAY(L$10)=1,"","X")))</f>
        <v>X</v>
      </c>
      <c r="M12" s="56" t="str">
        <f>IF(OR($A12="",M$10=""),"",IF(IFERROR(MATCH(BBC_2!M$10,Infor!$A$13:$A$30,0),0)&gt;0,"L",IF(WEEKDAY(M$10)=1,"","X")))</f>
        <v>X</v>
      </c>
      <c r="N12" s="56" t="str">
        <f>IF(OR($A12="",N$10=""),"",IF(IFERROR(MATCH(BBC_2!N$10,Infor!$A$13:$A$30,0),0)&gt;0,"L",IF(WEEKDAY(N$10)=1,"","X")))</f>
        <v>X</v>
      </c>
      <c r="O12" s="56" t="str">
        <f>IF(OR($A12="",O$10=""),"",IF(IFERROR(MATCH(BBC_2!O$10,Infor!$A$13:$A$30,0),0)&gt;0,"L",IF(WEEKDAY(O$10)=1,"","X")))</f>
        <v>X</v>
      </c>
      <c r="P12" s="56" t="str">
        <f>IF(OR($A12="",P$10=""),"",IF(IFERROR(MATCH(BBC_2!P$10,Infor!$A$13:$A$30,0),0)&gt;0,"L",IF(WEEKDAY(P$10)=1,"","X")))</f>
        <v/>
      </c>
      <c r="Q12" s="56" t="str">
        <f>IF(OR($A12="",Q$10=""),"",IF(IFERROR(MATCH(BBC_2!Q$10,Infor!$A$13:$A$30,0),0)&gt;0,"L",IF(WEEKDAY(Q$10)=1,"","X")))</f>
        <v>X</v>
      </c>
      <c r="R12" s="56" t="str">
        <f>IF(OR($A12="",R$10=""),"",IF(IFERROR(MATCH(BBC_2!R$10,Infor!$A$13:$A$30,0),0)&gt;0,"L",IF(WEEKDAY(R$10)=1,"","X")))</f>
        <v>X</v>
      </c>
      <c r="S12" s="56" t="str">
        <f>IF(OR($A12="",S$10=""),"",IF(IFERROR(MATCH(BBC_2!S$10,Infor!$A$13:$A$30,0),0)&gt;0,"L",IF(WEEKDAY(S$10)=1,"","X")))</f>
        <v>X</v>
      </c>
      <c r="T12" s="56" t="str">
        <f>IF(OR($A12="",T$10=""),"",IF(IFERROR(MATCH(BBC_2!T$10,Infor!$A$13:$A$30,0),0)&gt;0,"L",IF(WEEKDAY(T$10)=1,"","X")))</f>
        <v>X</v>
      </c>
      <c r="U12" s="56" t="str">
        <f>IF(OR($A12="",U$10=""),"",IF(IFERROR(MATCH(BBC_2!U$10,Infor!$A$13:$A$30,0),0)&gt;0,"L",IF(WEEKDAY(U$10)=1,"","X")))</f>
        <v>X</v>
      </c>
      <c r="V12" s="56" t="str">
        <f>IF(OR($A12="",V$10=""),"",IF(IFERROR(MATCH(BBC_2!V$10,Infor!$A$13:$A$30,0),0)&gt;0,"L",IF(WEEKDAY(V$10)=1,"","X")))</f>
        <v>X</v>
      </c>
      <c r="W12" s="56" t="str">
        <f>IF(OR($A12="",W$10=""),"",IF(IFERROR(MATCH(BBC_2!W$10,Infor!$A$13:$A$30,0),0)&gt;0,"L",IF(WEEKDAY(W$10)=1,"","X")))</f>
        <v/>
      </c>
      <c r="X12" s="56" t="str">
        <f>IF(OR($A12="",X$10=""),"",IF(IFERROR(MATCH(BBC_2!X$10,Infor!$A$13:$A$30,0),0)&gt;0,"L",IF(WEEKDAY(X$10)=1,"","X")))</f>
        <v>X</v>
      </c>
      <c r="Y12" s="56" t="str">
        <f>IF(OR($A12="",Y$10=""),"",IF(IFERROR(MATCH(BBC_2!Y$10,Infor!$A$13:$A$30,0),0)&gt;0,"L",IF(WEEKDAY(Y$10)=1,"","X")))</f>
        <v>X</v>
      </c>
      <c r="Z12" s="56" t="str">
        <f>IF(OR($A12="",Z$10=""),"",IF(IFERROR(MATCH(BBC_2!Z$10,Infor!$A$13:$A$30,0),0)&gt;0,"L",IF(WEEKDAY(Z$10)=1,"","X")))</f>
        <v>X</v>
      </c>
      <c r="AA12" s="56" t="str">
        <f>IF(OR($A12="",AA$10=""),"",IF(IFERROR(MATCH(BBC_2!AA$10,Infor!$A$13:$A$30,0),0)&gt;0,"L",IF(WEEKDAY(AA$10)=1,"","X")))</f>
        <v>X</v>
      </c>
      <c r="AB12" s="56" t="str">
        <f>IF(OR($A12="",AB$10=""),"",IF(IFERROR(MATCH(BBC_2!AB$10,Infor!$A$13:$A$30,0),0)&gt;0,"L",IF(WEEKDAY(AB$10)=1,"","X")))</f>
        <v>X</v>
      </c>
      <c r="AC12" s="56" t="str">
        <f>IF(OR($A12="",AC$10=""),"",IF(IFERROR(MATCH(BBC_2!AC$10,Infor!$A$13:$A$30,0),0)&gt;0,"L",IF(WEEKDAY(AC$10)=1,"","X")))</f>
        <v>X</v>
      </c>
      <c r="AD12" s="56" t="str">
        <f>IF(OR($A12="",AD$10=""),"",IF(IFERROR(MATCH(BBC_2!AD$10,Infor!$A$13:$A$30,0),0)&gt;0,"L",IF(WEEKDAY(AD$10)=1,"","X")))</f>
        <v/>
      </c>
      <c r="AE12" s="56" t="str">
        <f>IF(OR($A12="",AE$10=""),"",IF(IFERROR(MATCH(BBC_2!AE$10,Infor!$A$13:$A$30,0),0)&gt;0,"L",IF(WEEKDAY(AE$10)=1,"","X")))</f>
        <v>X</v>
      </c>
      <c r="AF12" s="56" t="str">
        <f>IF(OR($A12="",AF$10=""),"",IF(IFERROR(MATCH(BBC_2!AF$10,Infor!$A$13:$A$30,0),0)&gt;0,"L",IF(WEEKDAY(AF$10)=1,"","X")))</f>
        <v>X</v>
      </c>
      <c r="AG12" s="56" t="str">
        <f>IF(OR($A12="",AG$10=""),"",IF(IFERROR(MATCH(BBC_2!AG$10,Infor!$A$13:$A$30,0),0)&gt;0,"L",IF(WEEKDAY(AG$10)=1,"","X")))</f>
        <v/>
      </c>
      <c r="AH12" s="56" t="str">
        <f>IF(OR($A12="",AH$10=""),"",IF(IFERROR(MATCH(BBC_2!AH$10,Infor!$A$13:$A$30,0),0)&gt;0,"L",IF(WEEKDAY(AH$10)=1,"","X")))</f>
        <v/>
      </c>
      <c r="AI12" s="56" t="str">
        <f>IF(OR($A12="",AI$10=""),"",IF(IFERROR(MATCH(BBC_2!AI$10,Infor!$A$13:$A$30,0),0)&gt;0,"L",IF(WEEKDAY(AI$10)=1,"","X")))</f>
        <v/>
      </c>
      <c r="AJ12" s="57"/>
      <c r="AK12" s="57">
        <f>COUNTIF(E12:AI12,"X")+COUNTIF(E12:AI12,"\")/2</f>
        <v>23</v>
      </c>
      <c r="AL12" s="57">
        <f>COUNTIF(E12:AI12,"L")</f>
        <v>1</v>
      </c>
      <c r="AM12" s="57"/>
      <c r="AN12" s="58"/>
      <c r="AO12" s="44">
        <f t="shared" si="0"/>
        <v>2</v>
      </c>
      <c r="AP12" s="69">
        <v>15</v>
      </c>
      <c r="AQ12" s="69" t="str">
        <f>IF(A12="","","Print")</f>
        <v>Print</v>
      </c>
      <c r="AR12" s="69"/>
      <c r="AS12" s="69"/>
      <c r="AT12" s="69"/>
    </row>
    <row r="13" spans="1:46" s="48" customFormat="1" ht="15" customHeight="1" x14ac:dyDescent="0.25">
      <c r="A13" s="48">
        <v>2</v>
      </c>
      <c r="B13" s="59">
        <f t="shared" ref="B13:B61" si="5">IF(AND(A13="",B10="STT"),0,IF(A13="",B12,B12+1))</f>
        <v>2</v>
      </c>
      <c r="C13" s="60" t="str">
        <f t="shared" si="3"/>
        <v>Mai Văn Khương</v>
      </c>
      <c r="D13" s="60" t="str">
        <f t="shared" si="4"/>
        <v>P. Giám đốc</v>
      </c>
      <c r="E13" s="61" t="str">
        <f>IF(OR($A13="",E$10=""),"",IF(IFERROR(MATCH(BBC_2!E$10,Infor!$A$13:$A$30,0),0)&gt;0,"L",IF(WEEKDAY(E$10)=1,"","X")))</f>
        <v>L</v>
      </c>
      <c r="F13" s="61" t="str">
        <f>IF(OR($A13="",F$10=""),"",IF(IFERROR(MATCH(BBC_2!F$10,Infor!$A$13:$A$30,0),0)&gt;0,"L",IF(WEEKDAY(F$10)=1,"","X")))</f>
        <v>X</v>
      </c>
      <c r="G13" s="61" t="str">
        <f>IF(OR($A13="",G$10=""),"",IF(IFERROR(MATCH(BBC_2!G$10,Infor!$A$13:$A$30,0),0)&gt;0,"L",IF(WEEKDAY(G$10)=1,"","X")))</f>
        <v>X</v>
      </c>
      <c r="H13" s="61" t="str">
        <f>IF(OR($A13="",H$10=""),"",IF(IFERROR(MATCH(BBC_2!H$10,Infor!$A$13:$A$30,0),0)&gt;0,"L",IF(WEEKDAY(H$10)=1,"","X")))</f>
        <v>X</v>
      </c>
      <c r="I13" s="61" t="str">
        <f>IF(OR($A13="",I$10=""),"",IF(IFERROR(MATCH(BBC_2!I$10,Infor!$A$13:$A$30,0),0)&gt;0,"L",IF(WEEKDAY(I$10)=1,"","X")))</f>
        <v/>
      </c>
      <c r="J13" s="61" t="str">
        <f>IF(OR($A13="",J$10=""),"",IF(IFERROR(MATCH(BBC_2!J$10,Infor!$A$13:$A$30,0),0)&gt;0,"L",IF(WEEKDAY(J$10)=1,"","X")))</f>
        <v>X</v>
      </c>
      <c r="K13" s="61" t="str">
        <f>IF(OR($A13="",K$10=""),"",IF(IFERROR(MATCH(BBC_2!K$10,Infor!$A$13:$A$30,0),0)&gt;0,"L",IF(WEEKDAY(K$10)=1,"","X")))</f>
        <v>X</v>
      </c>
      <c r="L13" s="61" t="str">
        <f>IF(OR($A13="",L$10=""),"",IF(IFERROR(MATCH(BBC_2!L$10,Infor!$A$13:$A$30,0),0)&gt;0,"L",IF(WEEKDAY(L$10)=1,"","X")))</f>
        <v>X</v>
      </c>
      <c r="M13" s="61" t="str">
        <f>IF(OR($A13="",M$10=""),"",IF(IFERROR(MATCH(BBC_2!M$10,Infor!$A$13:$A$30,0),0)&gt;0,"L",IF(WEEKDAY(M$10)=1,"","X")))</f>
        <v>X</v>
      </c>
      <c r="N13" s="61" t="str">
        <f>IF(OR($A13="",N$10=""),"",IF(IFERROR(MATCH(BBC_2!N$10,Infor!$A$13:$A$30,0),0)&gt;0,"L",IF(WEEKDAY(N$10)=1,"","X")))</f>
        <v>X</v>
      </c>
      <c r="O13" s="61" t="str">
        <f>IF(OR($A13="",O$10=""),"",IF(IFERROR(MATCH(BBC_2!O$10,Infor!$A$13:$A$30,0),0)&gt;0,"L",IF(WEEKDAY(O$10)=1,"","X")))</f>
        <v>X</v>
      </c>
      <c r="P13" s="61" t="str">
        <f>IF(OR($A13="",P$10=""),"",IF(IFERROR(MATCH(BBC_2!P$10,Infor!$A$13:$A$30,0),0)&gt;0,"L",IF(WEEKDAY(P$10)=1,"","X")))</f>
        <v/>
      </c>
      <c r="Q13" s="61" t="str">
        <f>IF(OR($A13="",Q$10=""),"",IF(IFERROR(MATCH(BBC_2!Q$10,Infor!$A$13:$A$30,0),0)&gt;0,"L",IF(WEEKDAY(Q$10)=1,"","X")))</f>
        <v>X</v>
      </c>
      <c r="R13" s="61" t="str">
        <f>IF(OR($A13="",R$10=""),"",IF(IFERROR(MATCH(BBC_2!R$10,Infor!$A$13:$A$30,0),0)&gt;0,"L",IF(WEEKDAY(R$10)=1,"","X")))</f>
        <v>X</v>
      </c>
      <c r="S13" s="61" t="str">
        <f>IF(OR($A13="",S$10=""),"",IF(IFERROR(MATCH(BBC_2!S$10,Infor!$A$13:$A$30,0),0)&gt;0,"L",IF(WEEKDAY(S$10)=1,"","X")))</f>
        <v>X</v>
      </c>
      <c r="T13" s="61" t="str">
        <f>IF(OR($A13="",T$10=""),"",IF(IFERROR(MATCH(BBC_2!T$10,Infor!$A$13:$A$30,0),0)&gt;0,"L",IF(WEEKDAY(T$10)=1,"","X")))</f>
        <v>X</v>
      </c>
      <c r="U13" s="61" t="str">
        <f>IF(OR($A13="",U$10=""),"",IF(IFERROR(MATCH(BBC_2!U$10,Infor!$A$13:$A$30,0),0)&gt;0,"L",IF(WEEKDAY(U$10)=1,"","X")))</f>
        <v>X</v>
      </c>
      <c r="V13" s="61" t="str">
        <f>IF(OR($A13="",V$10=""),"",IF(IFERROR(MATCH(BBC_2!V$10,Infor!$A$13:$A$30,0),0)&gt;0,"L",IF(WEEKDAY(V$10)=1,"","X")))</f>
        <v>X</v>
      </c>
      <c r="W13" s="61" t="str">
        <f>IF(OR($A13="",W$10=""),"",IF(IFERROR(MATCH(BBC_2!W$10,Infor!$A$13:$A$30,0),0)&gt;0,"L",IF(WEEKDAY(W$10)=1,"","X")))</f>
        <v/>
      </c>
      <c r="X13" s="61" t="str">
        <f>IF(OR($A13="",X$10=""),"",IF(IFERROR(MATCH(BBC_2!X$10,Infor!$A$13:$A$30,0),0)&gt;0,"L",IF(WEEKDAY(X$10)=1,"","X")))</f>
        <v>X</v>
      </c>
      <c r="Y13" s="61" t="str">
        <f>IF(OR($A13="",Y$10=""),"",IF(IFERROR(MATCH(BBC_2!Y$10,Infor!$A$13:$A$30,0),0)&gt;0,"L",IF(WEEKDAY(Y$10)=1,"","X")))</f>
        <v>X</v>
      </c>
      <c r="Z13" s="61" t="str">
        <f>IF(OR($A13="",Z$10=""),"",IF(IFERROR(MATCH(BBC_2!Z$10,Infor!$A$13:$A$30,0),0)&gt;0,"L",IF(WEEKDAY(Z$10)=1,"","X")))</f>
        <v>X</v>
      </c>
      <c r="AA13" s="61" t="str">
        <f>IF(OR($A13="",AA$10=""),"",IF(IFERROR(MATCH(BBC_2!AA$10,Infor!$A$13:$A$30,0),0)&gt;0,"L",IF(WEEKDAY(AA$10)=1,"","X")))</f>
        <v>X</v>
      </c>
      <c r="AB13" s="61" t="str">
        <f>IF(OR($A13="",AB$10=""),"",IF(IFERROR(MATCH(BBC_2!AB$10,Infor!$A$13:$A$30,0),0)&gt;0,"L",IF(WEEKDAY(AB$10)=1,"","X")))</f>
        <v>X</v>
      </c>
      <c r="AC13" s="61" t="str">
        <f>IF(OR($A13="",AC$10=""),"",IF(IFERROR(MATCH(BBC_2!AC$10,Infor!$A$13:$A$30,0),0)&gt;0,"L",IF(WEEKDAY(AC$10)=1,"","X")))</f>
        <v>X</v>
      </c>
      <c r="AD13" s="61" t="str">
        <f>IF(OR($A13="",AD$10=""),"",IF(IFERROR(MATCH(BBC_2!AD$10,Infor!$A$13:$A$30,0),0)&gt;0,"L",IF(WEEKDAY(AD$10)=1,"","X")))</f>
        <v/>
      </c>
      <c r="AE13" s="61" t="str">
        <f>IF(OR($A13="",AE$10=""),"",IF(IFERROR(MATCH(BBC_2!AE$10,Infor!$A$13:$A$30,0),0)&gt;0,"L",IF(WEEKDAY(AE$10)=1,"","X")))</f>
        <v>X</v>
      </c>
      <c r="AF13" s="61" t="str">
        <f>IF(OR($A13="",AF$10=""),"",IF(IFERROR(MATCH(BBC_2!AF$10,Infor!$A$13:$A$30,0),0)&gt;0,"L",IF(WEEKDAY(AF$10)=1,"","X")))</f>
        <v>X</v>
      </c>
      <c r="AG13" s="61" t="str">
        <f>IF(OR($A13="",AG$10=""),"",IF(IFERROR(MATCH(BBC_2!AG$10,Infor!$A$13:$A$30,0),0)&gt;0,"L",IF(WEEKDAY(AG$10)=1,"","X")))</f>
        <v/>
      </c>
      <c r="AH13" s="61" t="str">
        <f>IF(OR($A13="",AH$10=""),"",IF(IFERROR(MATCH(BBC_2!AH$10,Infor!$A$13:$A$30,0),0)&gt;0,"L",IF(WEEKDAY(AH$10)=1,"","X")))</f>
        <v/>
      </c>
      <c r="AI13" s="61" t="str">
        <f>IF(OR($A13="",AI$10=""),"",IF(IFERROR(MATCH(BBC_2!AI$10,Infor!$A$13:$A$30,0),0)&gt;0,"L",IF(WEEKDAY(AI$10)=1,"","X")))</f>
        <v/>
      </c>
      <c r="AJ13" s="62"/>
      <c r="AK13" s="62">
        <f t="shared" ref="AK13:AK61" si="6">COUNTIF(E13:AI13,"X")+COUNTIF(E13:AI13,"\")/2</f>
        <v>23</v>
      </c>
      <c r="AL13" s="62">
        <f t="shared" ref="AL13:AL61" si="7">COUNTIF(E13:AI13,"L")</f>
        <v>1</v>
      </c>
      <c r="AM13" s="62"/>
      <c r="AN13" s="63"/>
      <c r="AO13" s="44">
        <f t="shared" si="0"/>
        <v>2</v>
      </c>
      <c r="AP13" s="69">
        <v>15</v>
      </c>
      <c r="AQ13" s="69" t="str">
        <f t="shared" ref="AQ13:AQ61" si="8">IF(A13="","","Print")</f>
        <v>Print</v>
      </c>
      <c r="AR13" s="69"/>
      <c r="AS13" s="69"/>
      <c r="AT13" s="69"/>
    </row>
    <row r="14" spans="1:46" s="48" customFormat="1" ht="15" customHeight="1" x14ac:dyDescent="0.25">
      <c r="A14" s="48">
        <v>3</v>
      </c>
      <c r="B14" s="59">
        <f t="shared" si="5"/>
        <v>3</v>
      </c>
      <c r="C14" s="60" t="str">
        <f t="shared" si="3"/>
        <v>Nguyễn Thị Thu Trang</v>
      </c>
      <c r="D14" s="60" t="str">
        <f t="shared" si="4"/>
        <v>TP. Dịch vụ</v>
      </c>
      <c r="E14" s="61" t="str">
        <f>IF(OR($A14="",E$10=""),"",IF(IFERROR(MATCH(BBC_2!E$10,Infor!$A$13:$A$30,0),0)&gt;0,"L",IF(WEEKDAY(E$10)=1,"","X")))</f>
        <v>L</v>
      </c>
      <c r="F14" s="61" t="str">
        <f>IF(OR($A14="",F$10=""),"",IF(IFERROR(MATCH(BBC_2!F$10,Infor!$A$13:$A$30,0),0)&gt;0,"L",IF(WEEKDAY(F$10)=1,"","X")))</f>
        <v>X</v>
      </c>
      <c r="G14" s="61" t="str">
        <f>IF(OR($A14="",G$10=""),"",IF(IFERROR(MATCH(BBC_2!G$10,Infor!$A$13:$A$30,0),0)&gt;0,"L",IF(WEEKDAY(G$10)=1,"","X")))</f>
        <v>X</v>
      </c>
      <c r="H14" s="61" t="str">
        <f>IF(OR($A14="",H$10=""),"",IF(IFERROR(MATCH(BBC_2!H$10,Infor!$A$13:$A$30,0),0)&gt;0,"L",IF(WEEKDAY(H$10)=1,"","X")))</f>
        <v>X</v>
      </c>
      <c r="I14" s="61" t="str">
        <f>IF(OR($A14="",I$10=""),"",IF(IFERROR(MATCH(BBC_2!I$10,Infor!$A$13:$A$30,0),0)&gt;0,"L",IF(WEEKDAY(I$10)=1,"","X")))</f>
        <v/>
      </c>
      <c r="J14" s="61" t="str">
        <f>IF(OR($A14="",J$10=""),"",IF(IFERROR(MATCH(BBC_2!J$10,Infor!$A$13:$A$30,0),0)&gt;0,"L",IF(WEEKDAY(J$10)=1,"","X")))</f>
        <v>X</v>
      </c>
      <c r="K14" s="61" t="str">
        <f>IF(OR($A14="",K$10=""),"",IF(IFERROR(MATCH(BBC_2!K$10,Infor!$A$13:$A$30,0),0)&gt;0,"L",IF(WEEKDAY(K$10)=1,"","X")))</f>
        <v>X</v>
      </c>
      <c r="L14" s="61" t="str">
        <f>IF(OR($A14="",L$10=""),"",IF(IFERROR(MATCH(BBC_2!L$10,Infor!$A$13:$A$30,0),0)&gt;0,"L",IF(WEEKDAY(L$10)=1,"","X")))</f>
        <v>X</v>
      </c>
      <c r="M14" s="61" t="str">
        <f>IF(OR($A14="",M$10=""),"",IF(IFERROR(MATCH(BBC_2!M$10,Infor!$A$13:$A$30,0),0)&gt;0,"L",IF(WEEKDAY(M$10)=1,"","X")))</f>
        <v>X</v>
      </c>
      <c r="N14" s="61" t="str">
        <f>IF(OR($A14="",N$10=""),"",IF(IFERROR(MATCH(BBC_2!N$10,Infor!$A$13:$A$30,0),0)&gt;0,"L",IF(WEEKDAY(N$10)=1,"","X")))</f>
        <v>X</v>
      </c>
      <c r="O14" s="61" t="str">
        <f>IF(OR($A14="",O$10=""),"",IF(IFERROR(MATCH(BBC_2!O$10,Infor!$A$13:$A$30,0),0)&gt;0,"L",IF(WEEKDAY(O$10)=1,"","X")))</f>
        <v>X</v>
      </c>
      <c r="P14" s="61" t="str">
        <f>IF(OR($A14="",P$10=""),"",IF(IFERROR(MATCH(BBC_2!P$10,Infor!$A$13:$A$30,0),0)&gt;0,"L",IF(WEEKDAY(P$10)=1,"","X")))</f>
        <v/>
      </c>
      <c r="Q14" s="61" t="str">
        <f>IF(OR($A14="",Q$10=""),"",IF(IFERROR(MATCH(BBC_2!Q$10,Infor!$A$13:$A$30,0),0)&gt;0,"L",IF(WEEKDAY(Q$10)=1,"","X")))</f>
        <v>X</v>
      </c>
      <c r="R14" s="61" t="str">
        <f>IF(OR($A14="",R$10=""),"",IF(IFERROR(MATCH(BBC_2!R$10,Infor!$A$13:$A$30,0),0)&gt;0,"L",IF(WEEKDAY(R$10)=1,"","X")))</f>
        <v>X</v>
      </c>
      <c r="S14" s="61" t="str">
        <f>IF(OR($A14="",S$10=""),"",IF(IFERROR(MATCH(BBC_2!S$10,Infor!$A$13:$A$30,0),0)&gt;0,"L",IF(WEEKDAY(S$10)=1,"","X")))</f>
        <v>X</v>
      </c>
      <c r="T14" s="61" t="str">
        <f>IF(OR($A14="",T$10=""),"",IF(IFERROR(MATCH(BBC_2!T$10,Infor!$A$13:$A$30,0),0)&gt;0,"L",IF(WEEKDAY(T$10)=1,"","X")))</f>
        <v>X</v>
      </c>
      <c r="U14" s="61" t="str">
        <f>IF(OR($A14="",U$10=""),"",IF(IFERROR(MATCH(BBC_2!U$10,Infor!$A$13:$A$30,0),0)&gt;0,"L",IF(WEEKDAY(U$10)=1,"","X")))</f>
        <v>X</v>
      </c>
      <c r="V14" s="61" t="str">
        <f>IF(OR($A14="",V$10=""),"",IF(IFERROR(MATCH(BBC_2!V$10,Infor!$A$13:$A$30,0),0)&gt;0,"L",IF(WEEKDAY(V$10)=1,"","X")))</f>
        <v>X</v>
      </c>
      <c r="W14" s="61" t="str">
        <f>IF(OR($A14="",W$10=""),"",IF(IFERROR(MATCH(BBC_2!W$10,Infor!$A$13:$A$30,0),0)&gt;0,"L",IF(WEEKDAY(W$10)=1,"","X")))</f>
        <v/>
      </c>
      <c r="X14" s="61" t="str">
        <f>IF(OR($A14="",X$10=""),"",IF(IFERROR(MATCH(BBC_2!X$10,Infor!$A$13:$A$30,0),0)&gt;0,"L",IF(WEEKDAY(X$10)=1,"","X")))</f>
        <v>X</v>
      </c>
      <c r="Y14" s="61" t="str">
        <f>IF(OR($A14="",Y$10=""),"",IF(IFERROR(MATCH(BBC_2!Y$10,Infor!$A$13:$A$30,0),0)&gt;0,"L",IF(WEEKDAY(Y$10)=1,"","X")))</f>
        <v>X</v>
      </c>
      <c r="Z14" s="61" t="str">
        <f>IF(OR($A14="",Z$10=""),"",IF(IFERROR(MATCH(BBC_2!Z$10,Infor!$A$13:$A$30,0),0)&gt;0,"L",IF(WEEKDAY(Z$10)=1,"","X")))</f>
        <v>X</v>
      </c>
      <c r="AA14" s="61" t="str">
        <f>IF(OR($A14="",AA$10=""),"",IF(IFERROR(MATCH(BBC_2!AA$10,Infor!$A$13:$A$30,0),0)&gt;0,"L",IF(WEEKDAY(AA$10)=1,"","X")))</f>
        <v>X</v>
      </c>
      <c r="AB14" s="61" t="str">
        <f>IF(OR($A14="",AB$10=""),"",IF(IFERROR(MATCH(BBC_2!AB$10,Infor!$A$13:$A$30,0),0)&gt;0,"L",IF(WEEKDAY(AB$10)=1,"","X")))</f>
        <v>X</v>
      </c>
      <c r="AC14" s="61" t="str">
        <f>IF(OR($A14="",AC$10=""),"",IF(IFERROR(MATCH(BBC_2!AC$10,Infor!$A$13:$A$30,0),0)&gt;0,"L",IF(WEEKDAY(AC$10)=1,"","X")))</f>
        <v>X</v>
      </c>
      <c r="AD14" s="61" t="str">
        <f>IF(OR($A14="",AD$10=""),"",IF(IFERROR(MATCH(BBC_2!AD$10,Infor!$A$13:$A$30,0),0)&gt;0,"L",IF(WEEKDAY(AD$10)=1,"","X")))</f>
        <v/>
      </c>
      <c r="AE14" s="61" t="str">
        <f>IF(OR($A14="",AE$10=""),"",IF(IFERROR(MATCH(BBC_2!AE$10,Infor!$A$13:$A$30,0),0)&gt;0,"L",IF(WEEKDAY(AE$10)=1,"","X")))</f>
        <v>X</v>
      </c>
      <c r="AF14" s="61" t="str">
        <f>IF(OR($A14="",AF$10=""),"",IF(IFERROR(MATCH(BBC_2!AF$10,Infor!$A$13:$A$30,0),0)&gt;0,"L",IF(WEEKDAY(AF$10)=1,"","X")))</f>
        <v>X</v>
      </c>
      <c r="AG14" s="61" t="str">
        <f>IF(OR($A14="",AG$10=""),"",IF(IFERROR(MATCH(BBC_2!AG$10,Infor!$A$13:$A$30,0),0)&gt;0,"L",IF(WEEKDAY(AG$10)=1,"","X")))</f>
        <v/>
      </c>
      <c r="AH14" s="61" t="str">
        <f>IF(OR($A14="",AH$10=""),"",IF(IFERROR(MATCH(BBC_2!AH$10,Infor!$A$13:$A$30,0),0)&gt;0,"L",IF(WEEKDAY(AH$10)=1,"","X")))</f>
        <v/>
      </c>
      <c r="AI14" s="61" t="str">
        <f>IF(OR($A14="",AI$10=""),"",IF(IFERROR(MATCH(BBC_2!AI$10,Infor!$A$13:$A$30,0),0)&gt;0,"L",IF(WEEKDAY(AI$10)=1,"","X")))</f>
        <v/>
      </c>
      <c r="AJ14" s="62"/>
      <c r="AK14" s="62">
        <f t="shared" si="6"/>
        <v>23</v>
      </c>
      <c r="AL14" s="62">
        <f t="shared" si="7"/>
        <v>1</v>
      </c>
      <c r="AM14" s="62"/>
      <c r="AN14" s="63"/>
      <c r="AO14" s="44">
        <f t="shared" si="0"/>
        <v>2</v>
      </c>
      <c r="AP14" s="69">
        <v>15</v>
      </c>
      <c r="AQ14" s="69" t="str">
        <f t="shared" si="8"/>
        <v>Print</v>
      </c>
      <c r="AR14" s="69"/>
      <c r="AS14" s="69"/>
      <c r="AT14" s="69"/>
    </row>
    <row r="15" spans="1:46" s="48" customFormat="1" ht="15" customHeight="1" x14ac:dyDescent="0.25">
      <c r="A15" s="48">
        <v>4</v>
      </c>
      <c r="B15" s="59">
        <f t="shared" si="5"/>
        <v>4</v>
      </c>
      <c r="C15" s="60" t="str">
        <f t="shared" si="3"/>
        <v>Nguyễn Thành Nam</v>
      </c>
      <c r="D15" s="60" t="str">
        <f t="shared" si="4"/>
        <v>KTT</v>
      </c>
      <c r="E15" s="61" t="str">
        <f>IF(OR($A15="",E$10=""),"",IF(IFERROR(MATCH(BBC_2!E$10,Infor!$A$13:$A$30,0),0)&gt;0,"L",IF(WEEKDAY(E$10)=1,"","X")))</f>
        <v>L</v>
      </c>
      <c r="F15" s="61" t="str">
        <f>IF(OR($A15="",F$10=""),"",IF(IFERROR(MATCH(BBC_2!F$10,Infor!$A$13:$A$30,0),0)&gt;0,"L",IF(WEEKDAY(F$10)=1,"","X")))</f>
        <v>X</v>
      </c>
      <c r="G15" s="61" t="str">
        <f>IF(OR($A15="",G$10=""),"",IF(IFERROR(MATCH(BBC_2!G$10,Infor!$A$13:$A$30,0),0)&gt;0,"L",IF(WEEKDAY(G$10)=1,"","X")))</f>
        <v>X</v>
      </c>
      <c r="H15" s="61" t="str">
        <f>IF(OR($A15="",H$10=""),"",IF(IFERROR(MATCH(BBC_2!H$10,Infor!$A$13:$A$30,0),0)&gt;0,"L",IF(WEEKDAY(H$10)=1,"","X")))</f>
        <v>X</v>
      </c>
      <c r="I15" s="61" t="str">
        <f>IF(OR($A15="",I$10=""),"",IF(IFERROR(MATCH(BBC_2!I$10,Infor!$A$13:$A$30,0),0)&gt;0,"L",IF(WEEKDAY(I$10)=1,"","X")))</f>
        <v/>
      </c>
      <c r="J15" s="61" t="str">
        <f>IF(OR($A15="",J$10=""),"",IF(IFERROR(MATCH(BBC_2!J$10,Infor!$A$13:$A$30,0),0)&gt;0,"L",IF(WEEKDAY(J$10)=1,"","X")))</f>
        <v>X</v>
      </c>
      <c r="K15" s="61" t="str">
        <f>IF(OR($A15="",K$10=""),"",IF(IFERROR(MATCH(BBC_2!K$10,Infor!$A$13:$A$30,0),0)&gt;0,"L",IF(WEEKDAY(K$10)=1,"","X")))</f>
        <v>X</v>
      </c>
      <c r="L15" s="61" t="str">
        <f>IF(OR($A15="",L$10=""),"",IF(IFERROR(MATCH(BBC_2!L$10,Infor!$A$13:$A$30,0),0)&gt;0,"L",IF(WEEKDAY(L$10)=1,"","X")))</f>
        <v>X</v>
      </c>
      <c r="M15" s="61" t="str">
        <f>IF(OR($A15="",M$10=""),"",IF(IFERROR(MATCH(BBC_2!M$10,Infor!$A$13:$A$30,0),0)&gt;0,"L",IF(WEEKDAY(M$10)=1,"","X")))</f>
        <v>X</v>
      </c>
      <c r="N15" s="61" t="str">
        <f>IF(OR($A15="",N$10=""),"",IF(IFERROR(MATCH(BBC_2!N$10,Infor!$A$13:$A$30,0),0)&gt;0,"L",IF(WEEKDAY(N$10)=1,"","X")))</f>
        <v>X</v>
      </c>
      <c r="O15" s="61" t="str">
        <f>IF(OR($A15="",O$10=""),"",IF(IFERROR(MATCH(BBC_2!O$10,Infor!$A$13:$A$30,0),0)&gt;0,"L",IF(WEEKDAY(O$10)=1,"","X")))</f>
        <v>X</v>
      </c>
      <c r="P15" s="61" t="str">
        <f>IF(OR($A15="",P$10=""),"",IF(IFERROR(MATCH(BBC_2!P$10,Infor!$A$13:$A$30,0),0)&gt;0,"L",IF(WEEKDAY(P$10)=1,"","X")))</f>
        <v/>
      </c>
      <c r="Q15" s="61" t="str">
        <f>IF(OR($A15="",Q$10=""),"",IF(IFERROR(MATCH(BBC_2!Q$10,Infor!$A$13:$A$30,0),0)&gt;0,"L",IF(WEEKDAY(Q$10)=1,"","X")))</f>
        <v>X</v>
      </c>
      <c r="R15" s="61" t="str">
        <f>IF(OR($A15="",R$10=""),"",IF(IFERROR(MATCH(BBC_2!R$10,Infor!$A$13:$A$30,0),0)&gt;0,"L",IF(WEEKDAY(R$10)=1,"","X")))</f>
        <v>X</v>
      </c>
      <c r="S15" s="61" t="str">
        <f>IF(OR($A15="",S$10=""),"",IF(IFERROR(MATCH(BBC_2!S$10,Infor!$A$13:$A$30,0),0)&gt;0,"L",IF(WEEKDAY(S$10)=1,"","X")))</f>
        <v>X</v>
      </c>
      <c r="T15" s="61" t="str">
        <f>IF(OR($A15="",T$10=""),"",IF(IFERROR(MATCH(BBC_2!T$10,Infor!$A$13:$A$30,0),0)&gt;0,"L",IF(WEEKDAY(T$10)=1,"","X")))</f>
        <v>X</v>
      </c>
      <c r="U15" s="61" t="str">
        <f>IF(OR($A15="",U$10=""),"",IF(IFERROR(MATCH(BBC_2!U$10,Infor!$A$13:$A$30,0),0)&gt;0,"L",IF(WEEKDAY(U$10)=1,"","X")))</f>
        <v>X</v>
      </c>
      <c r="V15" s="61" t="str">
        <f>IF(OR($A15="",V$10=""),"",IF(IFERROR(MATCH(BBC_2!V$10,Infor!$A$13:$A$30,0),0)&gt;0,"L",IF(WEEKDAY(V$10)=1,"","X")))</f>
        <v>X</v>
      </c>
      <c r="W15" s="61" t="str">
        <f>IF(OR($A15="",W$10=""),"",IF(IFERROR(MATCH(BBC_2!W$10,Infor!$A$13:$A$30,0),0)&gt;0,"L",IF(WEEKDAY(W$10)=1,"","X")))</f>
        <v/>
      </c>
      <c r="X15" s="61" t="str">
        <f>IF(OR($A15="",X$10=""),"",IF(IFERROR(MATCH(BBC_2!X$10,Infor!$A$13:$A$30,0),0)&gt;0,"L",IF(WEEKDAY(X$10)=1,"","X")))</f>
        <v>X</v>
      </c>
      <c r="Y15" s="61" t="str">
        <f>IF(OR($A15="",Y$10=""),"",IF(IFERROR(MATCH(BBC_2!Y$10,Infor!$A$13:$A$30,0),0)&gt;0,"L",IF(WEEKDAY(Y$10)=1,"","X")))</f>
        <v>X</v>
      </c>
      <c r="Z15" s="61" t="str">
        <f>IF(OR($A15="",Z$10=""),"",IF(IFERROR(MATCH(BBC_2!Z$10,Infor!$A$13:$A$30,0),0)&gt;0,"L",IF(WEEKDAY(Z$10)=1,"","X")))</f>
        <v>X</v>
      </c>
      <c r="AA15" s="61" t="str">
        <f>IF(OR($A15="",AA$10=""),"",IF(IFERROR(MATCH(BBC_2!AA$10,Infor!$A$13:$A$30,0),0)&gt;0,"L",IF(WEEKDAY(AA$10)=1,"","X")))</f>
        <v>X</v>
      </c>
      <c r="AB15" s="61" t="str">
        <f>IF(OR($A15="",AB$10=""),"",IF(IFERROR(MATCH(BBC_2!AB$10,Infor!$A$13:$A$30,0),0)&gt;0,"L",IF(WEEKDAY(AB$10)=1,"","X")))</f>
        <v>X</v>
      </c>
      <c r="AC15" s="61" t="str">
        <f>IF(OR($A15="",AC$10=""),"",IF(IFERROR(MATCH(BBC_2!AC$10,Infor!$A$13:$A$30,0),0)&gt;0,"L",IF(WEEKDAY(AC$10)=1,"","X")))</f>
        <v>X</v>
      </c>
      <c r="AD15" s="61" t="str">
        <f>IF(OR($A15="",AD$10=""),"",IF(IFERROR(MATCH(BBC_2!AD$10,Infor!$A$13:$A$30,0),0)&gt;0,"L",IF(WEEKDAY(AD$10)=1,"","X")))</f>
        <v/>
      </c>
      <c r="AE15" s="61" t="str">
        <f>IF(OR($A15="",AE$10=""),"",IF(IFERROR(MATCH(BBC_2!AE$10,Infor!$A$13:$A$30,0),0)&gt;0,"L",IF(WEEKDAY(AE$10)=1,"","X")))</f>
        <v>X</v>
      </c>
      <c r="AF15" s="61" t="str">
        <f>IF(OR($A15="",AF$10=""),"",IF(IFERROR(MATCH(BBC_2!AF$10,Infor!$A$13:$A$30,0),0)&gt;0,"L",IF(WEEKDAY(AF$10)=1,"","X")))</f>
        <v>X</v>
      </c>
      <c r="AG15" s="61" t="str">
        <f>IF(OR($A15="",AG$10=""),"",IF(IFERROR(MATCH(BBC_2!AG$10,Infor!$A$13:$A$30,0),0)&gt;0,"L",IF(WEEKDAY(AG$10)=1,"","X")))</f>
        <v/>
      </c>
      <c r="AH15" s="61" t="str">
        <f>IF(OR($A15="",AH$10=""),"",IF(IFERROR(MATCH(BBC_2!AH$10,Infor!$A$13:$A$30,0),0)&gt;0,"L",IF(WEEKDAY(AH$10)=1,"","X")))</f>
        <v/>
      </c>
      <c r="AI15" s="61" t="str">
        <f>IF(OR($A15="",AI$10=""),"",IF(IFERROR(MATCH(BBC_2!AI$10,Infor!$A$13:$A$30,0),0)&gt;0,"L",IF(WEEKDAY(AI$10)=1,"","X")))</f>
        <v/>
      </c>
      <c r="AJ15" s="62"/>
      <c r="AK15" s="62">
        <f t="shared" si="6"/>
        <v>23</v>
      </c>
      <c r="AL15" s="62">
        <f t="shared" si="7"/>
        <v>1</v>
      </c>
      <c r="AM15" s="62"/>
      <c r="AN15" s="63"/>
      <c r="AO15" s="44">
        <f t="shared" si="0"/>
        <v>2</v>
      </c>
      <c r="AP15" s="69">
        <v>15</v>
      </c>
      <c r="AQ15" s="69" t="str">
        <f t="shared" si="8"/>
        <v>Print</v>
      </c>
      <c r="AR15" s="69"/>
      <c r="AS15" s="69"/>
      <c r="AT15" s="69"/>
    </row>
    <row r="16" spans="1:46" s="48" customFormat="1" ht="15" customHeight="1" x14ac:dyDescent="0.25">
      <c r="A16" s="48">
        <v>5</v>
      </c>
      <c r="B16" s="59">
        <f t="shared" si="5"/>
        <v>5</v>
      </c>
      <c r="C16" s="60" t="str">
        <f t="shared" si="3"/>
        <v>Khương Mai Phương</v>
      </c>
      <c r="D16" s="60" t="str">
        <f t="shared" si="4"/>
        <v>Nhân viên</v>
      </c>
      <c r="E16" s="61" t="str">
        <f>IF(OR($A16="",E$10=""),"",IF(IFERROR(MATCH(BBC_2!E$10,Infor!$A$13:$A$30,0),0)&gt;0,"L",IF(WEEKDAY(E$10)=1,"","X")))</f>
        <v>L</v>
      </c>
      <c r="F16" s="61" t="str">
        <f>IF(OR($A16="",F$10=""),"",IF(IFERROR(MATCH(BBC_2!F$10,Infor!$A$13:$A$30,0),0)&gt;0,"L",IF(WEEKDAY(F$10)=1,"","X")))</f>
        <v>X</v>
      </c>
      <c r="G16" s="61" t="str">
        <f>IF(OR($A16="",G$10=""),"",IF(IFERROR(MATCH(BBC_2!G$10,Infor!$A$13:$A$30,0),0)&gt;0,"L",IF(WEEKDAY(G$10)=1,"","X")))</f>
        <v>X</v>
      </c>
      <c r="H16" s="61" t="str">
        <f>IF(OR($A16="",H$10=""),"",IF(IFERROR(MATCH(BBC_2!H$10,Infor!$A$13:$A$30,0),0)&gt;0,"L",IF(WEEKDAY(H$10)=1,"","X")))</f>
        <v>X</v>
      </c>
      <c r="I16" s="61" t="str">
        <f>IF(OR($A16="",I$10=""),"",IF(IFERROR(MATCH(BBC_2!I$10,Infor!$A$13:$A$30,0),0)&gt;0,"L",IF(WEEKDAY(I$10)=1,"","X")))</f>
        <v/>
      </c>
      <c r="J16" s="61" t="str">
        <f>IF(OR($A16="",J$10=""),"",IF(IFERROR(MATCH(BBC_2!J$10,Infor!$A$13:$A$30,0),0)&gt;0,"L",IF(WEEKDAY(J$10)=1,"","X")))</f>
        <v>X</v>
      </c>
      <c r="K16" s="61" t="str">
        <f>IF(OR($A16="",K$10=""),"",IF(IFERROR(MATCH(BBC_2!K$10,Infor!$A$13:$A$30,0),0)&gt;0,"L",IF(WEEKDAY(K$10)=1,"","X")))</f>
        <v>X</v>
      </c>
      <c r="L16" s="61" t="str">
        <f>IF(OR($A16="",L$10=""),"",IF(IFERROR(MATCH(BBC_2!L$10,Infor!$A$13:$A$30,0),0)&gt;0,"L",IF(WEEKDAY(L$10)=1,"","X")))</f>
        <v>X</v>
      </c>
      <c r="M16" s="61" t="str">
        <f>IF(OR($A16="",M$10=""),"",IF(IFERROR(MATCH(BBC_2!M$10,Infor!$A$13:$A$30,0),0)&gt;0,"L",IF(WEEKDAY(M$10)=1,"","X")))</f>
        <v>X</v>
      </c>
      <c r="N16" s="61" t="str">
        <f>IF(OR($A16="",N$10=""),"",IF(IFERROR(MATCH(BBC_2!N$10,Infor!$A$13:$A$30,0),0)&gt;0,"L",IF(WEEKDAY(N$10)=1,"","X")))</f>
        <v>X</v>
      </c>
      <c r="O16" s="61" t="str">
        <f>IF(OR($A16="",O$10=""),"",IF(IFERROR(MATCH(BBC_2!O$10,Infor!$A$13:$A$30,0),0)&gt;0,"L",IF(WEEKDAY(O$10)=1,"","X")))</f>
        <v>X</v>
      </c>
      <c r="P16" s="61" t="str">
        <f>IF(OR($A16="",P$10=""),"",IF(IFERROR(MATCH(BBC_2!P$10,Infor!$A$13:$A$30,0),0)&gt;0,"L",IF(WEEKDAY(P$10)=1,"","X")))</f>
        <v/>
      </c>
      <c r="Q16" s="61" t="str">
        <f>IF(OR($A16="",Q$10=""),"",IF(IFERROR(MATCH(BBC_2!Q$10,Infor!$A$13:$A$30,0),0)&gt;0,"L",IF(WEEKDAY(Q$10)=1,"","X")))</f>
        <v>X</v>
      </c>
      <c r="R16" s="61" t="str">
        <f>IF(OR($A16="",R$10=""),"",IF(IFERROR(MATCH(BBC_2!R$10,Infor!$A$13:$A$30,0),0)&gt;0,"L",IF(WEEKDAY(R$10)=1,"","X")))</f>
        <v>X</v>
      </c>
      <c r="S16" s="61" t="str">
        <f>IF(OR($A16="",S$10=""),"",IF(IFERROR(MATCH(BBC_2!S$10,Infor!$A$13:$A$30,0),0)&gt;0,"L",IF(WEEKDAY(S$10)=1,"","X")))</f>
        <v>X</v>
      </c>
      <c r="T16" s="61" t="str">
        <f>IF(OR($A16="",T$10=""),"",IF(IFERROR(MATCH(BBC_2!T$10,Infor!$A$13:$A$30,0),0)&gt;0,"L",IF(WEEKDAY(T$10)=1,"","X")))</f>
        <v>X</v>
      </c>
      <c r="U16" s="61" t="str">
        <f>IF(OR($A16="",U$10=""),"",IF(IFERROR(MATCH(BBC_2!U$10,Infor!$A$13:$A$30,0),0)&gt;0,"L",IF(WEEKDAY(U$10)=1,"","X")))</f>
        <v>X</v>
      </c>
      <c r="V16" s="61" t="str">
        <f>IF(OR($A16="",V$10=""),"",IF(IFERROR(MATCH(BBC_2!V$10,Infor!$A$13:$A$30,0),0)&gt;0,"L",IF(WEEKDAY(V$10)=1,"","X")))</f>
        <v>X</v>
      </c>
      <c r="W16" s="61" t="str">
        <f>IF(OR($A16="",W$10=""),"",IF(IFERROR(MATCH(BBC_2!W$10,Infor!$A$13:$A$30,0),0)&gt;0,"L",IF(WEEKDAY(W$10)=1,"","X")))</f>
        <v/>
      </c>
      <c r="X16" s="61" t="str">
        <f>IF(OR($A16="",X$10=""),"",IF(IFERROR(MATCH(BBC_2!X$10,Infor!$A$13:$A$30,0),0)&gt;0,"L",IF(WEEKDAY(X$10)=1,"","X")))</f>
        <v>X</v>
      </c>
      <c r="Y16" s="61" t="str">
        <f>IF(OR($A16="",Y$10=""),"",IF(IFERROR(MATCH(BBC_2!Y$10,Infor!$A$13:$A$30,0),0)&gt;0,"L",IF(WEEKDAY(Y$10)=1,"","X")))</f>
        <v>X</v>
      </c>
      <c r="Z16" s="61" t="str">
        <f>IF(OR($A16="",Z$10=""),"",IF(IFERROR(MATCH(BBC_2!Z$10,Infor!$A$13:$A$30,0),0)&gt;0,"L",IF(WEEKDAY(Z$10)=1,"","X")))</f>
        <v>X</v>
      </c>
      <c r="AA16" s="61" t="str">
        <f>IF(OR($A16="",AA$10=""),"",IF(IFERROR(MATCH(BBC_2!AA$10,Infor!$A$13:$A$30,0),0)&gt;0,"L",IF(WEEKDAY(AA$10)=1,"","X")))</f>
        <v>X</v>
      </c>
      <c r="AB16" s="61" t="str">
        <f>IF(OR($A16="",AB$10=""),"",IF(IFERROR(MATCH(BBC_2!AB$10,Infor!$A$13:$A$30,0),0)&gt;0,"L",IF(WEEKDAY(AB$10)=1,"","X")))</f>
        <v>X</v>
      </c>
      <c r="AC16" s="61" t="str">
        <f>IF(OR($A16="",AC$10=""),"",IF(IFERROR(MATCH(BBC_2!AC$10,Infor!$A$13:$A$30,0),0)&gt;0,"L",IF(WEEKDAY(AC$10)=1,"","X")))</f>
        <v>X</v>
      </c>
      <c r="AD16" s="61" t="str">
        <f>IF(OR($A16="",AD$10=""),"",IF(IFERROR(MATCH(BBC_2!AD$10,Infor!$A$13:$A$30,0),0)&gt;0,"L",IF(WEEKDAY(AD$10)=1,"","X")))</f>
        <v/>
      </c>
      <c r="AE16" s="61" t="str">
        <f>IF(OR($A16="",AE$10=""),"",IF(IFERROR(MATCH(BBC_2!AE$10,Infor!$A$13:$A$30,0),0)&gt;0,"L",IF(WEEKDAY(AE$10)=1,"","X")))</f>
        <v>X</v>
      </c>
      <c r="AF16" s="61" t="str">
        <f>IF(OR($A16="",AF$10=""),"",IF(IFERROR(MATCH(BBC_2!AF$10,Infor!$A$13:$A$30,0),0)&gt;0,"L",IF(WEEKDAY(AF$10)=1,"","X")))</f>
        <v>X</v>
      </c>
      <c r="AG16" s="61" t="str">
        <f>IF(OR($A16="",AG$10=""),"",IF(IFERROR(MATCH(BBC_2!AG$10,Infor!$A$13:$A$30,0),0)&gt;0,"L",IF(WEEKDAY(AG$10)=1,"","X")))</f>
        <v/>
      </c>
      <c r="AH16" s="61" t="str">
        <f>IF(OR($A16="",AH$10=""),"",IF(IFERROR(MATCH(BBC_2!AH$10,Infor!$A$13:$A$30,0),0)&gt;0,"L",IF(WEEKDAY(AH$10)=1,"","X")))</f>
        <v/>
      </c>
      <c r="AI16" s="61" t="str">
        <f>IF(OR($A16="",AI$10=""),"",IF(IFERROR(MATCH(BBC_2!AI$10,Infor!$A$13:$A$30,0),0)&gt;0,"L",IF(WEEKDAY(AI$10)=1,"","X")))</f>
        <v/>
      </c>
      <c r="AJ16" s="62"/>
      <c r="AK16" s="62">
        <f t="shared" si="6"/>
        <v>23</v>
      </c>
      <c r="AL16" s="62">
        <f t="shared" si="7"/>
        <v>1</v>
      </c>
      <c r="AM16" s="62"/>
      <c r="AN16" s="63"/>
      <c r="AO16" s="44">
        <f t="shared" si="0"/>
        <v>2</v>
      </c>
      <c r="AP16" s="69">
        <v>15</v>
      </c>
      <c r="AQ16" s="69" t="str">
        <f t="shared" si="8"/>
        <v>Print</v>
      </c>
      <c r="AR16" s="69"/>
      <c r="AS16" s="69"/>
      <c r="AT16" s="69"/>
    </row>
    <row r="17" spans="1:46" s="48" customFormat="1" ht="15" customHeight="1" x14ac:dyDescent="0.25">
      <c r="A17" s="48">
        <v>6</v>
      </c>
      <c r="B17" s="59">
        <f t="shared" si="5"/>
        <v>6</v>
      </c>
      <c r="C17" s="60" t="str">
        <f t="shared" si="3"/>
        <v>A6</v>
      </c>
      <c r="D17" s="60" t="str">
        <f t="shared" si="4"/>
        <v>Nhân viên</v>
      </c>
      <c r="E17" s="61" t="str">
        <f>IF(OR($A17="",E$10=""),"",IF(IFERROR(MATCH(BBC_2!E$10,Infor!$A$13:$A$30,0),0)&gt;0,"L",IF(WEEKDAY(E$10)=1,"","X")))</f>
        <v>L</v>
      </c>
      <c r="F17" s="61" t="str">
        <f>IF(OR($A17="",F$10=""),"",IF(IFERROR(MATCH(BBC_2!F$10,Infor!$A$13:$A$30,0),0)&gt;0,"L",IF(WEEKDAY(F$10)=1,"","X")))</f>
        <v>X</v>
      </c>
      <c r="G17" s="61" t="str">
        <f>IF(OR($A17="",G$10=""),"",IF(IFERROR(MATCH(BBC_2!G$10,Infor!$A$13:$A$30,0),0)&gt;0,"L",IF(WEEKDAY(G$10)=1,"","X")))</f>
        <v>X</v>
      </c>
      <c r="H17" s="61" t="str">
        <f>IF(OR($A17="",H$10=""),"",IF(IFERROR(MATCH(BBC_2!H$10,Infor!$A$13:$A$30,0),0)&gt;0,"L",IF(WEEKDAY(H$10)=1,"","X")))</f>
        <v>X</v>
      </c>
      <c r="I17" s="61" t="str">
        <f>IF(OR($A17="",I$10=""),"",IF(IFERROR(MATCH(BBC_2!I$10,Infor!$A$13:$A$30,0),0)&gt;0,"L",IF(WEEKDAY(I$10)=1,"","X")))</f>
        <v/>
      </c>
      <c r="J17" s="61" t="str">
        <f>IF(OR($A17="",J$10=""),"",IF(IFERROR(MATCH(BBC_2!J$10,Infor!$A$13:$A$30,0),0)&gt;0,"L",IF(WEEKDAY(J$10)=1,"","X")))</f>
        <v>X</v>
      </c>
      <c r="K17" s="61" t="str">
        <f>IF(OR($A17="",K$10=""),"",IF(IFERROR(MATCH(BBC_2!K$10,Infor!$A$13:$A$30,0),0)&gt;0,"L",IF(WEEKDAY(K$10)=1,"","X")))</f>
        <v>X</v>
      </c>
      <c r="L17" s="61" t="str">
        <f>IF(OR($A17="",L$10=""),"",IF(IFERROR(MATCH(BBC_2!L$10,Infor!$A$13:$A$30,0),0)&gt;0,"L",IF(WEEKDAY(L$10)=1,"","X")))</f>
        <v>X</v>
      </c>
      <c r="M17" s="61" t="str">
        <f>IF(OR($A17="",M$10=""),"",IF(IFERROR(MATCH(BBC_2!M$10,Infor!$A$13:$A$30,0),0)&gt;0,"L",IF(WEEKDAY(M$10)=1,"","X")))</f>
        <v>X</v>
      </c>
      <c r="N17" s="61" t="str">
        <f>IF(OR($A17="",N$10=""),"",IF(IFERROR(MATCH(BBC_2!N$10,Infor!$A$13:$A$30,0),0)&gt;0,"L",IF(WEEKDAY(N$10)=1,"","X")))</f>
        <v>X</v>
      </c>
      <c r="O17" s="61" t="str">
        <f>IF(OR($A17="",O$10=""),"",IF(IFERROR(MATCH(BBC_2!O$10,Infor!$A$13:$A$30,0),0)&gt;0,"L",IF(WEEKDAY(O$10)=1,"","X")))</f>
        <v>X</v>
      </c>
      <c r="P17" s="61" t="str">
        <f>IF(OR($A17="",P$10=""),"",IF(IFERROR(MATCH(BBC_2!P$10,Infor!$A$13:$A$30,0),0)&gt;0,"L",IF(WEEKDAY(P$10)=1,"","X")))</f>
        <v/>
      </c>
      <c r="Q17" s="61" t="str">
        <f>IF(OR($A17="",Q$10=""),"",IF(IFERROR(MATCH(BBC_2!Q$10,Infor!$A$13:$A$30,0),0)&gt;0,"L",IF(WEEKDAY(Q$10)=1,"","X")))</f>
        <v>X</v>
      </c>
      <c r="R17" s="61" t="str">
        <f>IF(OR($A17="",R$10=""),"",IF(IFERROR(MATCH(BBC_2!R$10,Infor!$A$13:$A$30,0),0)&gt;0,"L",IF(WEEKDAY(R$10)=1,"","X")))</f>
        <v>X</v>
      </c>
      <c r="S17" s="61" t="str">
        <f>IF(OR($A17="",S$10=""),"",IF(IFERROR(MATCH(BBC_2!S$10,Infor!$A$13:$A$30,0),0)&gt;0,"L",IF(WEEKDAY(S$10)=1,"","X")))</f>
        <v>X</v>
      </c>
      <c r="T17" s="61" t="str">
        <f>IF(OR($A17="",T$10=""),"",IF(IFERROR(MATCH(BBC_2!T$10,Infor!$A$13:$A$30,0),0)&gt;0,"L",IF(WEEKDAY(T$10)=1,"","X")))</f>
        <v>X</v>
      </c>
      <c r="U17" s="61" t="str">
        <f>IF(OR($A17="",U$10=""),"",IF(IFERROR(MATCH(BBC_2!U$10,Infor!$A$13:$A$30,0),0)&gt;0,"L",IF(WEEKDAY(U$10)=1,"","X")))</f>
        <v>X</v>
      </c>
      <c r="V17" s="61" t="str">
        <f>IF(OR($A17="",V$10=""),"",IF(IFERROR(MATCH(BBC_2!V$10,Infor!$A$13:$A$30,0),0)&gt;0,"L",IF(WEEKDAY(V$10)=1,"","X")))</f>
        <v>X</v>
      </c>
      <c r="W17" s="61" t="str">
        <f>IF(OR($A17="",W$10=""),"",IF(IFERROR(MATCH(BBC_2!W$10,Infor!$A$13:$A$30,0),0)&gt;0,"L",IF(WEEKDAY(W$10)=1,"","X")))</f>
        <v/>
      </c>
      <c r="X17" s="61" t="str">
        <f>IF(OR($A17="",X$10=""),"",IF(IFERROR(MATCH(BBC_2!X$10,Infor!$A$13:$A$30,0),0)&gt;0,"L",IF(WEEKDAY(X$10)=1,"","X")))</f>
        <v>X</v>
      </c>
      <c r="Y17" s="61" t="str">
        <f>IF(OR($A17="",Y$10=""),"",IF(IFERROR(MATCH(BBC_2!Y$10,Infor!$A$13:$A$30,0),0)&gt;0,"L",IF(WEEKDAY(Y$10)=1,"","X")))</f>
        <v>X</v>
      </c>
      <c r="Z17" s="61" t="str">
        <f>IF(OR($A17="",Z$10=""),"",IF(IFERROR(MATCH(BBC_2!Z$10,Infor!$A$13:$A$30,0),0)&gt;0,"L",IF(WEEKDAY(Z$10)=1,"","X")))</f>
        <v>X</v>
      </c>
      <c r="AA17" s="61" t="str">
        <f>IF(OR($A17="",AA$10=""),"",IF(IFERROR(MATCH(BBC_2!AA$10,Infor!$A$13:$A$30,0),0)&gt;0,"L",IF(WEEKDAY(AA$10)=1,"","X")))</f>
        <v>X</v>
      </c>
      <c r="AB17" s="61" t="str">
        <f>IF(OR($A17="",AB$10=""),"",IF(IFERROR(MATCH(BBC_2!AB$10,Infor!$A$13:$A$30,0),0)&gt;0,"L",IF(WEEKDAY(AB$10)=1,"","X")))</f>
        <v>X</v>
      </c>
      <c r="AC17" s="61" t="str">
        <f>IF(OR($A17="",AC$10=""),"",IF(IFERROR(MATCH(BBC_2!AC$10,Infor!$A$13:$A$30,0),0)&gt;0,"L",IF(WEEKDAY(AC$10)=1,"","X")))</f>
        <v>X</v>
      </c>
      <c r="AD17" s="61" t="str">
        <f>IF(OR($A17="",AD$10=""),"",IF(IFERROR(MATCH(BBC_2!AD$10,Infor!$A$13:$A$30,0),0)&gt;0,"L",IF(WEEKDAY(AD$10)=1,"","X")))</f>
        <v/>
      </c>
      <c r="AE17" s="61" t="str">
        <f>IF(OR($A17="",AE$10=""),"",IF(IFERROR(MATCH(BBC_2!AE$10,Infor!$A$13:$A$30,0),0)&gt;0,"L",IF(WEEKDAY(AE$10)=1,"","X")))</f>
        <v>X</v>
      </c>
      <c r="AF17" s="61" t="str">
        <f>IF(OR($A17="",AF$10=""),"",IF(IFERROR(MATCH(BBC_2!AF$10,Infor!$A$13:$A$30,0),0)&gt;0,"L",IF(WEEKDAY(AF$10)=1,"","X")))</f>
        <v>X</v>
      </c>
      <c r="AG17" s="61" t="str">
        <f>IF(OR($A17="",AG$10=""),"",IF(IFERROR(MATCH(BBC_2!AG$10,Infor!$A$13:$A$30,0),0)&gt;0,"L",IF(WEEKDAY(AG$10)=1,"","X")))</f>
        <v/>
      </c>
      <c r="AH17" s="61" t="str">
        <f>IF(OR($A17="",AH$10=""),"",IF(IFERROR(MATCH(BBC_2!AH$10,Infor!$A$13:$A$30,0),0)&gt;0,"L",IF(WEEKDAY(AH$10)=1,"","X")))</f>
        <v/>
      </c>
      <c r="AI17" s="61" t="str">
        <f>IF(OR($A17="",AI$10=""),"",IF(IFERROR(MATCH(BBC_2!AI$10,Infor!$A$13:$A$30,0),0)&gt;0,"L",IF(WEEKDAY(AI$10)=1,"","X")))</f>
        <v/>
      </c>
      <c r="AJ17" s="62"/>
      <c r="AK17" s="62">
        <f t="shared" si="6"/>
        <v>23</v>
      </c>
      <c r="AL17" s="62">
        <f t="shared" si="7"/>
        <v>1</v>
      </c>
      <c r="AM17" s="62"/>
      <c r="AN17" s="63"/>
      <c r="AO17" s="44">
        <f t="shared" si="0"/>
        <v>2</v>
      </c>
      <c r="AP17" s="69">
        <v>15</v>
      </c>
      <c r="AQ17" s="69" t="str">
        <f t="shared" si="8"/>
        <v>Print</v>
      </c>
      <c r="AR17" s="69"/>
      <c r="AS17" s="69"/>
      <c r="AT17" s="69"/>
    </row>
    <row r="18" spans="1:46" s="48" customFormat="1" ht="15" customHeight="1" x14ac:dyDescent="0.25">
      <c r="A18" s="48">
        <v>7</v>
      </c>
      <c r="B18" s="59">
        <f t="shared" si="5"/>
        <v>7</v>
      </c>
      <c r="C18" s="60" t="str">
        <f t="shared" si="3"/>
        <v>A7</v>
      </c>
      <c r="D18" s="60" t="str">
        <f t="shared" si="4"/>
        <v>Nhân viên</v>
      </c>
      <c r="E18" s="61" t="str">
        <f>IF(OR($A18="",E$10=""),"",IF(IFERROR(MATCH(BBC_2!E$10,Infor!$A$13:$A$30,0),0)&gt;0,"L",IF(WEEKDAY(E$10)=1,"","X")))</f>
        <v>L</v>
      </c>
      <c r="F18" s="61" t="str">
        <f>IF(OR($A18="",F$10=""),"",IF(IFERROR(MATCH(BBC_2!F$10,Infor!$A$13:$A$30,0),0)&gt;0,"L",IF(WEEKDAY(F$10)=1,"","X")))</f>
        <v>X</v>
      </c>
      <c r="G18" s="61" t="str">
        <f>IF(OR($A18="",G$10=""),"",IF(IFERROR(MATCH(BBC_2!G$10,Infor!$A$13:$A$30,0),0)&gt;0,"L",IF(WEEKDAY(G$10)=1,"","X")))</f>
        <v>X</v>
      </c>
      <c r="H18" s="61" t="str">
        <f>IF(OR($A18="",H$10=""),"",IF(IFERROR(MATCH(BBC_2!H$10,Infor!$A$13:$A$30,0),0)&gt;0,"L",IF(WEEKDAY(H$10)=1,"","X")))</f>
        <v>X</v>
      </c>
      <c r="I18" s="61" t="str">
        <f>IF(OR($A18="",I$10=""),"",IF(IFERROR(MATCH(BBC_2!I$10,Infor!$A$13:$A$30,0),0)&gt;0,"L",IF(WEEKDAY(I$10)=1,"","X")))</f>
        <v/>
      </c>
      <c r="J18" s="61" t="str">
        <f>IF(OR($A18="",J$10=""),"",IF(IFERROR(MATCH(BBC_2!J$10,Infor!$A$13:$A$30,0),0)&gt;0,"L",IF(WEEKDAY(J$10)=1,"","X")))</f>
        <v>X</v>
      </c>
      <c r="K18" s="61" t="str">
        <f>IF(OR($A18="",K$10=""),"",IF(IFERROR(MATCH(BBC_2!K$10,Infor!$A$13:$A$30,0),0)&gt;0,"L",IF(WEEKDAY(K$10)=1,"","X")))</f>
        <v>X</v>
      </c>
      <c r="L18" s="61" t="str">
        <f>IF(OR($A18="",L$10=""),"",IF(IFERROR(MATCH(BBC_2!L$10,Infor!$A$13:$A$30,0),0)&gt;0,"L",IF(WEEKDAY(L$10)=1,"","X")))</f>
        <v>X</v>
      </c>
      <c r="M18" s="61" t="str">
        <f>IF(OR($A18="",M$10=""),"",IF(IFERROR(MATCH(BBC_2!M$10,Infor!$A$13:$A$30,0),0)&gt;0,"L",IF(WEEKDAY(M$10)=1,"","X")))</f>
        <v>X</v>
      </c>
      <c r="N18" s="61" t="str">
        <f>IF(OR($A18="",N$10=""),"",IF(IFERROR(MATCH(BBC_2!N$10,Infor!$A$13:$A$30,0),0)&gt;0,"L",IF(WEEKDAY(N$10)=1,"","X")))</f>
        <v>X</v>
      </c>
      <c r="O18" s="61" t="str">
        <f>IF(OR($A18="",O$10=""),"",IF(IFERROR(MATCH(BBC_2!O$10,Infor!$A$13:$A$30,0),0)&gt;0,"L",IF(WEEKDAY(O$10)=1,"","X")))</f>
        <v>X</v>
      </c>
      <c r="P18" s="61" t="str">
        <f>IF(OR($A18="",P$10=""),"",IF(IFERROR(MATCH(BBC_2!P$10,Infor!$A$13:$A$30,0),0)&gt;0,"L",IF(WEEKDAY(P$10)=1,"","X")))</f>
        <v/>
      </c>
      <c r="Q18" s="61" t="str">
        <f>IF(OR($A18="",Q$10=""),"",IF(IFERROR(MATCH(BBC_2!Q$10,Infor!$A$13:$A$30,0),0)&gt;0,"L",IF(WEEKDAY(Q$10)=1,"","X")))</f>
        <v>X</v>
      </c>
      <c r="R18" s="61" t="str">
        <f>IF(OR($A18="",R$10=""),"",IF(IFERROR(MATCH(BBC_2!R$10,Infor!$A$13:$A$30,0),0)&gt;0,"L",IF(WEEKDAY(R$10)=1,"","X")))</f>
        <v>X</v>
      </c>
      <c r="S18" s="61" t="str">
        <f>IF(OR($A18="",S$10=""),"",IF(IFERROR(MATCH(BBC_2!S$10,Infor!$A$13:$A$30,0),0)&gt;0,"L",IF(WEEKDAY(S$10)=1,"","X")))</f>
        <v>X</v>
      </c>
      <c r="T18" s="61" t="str">
        <f>IF(OR($A18="",T$10=""),"",IF(IFERROR(MATCH(BBC_2!T$10,Infor!$A$13:$A$30,0),0)&gt;0,"L",IF(WEEKDAY(T$10)=1,"","X")))</f>
        <v>X</v>
      </c>
      <c r="U18" s="61" t="str">
        <f>IF(OR($A18="",U$10=""),"",IF(IFERROR(MATCH(BBC_2!U$10,Infor!$A$13:$A$30,0),0)&gt;0,"L",IF(WEEKDAY(U$10)=1,"","X")))</f>
        <v>X</v>
      </c>
      <c r="V18" s="61" t="str">
        <f>IF(OR($A18="",V$10=""),"",IF(IFERROR(MATCH(BBC_2!V$10,Infor!$A$13:$A$30,0),0)&gt;0,"L",IF(WEEKDAY(V$10)=1,"","X")))</f>
        <v>X</v>
      </c>
      <c r="W18" s="61" t="str">
        <f>IF(OR($A18="",W$10=""),"",IF(IFERROR(MATCH(BBC_2!W$10,Infor!$A$13:$A$30,0),0)&gt;0,"L",IF(WEEKDAY(W$10)=1,"","X")))</f>
        <v/>
      </c>
      <c r="X18" s="61" t="str">
        <f>IF(OR($A18="",X$10=""),"",IF(IFERROR(MATCH(BBC_2!X$10,Infor!$A$13:$A$30,0),0)&gt;0,"L",IF(WEEKDAY(X$10)=1,"","X")))</f>
        <v>X</v>
      </c>
      <c r="Y18" s="61" t="str">
        <f>IF(OR($A18="",Y$10=""),"",IF(IFERROR(MATCH(BBC_2!Y$10,Infor!$A$13:$A$30,0),0)&gt;0,"L",IF(WEEKDAY(Y$10)=1,"","X")))</f>
        <v>X</v>
      </c>
      <c r="Z18" s="61" t="str">
        <f>IF(OR($A18="",Z$10=""),"",IF(IFERROR(MATCH(BBC_2!Z$10,Infor!$A$13:$A$30,0),0)&gt;0,"L",IF(WEEKDAY(Z$10)=1,"","X")))</f>
        <v>X</v>
      </c>
      <c r="AA18" s="61" t="str">
        <f>IF(OR($A18="",AA$10=""),"",IF(IFERROR(MATCH(BBC_2!AA$10,Infor!$A$13:$A$30,0),0)&gt;0,"L",IF(WEEKDAY(AA$10)=1,"","X")))</f>
        <v>X</v>
      </c>
      <c r="AB18" s="61" t="str">
        <f>IF(OR($A18="",AB$10=""),"",IF(IFERROR(MATCH(BBC_2!AB$10,Infor!$A$13:$A$30,0),0)&gt;0,"L",IF(WEEKDAY(AB$10)=1,"","X")))</f>
        <v>X</v>
      </c>
      <c r="AC18" s="61" t="str">
        <f>IF(OR($A18="",AC$10=""),"",IF(IFERROR(MATCH(BBC_2!AC$10,Infor!$A$13:$A$30,0),0)&gt;0,"L",IF(WEEKDAY(AC$10)=1,"","X")))</f>
        <v>X</v>
      </c>
      <c r="AD18" s="61" t="str">
        <f>IF(OR($A18="",AD$10=""),"",IF(IFERROR(MATCH(BBC_2!AD$10,Infor!$A$13:$A$30,0),0)&gt;0,"L",IF(WEEKDAY(AD$10)=1,"","X")))</f>
        <v/>
      </c>
      <c r="AE18" s="61" t="str">
        <f>IF(OR($A18="",AE$10=""),"",IF(IFERROR(MATCH(BBC_2!AE$10,Infor!$A$13:$A$30,0),0)&gt;0,"L",IF(WEEKDAY(AE$10)=1,"","X")))</f>
        <v>X</v>
      </c>
      <c r="AF18" s="61" t="str">
        <f>IF(OR($A18="",AF$10=""),"",IF(IFERROR(MATCH(BBC_2!AF$10,Infor!$A$13:$A$30,0),0)&gt;0,"L",IF(WEEKDAY(AF$10)=1,"","X")))</f>
        <v>X</v>
      </c>
      <c r="AG18" s="61" t="str">
        <f>IF(OR($A18="",AG$10=""),"",IF(IFERROR(MATCH(BBC_2!AG$10,Infor!$A$13:$A$30,0),0)&gt;0,"L",IF(WEEKDAY(AG$10)=1,"","X")))</f>
        <v/>
      </c>
      <c r="AH18" s="61" t="str">
        <f>IF(OR($A18="",AH$10=""),"",IF(IFERROR(MATCH(BBC_2!AH$10,Infor!$A$13:$A$30,0),0)&gt;0,"L",IF(WEEKDAY(AH$10)=1,"","X")))</f>
        <v/>
      </c>
      <c r="AI18" s="61" t="str">
        <f>IF(OR($A18="",AI$10=""),"",IF(IFERROR(MATCH(BBC_2!AI$10,Infor!$A$13:$A$30,0),0)&gt;0,"L",IF(WEEKDAY(AI$10)=1,"","X")))</f>
        <v/>
      </c>
      <c r="AJ18" s="62"/>
      <c r="AK18" s="62">
        <f t="shared" si="6"/>
        <v>23</v>
      </c>
      <c r="AL18" s="62">
        <f t="shared" si="7"/>
        <v>1</v>
      </c>
      <c r="AM18" s="62"/>
      <c r="AN18" s="63"/>
      <c r="AO18" s="44">
        <f t="shared" si="0"/>
        <v>2</v>
      </c>
      <c r="AP18" s="69">
        <v>15</v>
      </c>
      <c r="AQ18" s="69" t="str">
        <f t="shared" si="8"/>
        <v>Print</v>
      </c>
      <c r="AR18" s="69"/>
      <c r="AS18" s="69"/>
      <c r="AT18" s="69"/>
    </row>
    <row r="19" spans="1:46" s="48" customFormat="1" ht="15" customHeight="1" x14ac:dyDescent="0.25">
      <c r="A19" s="48">
        <v>8</v>
      </c>
      <c r="B19" s="59">
        <f t="shared" si="5"/>
        <v>8</v>
      </c>
      <c r="C19" s="60" t="str">
        <f t="shared" si="3"/>
        <v>A8</v>
      </c>
      <c r="D19" s="60" t="str">
        <f t="shared" si="4"/>
        <v>Nhân viên</v>
      </c>
      <c r="E19" s="61" t="str">
        <f>IF(OR($A19="",E$10=""),"",IF(IFERROR(MATCH(BBC_2!E$10,Infor!$A$13:$A$30,0),0)&gt;0,"L",IF(WEEKDAY(E$10)=1,"","X")))</f>
        <v>L</v>
      </c>
      <c r="F19" s="61" t="str">
        <f>IF(OR($A19="",F$10=""),"",IF(IFERROR(MATCH(BBC_2!F$10,Infor!$A$13:$A$30,0),0)&gt;0,"L",IF(WEEKDAY(F$10)=1,"","X")))</f>
        <v>X</v>
      </c>
      <c r="G19" s="61" t="str">
        <f>IF(OR($A19="",G$10=""),"",IF(IFERROR(MATCH(BBC_2!G$10,Infor!$A$13:$A$30,0),0)&gt;0,"L",IF(WEEKDAY(G$10)=1,"","X")))</f>
        <v>X</v>
      </c>
      <c r="H19" s="61" t="str">
        <f>IF(OR($A19="",H$10=""),"",IF(IFERROR(MATCH(BBC_2!H$10,Infor!$A$13:$A$30,0),0)&gt;0,"L",IF(WEEKDAY(H$10)=1,"","X")))</f>
        <v>X</v>
      </c>
      <c r="I19" s="61" t="str">
        <f>IF(OR($A19="",I$10=""),"",IF(IFERROR(MATCH(BBC_2!I$10,Infor!$A$13:$A$30,0),0)&gt;0,"L",IF(WEEKDAY(I$10)=1,"","X")))</f>
        <v/>
      </c>
      <c r="J19" s="61" t="str">
        <f>IF(OR($A19="",J$10=""),"",IF(IFERROR(MATCH(BBC_2!J$10,Infor!$A$13:$A$30,0),0)&gt;0,"L",IF(WEEKDAY(J$10)=1,"","X")))</f>
        <v>X</v>
      </c>
      <c r="K19" s="61" t="str">
        <f>IF(OR($A19="",K$10=""),"",IF(IFERROR(MATCH(BBC_2!K$10,Infor!$A$13:$A$30,0),0)&gt;0,"L",IF(WEEKDAY(K$10)=1,"","X")))</f>
        <v>X</v>
      </c>
      <c r="L19" s="61" t="str">
        <f>IF(OR($A19="",L$10=""),"",IF(IFERROR(MATCH(BBC_2!L$10,Infor!$A$13:$A$30,0),0)&gt;0,"L",IF(WEEKDAY(L$10)=1,"","X")))</f>
        <v>X</v>
      </c>
      <c r="M19" s="61" t="str">
        <f>IF(OR($A19="",M$10=""),"",IF(IFERROR(MATCH(BBC_2!M$10,Infor!$A$13:$A$30,0),0)&gt;0,"L",IF(WEEKDAY(M$10)=1,"","X")))</f>
        <v>X</v>
      </c>
      <c r="N19" s="61" t="str">
        <f>IF(OR($A19="",N$10=""),"",IF(IFERROR(MATCH(BBC_2!N$10,Infor!$A$13:$A$30,0),0)&gt;0,"L",IF(WEEKDAY(N$10)=1,"","X")))</f>
        <v>X</v>
      </c>
      <c r="O19" s="61" t="str">
        <f>IF(OR($A19="",O$10=""),"",IF(IFERROR(MATCH(BBC_2!O$10,Infor!$A$13:$A$30,0),0)&gt;0,"L",IF(WEEKDAY(O$10)=1,"","X")))</f>
        <v>X</v>
      </c>
      <c r="P19" s="61" t="str">
        <f>IF(OR($A19="",P$10=""),"",IF(IFERROR(MATCH(BBC_2!P$10,Infor!$A$13:$A$30,0),0)&gt;0,"L",IF(WEEKDAY(P$10)=1,"","X")))</f>
        <v/>
      </c>
      <c r="Q19" s="61" t="str">
        <f>IF(OR($A19="",Q$10=""),"",IF(IFERROR(MATCH(BBC_2!Q$10,Infor!$A$13:$A$30,0),0)&gt;0,"L",IF(WEEKDAY(Q$10)=1,"","X")))</f>
        <v>X</v>
      </c>
      <c r="R19" s="61" t="str">
        <f>IF(OR($A19="",R$10=""),"",IF(IFERROR(MATCH(BBC_2!R$10,Infor!$A$13:$A$30,0),0)&gt;0,"L",IF(WEEKDAY(R$10)=1,"","X")))</f>
        <v>X</v>
      </c>
      <c r="S19" s="61" t="str">
        <f>IF(OR($A19="",S$10=""),"",IF(IFERROR(MATCH(BBC_2!S$10,Infor!$A$13:$A$30,0),0)&gt;0,"L",IF(WEEKDAY(S$10)=1,"","X")))</f>
        <v>X</v>
      </c>
      <c r="T19" s="61" t="str">
        <f>IF(OR($A19="",T$10=""),"",IF(IFERROR(MATCH(BBC_2!T$10,Infor!$A$13:$A$30,0),0)&gt;0,"L",IF(WEEKDAY(T$10)=1,"","X")))</f>
        <v>X</v>
      </c>
      <c r="U19" s="61" t="str">
        <f>IF(OR($A19="",U$10=""),"",IF(IFERROR(MATCH(BBC_2!U$10,Infor!$A$13:$A$30,0),0)&gt;0,"L",IF(WEEKDAY(U$10)=1,"","X")))</f>
        <v>X</v>
      </c>
      <c r="V19" s="61" t="str">
        <f>IF(OR($A19="",V$10=""),"",IF(IFERROR(MATCH(BBC_2!V$10,Infor!$A$13:$A$30,0),0)&gt;0,"L",IF(WEEKDAY(V$10)=1,"","X")))</f>
        <v>X</v>
      </c>
      <c r="W19" s="61" t="str">
        <f>IF(OR($A19="",W$10=""),"",IF(IFERROR(MATCH(BBC_2!W$10,Infor!$A$13:$A$30,0),0)&gt;0,"L",IF(WEEKDAY(W$10)=1,"","X")))</f>
        <v/>
      </c>
      <c r="X19" s="61" t="str">
        <f>IF(OR($A19="",X$10=""),"",IF(IFERROR(MATCH(BBC_2!X$10,Infor!$A$13:$A$30,0),0)&gt;0,"L",IF(WEEKDAY(X$10)=1,"","X")))</f>
        <v>X</v>
      </c>
      <c r="Y19" s="61" t="str">
        <f>IF(OR($A19="",Y$10=""),"",IF(IFERROR(MATCH(BBC_2!Y$10,Infor!$A$13:$A$30,0),0)&gt;0,"L",IF(WEEKDAY(Y$10)=1,"","X")))</f>
        <v>X</v>
      </c>
      <c r="Z19" s="61" t="str">
        <f>IF(OR($A19="",Z$10=""),"",IF(IFERROR(MATCH(BBC_2!Z$10,Infor!$A$13:$A$30,0),0)&gt;0,"L",IF(WEEKDAY(Z$10)=1,"","X")))</f>
        <v>X</v>
      </c>
      <c r="AA19" s="61" t="str">
        <f>IF(OR($A19="",AA$10=""),"",IF(IFERROR(MATCH(BBC_2!AA$10,Infor!$A$13:$A$30,0),0)&gt;0,"L",IF(WEEKDAY(AA$10)=1,"","X")))</f>
        <v>X</v>
      </c>
      <c r="AB19" s="61" t="str">
        <f>IF(OR($A19="",AB$10=""),"",IF(IFERROR(MATCH(BBC_2!AB$10,Infor!$A$13:$A$30,0),0)&gt;0,"L",IF(WEEKDAY(AB$10)=1,"","X")))</f>
        <v>X</v>
      </c>
      <c r="AC19" s="61" t="str">
        <f>IF(OR($A19="",AC$10=""),"",IF(IFERROR(MATCH(BBC_2!AC$10,Infor!$A$13:$A$30,0),0)&gt;0,"L",IF(WEEKDAY(AC$10)=1,"","X")))</f>
        <v>X</v>
      </c>
      <c r="AD19" s="61" t="str">
        <f>IF(OR($A19="",AD$10=""),"",IF(IFERROR(MATCH(BBC_2!AD$10,Infor!$A$13:$A$30,0),0)&gt;0,"L",IF(WEEKDAY(AD$10)=1,"","X")))</f>
        <v/>
      </c>
      <c r="AE19" s="61" t="str">
        <f>IF(OR($A19="",AE$10=""),"",IF(IFERROR(MATCH(BBC_2!AE$10,Infor!$A$13:$A$30,0),0)&gt;0,"L",IF(WEEKDAY(AE$10)=1,"","X")))</f>
        <v>X</v>
      </c>
      <c r="AF19" s="61" t="str">
        <f>IF(OR($A19="",AF$10=""),"",IF(IFERROR(MATCH(BBC_2!AF$10,Infor!$A$13:$A$30,0),0)&gt;0,"L",IF(WEEKDAY(AF$10)=1,"","X")))</f>
        <v>X</v>
      </c>
      <c r="AG19" s="61" t="str">
        <f>IF(OR($A19="",AG$10=""),"",IF(IFERROR(MATCH(BBC_2!AG$10,Infor!$A$13:$A$30,0),0)&gt;0,"L",IF(WEEKDAY(AG$10)=1,"","X")))</f>
        <v/>
      </c>
      <c r="AH19" s="61" t="str">
        <f>IF(OR($A19="",AH$10=""),"",IF(IFERROR(MATCH(BBC_2!AH$10,Infor!$A$13:$A$30,0),0)&gt;0,"L",IF(WEEKDAY(AH$10)=1,"","X")))</f>
        <v/>
      </c>
      <c r="AI19" s="61" t="str">
        <f>IF(OR($A19="",AI$10=""),"",IF(IFERROR(MATCH(BBC_2!AI$10,Infor!$A$13:$A$30,0),0)&gt;0,"L",IF(WEEKDAY(AI$10)=1,"","X")))</f>
        <v/>
      </c>
      <c r="AJ19" s="62"/>
      <c r="AK19" s="62">
        <f t="shared" si="6"/>
        <v>23</v>
      </c>
      <c r="AL19" s="62">
        <f t="shared" si="7"/>
        <v>1</v>
      </c>
      <c r="AM19" s="62"/>
      <c r="AN19" s="63"/>
      <c r="AO19" s="44">
        <f t="shared" si="0"/>
        <v>2</v>
      </c>
      <c r="AP19" s="69">
        <v>15</v>
      </c>
      <c r="AQ19" s="69" t="str">
        <f t="shared" si="8"/>
        <v>Print</v>
      </c>
      <c r="AR19" s="69"/>
      <c r="AS19" s="69"/>
      <c r="AT19" s="69"/>
    </row>
    <row r="20" spans="1:46" s="48" customFormat="1" ht="15" customHeight="1" x14ac:dyDescent="0.25">
      <c r="A20" s="48">
        <v>9</v>
      </c>
      <c r="B20" s="59">
        <f t="shared" si="5"/>
        <v>9</v>
      </c>
      <c r="C20" s="60" t="str">
        <f t="shared" si="3"/>
        <v>A9</v>
      </c>
      <c r="D20" s="60" t="str">
        <f t="shared" si="4"/>
        <v>Nhân viên</v>
      </c>
      <c r="E20" s="61" t="str">
        <f>IF(OR($A20="",E$10=""),"",IF(IFERROR(MATCH(BBC_2!E$10,Infor!$A$13:$A$30,0),0)&gt;0,"L",IF(WEEKDAY(E$10)=1,"","X")))</f>
        <v>L</v>
      </c>
      <c r="F20" s="61" t="str">
        <f>IF(OR($A20="",F$10=""),"",IF(IFERROR(MATCH(BBC_2!F$10,Infor!$A$13:$A$30,0),0)&gt;0,"L",IF(WEEKDAY(F$10)=1,"","X")))</f>
        <v>X</v>
      </c>
      <c r="G20" s="61" t="str">
        <f>IF(OR($A20="",G$10=""),"",IF(IFERROR(MATCH(BBC_2!G$10,Infor!$A$13:$A$30,0),0)&gt;0,"L",IF(WEEKDAY(G$10)=1,"","X")))</f>
        <v>X</v>
      </c>
      <c r="H20" s="61" t="str">
        <f>IF(OR($A20="",H$10=""),"",IF(IFERROR(MATCH(BBC_2!H$10,Infor!$A$13:$A$30,0),0)&gt;0,"L",IF(WEEKDAY(H$10)=1,"","X")))</f>
        <v>X</v>
      </c>
      <c r="I20" s="61" t="str">
        <f>IF(OR($A20="",I$10=""),"",IF(IFERROR(MATCH(BBC_2!I$10,Infor!$A$13:$A$30,0),0)&gt;0,"L",IF(WEEKDAY(I$10)=1,"","X")))</f>
        <v/>
      </c>
      <c r="J20" s="61" t="str">
        <f>IF(OR($A20="",J$10=""),"",IF(IFERROR(MATCH(BBC_2!J$10,Infor!$A$13:$A$30,0),0)&gt;0,"L",IF(WEEKDAY(J$10)=1,"","X")))</f>
        <v>X</v>
      </c>
      <c r="K20" s="61" t="str">
        <f>IF(OR($A20="",K$10=""),"",IF(IFERROR(MATCH(BBC_2!K$10,Infor!$A$13:$A$30,0),0)&gt;0,"L",IF(WEEKDAY(K$10)=1,"","X")))</f>
        <v>X</v>
      </c>
      <c r="L20" s="61" t="str">
        <f>IF(OR($A20="",L$10=""),"",IF(IFERROR(MATCH(BBC_2!L$10,Infor!$A$13:$A$30,0),0)&gt;0,"L",IF(WEEKDAY(L$10)=1,"","X")))</f>
        <v>X</v>
      </c>
      <c r="M20" s="61" t="str">
        <f>IF(OR($A20="",M$10=""),"",IF(IFERROR(MATCH(BBC_2!M$10,Infor!$A$13:$A$30,0),0)&gt;0,"L",IF(WEEKDAY(M$10)=1,"","X")))</f>
        <v>X</v>
      </c>
      <c r="N20" s="61" t="str">
        <f>IF(OR($A20="",N$10=""),"",IF(IFERROR(MATCH(BBC_2!N$10,Infor!$A$13:$A$30,0),0)&gt;0,"L",IF(WEEKDAY(N$10)=1,"","X")))</f>
        <v>X</v>
      </c>
      <c r="O20" s="61" t="str">
        <f>IF(OR($A20="",O$10=""),"",IF(IFERROR(MATCH(BBC_2!O$10,Infor!$A$13:$A$30,0),0)&gt;0,"L",IF(WEEKDAY(O$10)=1,"","X")))</f>
        <v>X</v>
      </c>
      <c r="P20" s="61" t="str">
        <f>IF(OR($A20="",P$10=""),"",IF(IFERROR(MATCH(BBC_2!P$10,Infor!$A$13:$A$30,0),0)&gt;0,"L",IF(WEEKDAY(P$10)=1,"","X")))</f>
        <v/>
      </c>
      <c r="Q20" s="61" t="str">
        <f>IF(OR($A20="",Q$10=""),"",IF(IFERROR(MATCH(BBC_2!Q$10,Infor!$A$13:$A$30,0),0)&gt;0,"L",IF(WEEKDAY(Q$10)=1,"","X")))</f>
        <v>X</v>
      </c>
      <c r="R20" s="61" t="str">
        <f>IF(OR($A20="",R$10=""),"",IF(IFERROR(MATCH(BBC_2!R$10,Infor!$A$13:$A$30,0),0)&gt;0,"L",IF(WEEKDAY(R$10)=1,"","X")))</f>
        <v>X</v>
      </c>
      <c r="S20" s="61" t="str">
        <f>IF(OR($A20="",S$10=""),"",IF(IFERROR(MATCH(BBC_2!S$10,Infor!$A$13:$A$30,0),0)&gt;0,"L",IF(WEEKDAY(S$10)=1,"","X")))</f>
        <v>X</v>
      </c>
      <c r="T20" s="61" t="str">
        <f>IF(OR($A20="",T$10=""),"",IF(IFERROR(MATCH(BBC_2!T$10,Infor!$A$13:$A$30,0),0)&gt;0,"L",IF(WEEKDAY(T$10)=1,"","X")))</f>
        <v>X</v>
      </c>
      <c r="U20" s="61" t="str">
        <f>IF(OR($A20="",U$10=""),"",IF(IFERROR(MATCH(BBC_2!U$10,Infor!$A$13:$A$30,0),0)&gt;0,"L",IF(WEEKDAY(U$10)=1,"","X")))</f>
        <v>X</v>
      </c>
      <c r="V20" s="61" t="str">
        <f>IF(OR($A20="",V$10=""),"",IF(IFERROR(MATCH(BBC_2!V$10,Infor!$A$13:$A$30,0),0)&gt;0,"L",IF(WEEKDAY(V$10)=1,"","X")))</f>
        <v>X</v>
      </c>
      <c r="W20" s="61" t="str">
        <f>IF(OR($A20="",W$10=""),"",IF(IFERROR(MATCH(BBC_2!W$10,Infor!$A$13:$A$30,0),0)&gt;0,"L",IF(WEEKDAY(W$10)=1,"","X")))</f>
        <v/>
      </c>
      <c r="X20" s="61" t="str">
        <f>IF(OR($A20="",X$10=""),"",IF(IFERROR(MATCH(BBC_2!X$10,Infor!$A$13:$A$30,0),0)&gt;0,"L",IF(WEEKDAY(X$10)=1,"","X")))</f>
        <v>X</v>
      </c>
      <c r="Y20" s="61" t="str">
        <f>IF(OR($A20="",Y$10=""),"",IF(IFERROR(MATCH(BBC_2!Y$10,Infor!$A$13:$A$30,0),0)&gt;0,"L",IF(WEEKDAY(Y$10)=1,"","X")))</f>
        <v>X</v>
      </c>
      <c r="Z20" s="61" t="str">
        <f>IF(OR($A20="",Z$10=""),"",IF(IFERROR(MATCH(BBC_2!Z$10,Infor!$A$13:$A$30,0),0)&gt;0,"L",IF(WEEKDAY(Z$10)=1,"","X")))</f>
        <v>X</v>
      </c>
      <c r="AA20" s="61" t="str">
        <f>IF(OR($A20="",AA$10=""),"",IF(IFERROR(MATCH(BBC_2!AA$10,Infor!$A$13:$A$30,0),0)&gt;0,"L",IF(WEEKDAY(AA$10)=1,"","X")))</f>
        <v>X</v>
      </c>
      <c r="AB20" s="61" t="str">
        <f>IF(OR($A20="",AB$10=""),"",IF(IFERROR(MATCH(BBC_2!AB$10,Infor!$A$13:$A$30,0),0)&gt;0,"L",IF(WEEKDAY(AB$10)=1,"","X")))</f>
        <v>X</v>
      </c>
      <c r="AC20" s="61" t="str">
        <f>IF(OR($A20="",AC$10=""),"",IF(IFERROR(MATCH(BBC_2!AC$10,Infor!$A$13:$A$30,0),0)&gt;0,"L",IF(WEEKDAY(AC$10)=1,"","X")))</f>
        <v>X</v>
      </c>
      <c r="AD20" s="61" t="str">
        <f>IF(OR($A20="",AD$10=""),"",IF(IFERROR(MATCH(BBC_2!AD$10,Infor!$A$13:$A$30,0),0)&gt;0,"L",IF(WEEKDAY(AD$10)=1,"","X")))</f>
        <v/>
      </c>
      <c r="AE20" s="61" t="str">
        <f>IF(OR($A20="",AE$10=""),"",IF(IFERROR(MATCH(BBC_2!AE$10,Infor!$A$13:$A$30,0),0)&gt;0,"L",IF(WEEKDAY(AE$10)=1,"","X")))</f>
        <v>X</v>
      </c>
      <c r="AF20" s="61" t="str">
        <f>IF(OR($A20="",AF$10=""),"",IF(IFERROR(MATCH(BBC_2!AF$10,Infor!$A$13:$A$30,0),0)&gt;0,"L",IF(WEEKDAY(AF$10)=1,"","X")))</f>
        <v>X</v>
      </c>
      <c r="AG20" s="61" t="str">
        <f>IF(OR($A20="",AG$10=""),"",IF(IFERROR(MATCH(BBC_2!AG$10,Infor!$A$13:$A$30,0),0)&gt;0,"L",IF(WEEKDAY(AG$10)=1,"","X")))</f>
        <v/>
      </c>
      <c r="AH20" s="61" t="str">
        <f>IF(OR($A20="",AH$10=""),"",IF(IFERROR(MATCH(BBC_2!AH$10,Infor!$A$13:$A$30,0),0)&gt;0,"L",IF(WEEKDAY(AH$10)=1,"","X")))</f>
        <v/>
      </c>
      <c r="AI20" s="61" t="str">
        <f>IF(OR($A20="",AI$10=""),"",IF(IFERROR(MATCH(BBC_2!AI$10,Infor!$A$13:$A$30,0),0)&gt;0,"L",IF(WEEKDAY(AI$10)=1,"","X")))</f>
        <v/>
      </c>
      <c r="AJ20" s="62"/>
      <c r="AK20" s="62">
        <f t="shared" si="6"/>
        <v>23</v>
      </c>
      <c r="AL20" s="62">
        <f t="shared" si="7"/>
        <v>1</v>
      </c>
      <c r="AM20" s="62"/>
      <c r="AN20" s="63"/>
      <c r="AO20" s="44">
        <f t="shared" si="0"/>
        <v>2</v>
      </c>
      <c r="AP20" s="69">
        <v>15</v>
      </c>
      <c r="AQ20" s="69" t="str">
        <f t="shared" si="8"/>
        <v>Print</v>
      </c>
      <c r="AR20" s="69"/>
      <c r="AS20" s="69"/>
      <c r="AT20" s="69"/>
    </row>
    <row r="21" spans="1:46" s="48" customFormat="1" ht="15" customHeight="1" x14ac:dyDescent="0.25">
      <c r="A21" s="48">
        <v>10</v>
      </c>
      <c r="B21" s="59">
        <f t="shared" si="5"/>
        <v>10</v>
      </c>
      <c r="C21" s="60" t="str">
        <f t="shared" si="3"/>
        <v>A10</v>
      </c>
      <c r="D21" s="60" t="str">
        <f t="shared" si="4"/>
        <v>Nhân viên</v>
      </c>
      <c r="E21" s="61" t="str">
        <f>IF(OR($A21="",E$10=""),"",IF(IFERROR(MATCH(BBC_2!E$10,Infor!$A$13:$A$30,0),0)&gt;0,"L",IF(WEEKDAY(E$10)=1,"","X")))</f>
        <v>L</v>
      </c>
      <c r="F21" s="61" t="str">
        <f>IF(OR($A21="",F$10=""),"",IF(IFERROR(MATCH(BBC_2!F$10,Infor!$A$13:$A$30,0),0)&gt;0,"L",IF(WEEKDAY(F$10)=1,"","X")))</f>
        <v>X</v>
      </c>
      <c r="G21" s="61" t="str">
        <f>IF(OR($A21="",G$10=""),"",IF(IFERROR(MATCH(BBC_2!G$10,Infor!$A$13:$A$30,0),0)&gt;0,"L",IF(WEEKDAY(G$10)=1,"","X")))</f>
        <v>X</v>
      </c>
      <c r="H21" s="61" t="str">
        <f>IF(OR($A21="",H$10=""),"",IF(IFERROR(MATCH(BBC_2!H$10,Infor!$A$13:$A$30,0),0)&gt;0,"L",IF(WEEKDAY(H$10)=1,"","X")))</f>
        <v>X</v>
      </c>
      <c r="I21" s="61" t="str">
        <f>IF(OR($A21="",I$10=""),"",IF(IFERROR(MATCH(BBC_2!I$10,Infor!$A$13:$A$30,0),0)&gt;0,"L",IF(WEEKDAY(I$10)=1,"","X")))</f>
        <v/>
      </c>
      <c r="J21" s="61" t="str">
        <f>IF(OR($A21="",J$10=""),"",IF(IFERROR(MATCH(BBC_2!J$10,Infor!$A$13:$A$30,0),0)&gt;0,"L",IF(WEEKDAY(J$10)=1,"","X")))</f>
        <v>X</v>
      </c>
      <c r="K21" s="61" t="str">
        <f>IF(OR($A21="",K$10=""),"",IF(IFERROR(MATCH(BBC_2!K$10,Infor!$A$13:$A$30,0),0)&gt;0,"L",IF(WEEKDAY(K$10)=1,"","X")))</f>
        <v>X</v>
      </c>
      <c r="L21" s="61" t="str">
        <f>IF(OR($A21="",L$10=""),"",IF(IFERROR(MATCH(BBC_2!L$10,Infor!$A$13:$A$30,0),0)&gt;0,"L",IF(WEEKDAY(L$10)=1,"","X")))</f>
        <v>X</v>
      </c>
      <c r="M21" s="61" t="str">
        <f>IF(OR($A21="",M$10=""),"",IF(IFERROR(MATCH(BBC_2!M$10,Infor!$A$13:$A$30,0),0)&gt;0,"L",IF(WEEKDAY(M$10)=1,"","X")))</f>
        <v>X</v>
      </c>
      <c r="N21" s="61" t="str">
        <f>IF(OR($A21="",N$10=""),"",IF(IFERROR(MATCH(BBC_2!N$10,Infor!$A$13:$A$30,0),0)&gt;0,"L",IF(WEEKDAY(N$10)=1,"","X")))</f>
        <v>X</v>
      </c>
      <c r="O21" s="61" t="str">
        <f>IF(OR($A21="",O$10=""),"",IF(IFERROR(MATCH(BBC_2!O$10,Infor!$A$13:$A$30,0),0)&gt;0,"L",IF(WEEKDAY(O$10)=1,"","X")))</f>
        <v>X</v>
      </c>
      <c r="P21" s="61" t="str">
        <f>IF(OR($A21="",P$10=""),"",IF(IFERROR(MATCH(BBC_2!P$10,Infor!$A$13:$A$30,0),0)&gt;0,"L",IF(WEEKDAY(P$10)=1,"","X")))</f>
        <v/>
      </c>
      <c r="Q21" s="61" t="str">
        <f>IF(OR($A21="",Q$10=""),"",IF(IFERROR(MATCH(BBC_2!Q$10,Infor!$A$13:$A$30,0),0)&gt;0,"L",IF(WEEKDAY(Q$10)=1,"","X")))</f>
        <v>X</v>
      </c>
      <c r="R21" s="61" t="str">
        <f>IF(OR($A21="",R$10=""),"",IF(IFERROR(MATCH(BBC_2!R$10,Infor!$A$13:$A$30,0),0)&gt;0,"L",IF(WEEKDAY(R$10)=1,"","X")))</f>
        <v>X</v>
      </c>
      <c r="S21" s="61" t="str">
        <f>IF(OR($A21="",S$10=""),"",IF(IFERROR(MATCH(BBC_2!S$10,Infor!$A$13:$A$30,0),0)&gt;0,"L",IF(WEEKDAY(S$10)=1,"","X")))</f>
        <v>X</v>
      </c>
      <c r="T21" s="61" t="str">
        <f>IF(OR($A21="",T$10=""),"",IF(IFERROR(MATCH(BBC_2!T$10,Infor!$A$13:$A$30,0),0)&gt;0,"L",IF(WEEKDAY(T$10)=1,"","X")))</f>
        <v>X</v>
      </c>
      <c r="U21" s="61" t="str">
        <f>IF(OR($A21="",U$10=""),"",IF(IFERROR(MATCH(BBC_2!U$10,Infor!$A$13:$A$30,0),0)&gt;0,"L",IF(WEEKDAY(U$10)=1,"","X")))</f>
        <v>X</v>
      </c>
      <c r="V21" s="61" t="str">
        <f>IF(OR($A21="",V$10=""),"",IF(IFERROR(MATCH(BBC_2!V$10,Infor!$A$13:$A$30,0),0)&gt;0,"L",IF(WEEKDAY(V$10)=1,"","X")))</f>
        <v>X</v>
      </c>
      <c r="W21" s="61" t="str">
        <f>IF(OR($A21="",W$10=""),"",IF(IFERROR(MATCH(BBC_2!W$10,Infor!$A$13:$A$30,0),0)&gt;0,"L",IF(WEEKDAY(W$10)=1,"","X")))</f>
        <v/>
      </c>
      <c r="X21" s="61" t="str">
        <f>IF(OR($A21="",X$10=""),"",IF(IFERROR(MATCH(BBC_2!X$10,Infor!$A$13:$A$30,0),0)&gt;0,"L",IF(WEEKDAY(X$10)=1,"","X")))</f>
        <v>X</v>
      </c>
      <c r="Y21" s="61" t="str">
        <f>IF(OR($A21="",Y$10=""),"",IF(IFERROR(MATCH(BBC_2!Y$10,Infor!$A$13:$A$30,0),0)&gt;0,"L",IF(WEEKDAY(Y$10)=1,"","X")))</f>
        <v>X</v>
      </c>
      <c r="Z21" s="61" t="str">
        <f>IF(OR($A21="",Z$10=""),"",IF(IFERROR(MATCH(BBC_2!Z$10,Infor!$A$13:$A$30,0),0)&gt;0,"L",IF(WEEKDAY(Z$10)=1,"","X")))</f>
        <v>X</v>
      </c>
      <c r="AA21" s="61" t="str">
        <f>IF(OR($A21="",AA$10=""),"",IF(IFERROR(MATCH(BBC_2!AA$10,Infor!$A$13:$A$30,0),0)&gt;0,"L",IF(WEEKDAY(AA$10)=1,"","X")))</f>
        <v>X</v>
      </c>
      <c r="AB21" s="61" t="str">
        <f>IF(OR($A21="",AB$10=""),"",IF(IFERROR(MATCH(BBC_2!AB$10,Infor!$A$13:$A$30,0),0)&gt;0,"L",IF(WEEKDAY(AB$10)=1,"","X")))</f>
        <v>X</v>
      </c>
      <c r="AC21" s="61" t="str">
        <f>IF(OR($A21="",AC$10=""),"",IF(IFERROR(MATCH(BBC_2!AC$10,Infor!$A$13:$A$30,0),0)&gt;0,"L",IF(WEEKDAY(AC$10)=1,"","X")))</f>
        <v>X</v>
      </c>
      <c r="AD21" s="61" t="str">
        <f>IF(OR($A21="",AD$10=""),"",IF(IFERROR(MATCH(BBC_2!AD$10,Infor!$A$13:$A$30,0),0)&gt;0,"L",IF(WEEKDAY(AD$10)=1,"","X")))</f>
        <v/>
      </c>
      <c r="AE21" s="61" t="str">
        <f>IF(OR($A21="",AE$10=""),"",IF(IFERROR(MATCH(BBC_2!AE$10,Infor!$A$13:$A$30,0),0)&gt;0,"L",IF(WEEKDAY(AE$10)=1,"","X")))</f>
        <v>X</v>
      </c>
      <c r="AF21" s="61" t="str">
        <f>IF(OR($A21="",AF$10=""),"",IF(IFERROR(MATCH(BBC_2!AF$10,Infor!$A$13:$A$30,0),0)&gt;0,"L",IF(WEEKDAY(AF$10)=1,"","X")))</f>
        <v>X</v>
      </c>
      <c r="AG21" s="61" t="str">
        <f>IF(OR($A21="",AG$10=""),"",IF(IFERROR(MATCH(BBC_2!AG$10,Infor!$A$13:$A$30,0),0)&gt;0,"L",IF(WEEKDAY(AG$10)=1,"","X")))</f>
        <v/>
      </c>
      <c r="AH21" s="61" t="str">
        <f>IF(OR($A21="",AH$10=""),"",IF(IFERROR(MATCH(BBC_2!AH$10,Infor!$A$13:$A$30,0),0)&gt;0,"L",IF(WEEKDAY(AH$10)=1,"","X")))</f>
        <v/>
      </c>
      <c r="AI21" s="61" t="str">
        <f>IF(OR($A21="",AI$10=""),"",IF(IFERROR(MATCH(BBC_2!AI$10,Infor!$A$13:$A$30,0),0)&gt;0,"L",IF(WEEKDAY(AI$10)=1,"","X")))</f>
        <v/>
      </c>
      <c r="AJ21" s="62"/>
      <c r="AK21" s="62">
        <f t="shared" si="6"/>
        <v>23</v>
      </c>
      <c r="AL21" s="62">
        <f t="shared" si="7"/>
        <v>1</v>
      </c>
      <c r="AM21" s="62"/>
      <c r="AN21" s="63"/>
      <c r="AO21" s="44">
        <f t="shared" si="0"/>
        <v>2</v>
      </c>
      <c r="AP21" s="69">
        <v>15</v>
      </c>
      <c r="AQ21" s="69" t="str">
        <f t="shared" si="8"/>
        <v>Print</v>
      </c>
      <c r="AR21" s="69"/>
      <c r="AS21" s="69"/>
      <c r="AT21" s="69"/>
    </row>
    <row r="22" spans="1:46" s="48" customFormat="1" ht="15" customHeight="1" x14ac:dyDescent="0.25">
      <c r="A22" s="48">
        <v>11</v>
      </c>
      <c r="B22" s="59">
        <f t="shared" si="5"/>
        <v>11</v>
      </c>
      <c r="C22" s="60" t="str">
        <f t="shared" si="3"/>
        <v>A11</v>
      </c>
      <c r="D22" s="60" t="str">
        <f t="shared" si="4"/>
        <v>Nhân viên</v>
      </c>
      <c r="E22" s="61" t="str">
        <f>IF(OR($A22="",E$10=""),"",IF(IFERROR(MATCH(BBC_2!E$10,Infor!$A$13:$A$30,0),0)&gt;0,"L",IF(WEEKDAY(E$10)=1,"","X")))</f>
        <v>L</v>
      </c>
      <c r="F22" s="61" t="str">
        <f>IF(OR($A22="",F$10=""),"",IF(IFERROR(MATCH(BBC_2!F$10,Infor!$A$13:$A$30,0),0)&gt;0,"L",IF(WEEKDAY(F$10)=1,"","X")))</f>
        <v>X</v>
      </c>
      <c r="G22" s="61" t="str">
        <f>IF(OR($A22="",G$10=""),"",IF(IFERROR(MATCH(BBC_2!G$10,Infor!$A$13:$A$30,0),0)&gt;0,"L",IF(WEEKDAY(G$10)=1,"","X")))</f>
        <v>X</v>
      </c>
      <c r="H22" s="61" t="str">
        <f>IF(OR($A22="",H$10=""),"",IF(IFERROR(MATCH(BBC_2!H$10,Infor!$A$13:$A$30,0),0)&gt;0,"L",IF(WEEKDAY(H$10)=1,"","X")))</f>
        <v>X</v>
      </c>
      <c r="I22" s="61" t="str">
        <f>IF(OR($A22="",I$10=""),"",IF(IFERROR(MATCH(BBC_2!I$10,Infor!$A$13:$A$30,0),0)&gt;0,"L",IF(WEEKDAY(I$10)=1,"","X")))</f>
        <v/>
      </c>
      <c r="J22" s="61" t="str">
        <f>IF(OR($A22="",J$10=""),"",IF(IFERROR(MATCH(BBC_2!J$10,Infor!$A$13:$A$30,0),0)&gt;0,"L",IF(WEEKDAY(J$10)=1,"","X")))</f>
        <v>X</v>
      </c>
      <c r="K22" s="61" t="str">
        <f>IF(OR($A22="",K$10=""),"",IF(IFERROR(MATCH(BBC_2!K$10,Infor!$A$13:$A$30,0),0)&gt;0,"L",IF(WEEKDAY(K$10)=1,"","X")))</f>
        <v>X</v>
      </c>
      <c r="L22" s="61" t="str">
        <f>IF(OR($A22="",L$10=""),"",IF(IFERROR(MATCH(BBC_2!L$10,Infor!$A$13:$A$30,0),0)&gt;0,"L",IF(WEEKDAY(L$10)=1,"","X")))</f>
        <v>X</v>
      </c>
      <c r="M22" s="61" t="str">
        <f>IF(OR($A22="",M$10=""),"",IF(IFERROR(MATCH(BBC_2!M$10,Infor!$A$13:$A$30,0),0)&gt;0,"L",IF(WEEKDAY(M$10)=1,"","X")))</f>
        <v>X</v>
      </c>
      <c r="N22" s="61" t="str">
        <f>IF(OR($A22="",N$10=""),"",IF(IFERROR(MATCH(BBC_2!N$10,Infor!$A$13:$A$30,0),0)&gt;0,"L",IF(WEEKDAY(N$10)=1,"","X")))</f>
        <v>X</v>
      </c>
      <c r="O22" s="61" t="str">
        <f>IF(OR($A22="",O$10=""),"",IF(IFERROR(MATCH(BBC_2!O$10,Infor!$A$13:$A$30,0),0)&gt;0,"L",IF(WEEKDAY(O$10)=1,"","X")))</f>
        <v>X</v>
      </c>
      <c r="P22" s="61" t="str">
        <f>IF(OR($A22="",P$10=""),"",IF(IFERROR(MATCH(BBC_2!P$10,Infor!$A$13:$A$30,0),0)&gt;0,"L",IF(WEEKDAY(P$10)=1,"","X")))</f>
        <v/>
      </c>
      <c r="Q22" s="61" t="str">
        <f>IF(OR($A22="",Q$10=""),"",IF(IFERROR(MATCH(BBC_2!Q$10,Infor!$A$13:$A$30,0),0)&gt;0,"L",IF(WEEKDAY(Q$10)=1,"","X")))</f>
        <v>X</v>
      </c>
      <c r="R22" s="61" t="str">
        <f>IF(OR($A22="",R$10=""),"",IF(IFERROR(MATCH(BBC_2!R$10,Infor!$A$13:$A$30,0),0)&gt;0,"L",IF(WEEKDAY(R$10)=1,"","X")))</f>
        <v>X</v>
      </c>
      <c r="S22" s="61" t="str">
        <f>IF(OR($A22="",S$10=""),"",IF(IFERROR(MATCH(BBC_2!S$10,Infor!$A$13:$A$30,0),0)&gt;0,"L",IF(WEEKDAY(S$10)=1,"","X")))</f>
        <v>X</v>
      </c>
      <c r="T22" s="61" t="str">
        <f>IF(OR($A22="",T$10=""),"",IF(IFERROR(MATCH(BBC_2!T$10,Infor!$A$13:$A$30,0),0)&gt;0,"L",IF(WEEKDAY(T$10)=1,"","X")))</f>
        <v>X</v>
      </c>
      <c r="U22" s="61" t="str">
        <f>IF(OR($A22="",U$10=""),"",IF(IFERROR(MATCH(BBC_2!U$10,Infor!$A$13:$A$30,0),0)&gt;0,"L",IF(WEEKDAY(U$10)=1,"","X")))</f>
        <v>X</v>
      </c>
      <c r="V22" s="61" t="str">
        <f>IF(OR($A22="",V$10=""),"",IF(IFERROR(MATCH(BBC_2!V$10,Infor!$A$13:$A$30,0),0)&gt;0,"L",IF(WEEKDAY(V$10)=1,"","X")))</f>
        <v>X</v>
      </c>
      <c r="W22" s="61" t="str">
        <f>IF(OR($A22="",W$10=""),"",IF(IFERROR(MATCH(BBC_2!W$10,Infor!$A$13:$A$30,0),0)&gt;0,"L",IF(WEEKDAY(W$10)=1,"","X")))</f>
        <v/>
      </c>
      <c r="X22" s="61" t="str">
        <f>IF(OR($A22="",X$10=""),"",IF(IFERROR(MATCH(BBC_2!X$10,Infor!$A$13:$A$30,0),0)&gt;0,"L",IF(WEEKDAY(X$10)=1,"","X")))</f>
        <v>X</v>
      </c>
      <c r="Y22" s="61" t="str">
        <f>IF(OR($A22="",Y$10=""),"",IF(IFERROR(MATCH(BBC_2!Y$10,Infor!$A$13:$A$30,0),0)&gt;0,"L",IF(WEEKDAY(Y$10)=1,"","X")))</f>
        <v>X</v>
      </c>
      <c r="Z22" s="61" t="str">
        <f>IF(OR($A22="",Z$10=""),"",IF(IFERROR(MATCH(BBC_2!Z$10,Infor!$A$13:$A$30,0),0)&gt;0,"L",IF(WEEKDAY(Z$10)=1,"","X")))</f>
        <v>X</v>
      </c>
      <c r="AA22" s="61" t="str">
        <f>IF(OR($A22="",AA$10=""),"",IF(IFERROR(MATCH(BBC_2!AA$10,Infor!$A$13:$A$30,0),0)&gt;0,"L",IF(WEEKDAY(AA$10)=1,"","X")))</f>
        <v>X</v>
      </c>
      <c r="AB22" s="61" t="str">
        <f>IF(OR($A22="",AB$10=""),"",IF(IFERROR(MATCH(BBC_2!AB$10,Infor!$A$13:$A$30,0),0)&gt;0,"L",IF(WEEKDAY(AB$10)=1,"","X")))</f>
        <v>X</v>
      </c>
      <c r="AC22" s="61" t="str">
        <f>IF(OR($A22="",AC$10=""),"",IF(IFERROR(MATCH(BBC_2!AC$10,Infor!$A$13:$A$30,0),0)&gt;0,"L",IF(WEEKDAY(AC$10)=1,"","X")))</f>
        <v>X</v>
      </c>
      <c r="AD22" s="61" t="str">
        <f>IF(OR($A22="",AD$10=""),"",IF(IFERROR(MATCH(BBC_2!AD$10,Infor!$A$13:$A$30,0),0)&gt;0,"L",IF(WEEKDAY(AD$10)=1,"","X")))</f>
        <v/>
      </c>
      <c r="AE22" s="61" t="str">
        <f>IF(OR($A22="",AE$10=""),"",IF(IFERROR(MATCH(BBC_2!AE$10,Infor!$A$13:$A$30,0),0)&gt;0,"L",IF(WEEKDAY(AE$10)=1,"","X")))</f>
        <v>X</v>
      </c>
      <c r="AF22" s="61" t="str">
        <f>IF(OR($A22="",AF$10=""),"",IF(IFERROR(MATCH(BBC_2!AF$10,Infor!$A$13:$A$30,0),0)&gt;0,"L",IF(WEEKDAY(AF$10)=1,"","X")))</f>
        <v>X</v>
      </c>
      <c r="AG22" s="61" t="str">
        <f>IF(OR($A22="",AG$10=""),"",IF(IFERROR(MATCH(BBC_2!AG$10,Infor!$A$13:$A$30,0),0)&gt;0,"L",IF(WEEKDAY(AG$10)=1,"","X")))</f>
        <v/>
      </c>
      <c r="AH22" s="61" t="str">
        <f>IF(OR($A22="",AH$10=""),"",IF(IFERROR(MATCH(BBC_2!AH$10,Infor!$A$13:$A$30,0),0)&gt;0,"L",IF(WEEKDAY(AH$10)=1,"","X")))</f>
        <v/>
      </c>
      <c r="AI22" s="61" t="str">
        <f>IF(OR($A22="",AI$10=""),"",IF(IFERROR(MATCH(BBC_2!AI$10,Infor!$A$13:$A$30,0),0)&gt;0,"L",IF(WEEKDAY(AI$10)=1,"","X")))</f>
        <v/>
      </c>
      <c r="AJ22" s="62"/>
      <c r="AK22" s="62">
        <f t="shared" si="6"/>
        <v>23</v>
      </c>
      <c r="AL22" s="62">
        <f t="shared" si="7"/>
        <v>1</v>
      </c>
      <c r="AM22" s="62"/>
      <c r="AN22" s="63"/>
      <c r="AO22" s="44">
        <f t="shared" si="0"/>
        <v>2</v>
      </c>
      <c r="AP22" s="69">
        <v>15</v>
      </c>
      <c r="AQ22" s="69" t="str">
        <f t="shared" si="8"/>
        <v>Print</v>
      </c>
      <c r="AR22" s="69"/>
      <c r="AS22" s="69"/>
      <c r="AT22" s="69"/>
    </row>
    <row r="23" spans="1:46" s="48" customFormat="1" ht="15" customHeight="1" x14ac:dyDescent="0.25">
      <c r="A23" s="48">
        <v>12</v>
      </c>
      <c r="B23" s="59">
        <f t="shared" si="5"/>
        <v>12</v>
      </c>
      <c r="C23" s="60" t="str">
        <f t="shared" si="3"/>
        <v>A12</v>
      </c>
      <c r="D23" s="60" t="str">
        <f t="shared" si="4"/>
        <v>Nhân viên</v>
      </c>
      <c r="E23" s="61" t="str">
        <f>IF(OR($A23="",E$10=""),"",IF(IFERROR(MATCH(BBC_2!E$10,Infor!$A$13:$A$30,0),0)&gt;0,"L",IF(WEEKDAY(E$10)=1,"","X")))</f>
        <v>L</v>
      </c>
      <c r="F23" s="61" t="str">
        <f>IF(OR($A23="",F$10=""),"",IF(IFERROR(MATCH(BBC_2!F$10,Infor!$A$13:$A$30,0),0)&gt;0,"L",IF(WEEKDAY(F$10)=1,"","X")))</f>
        <v>X</v>
      </c>
      <c r="G23" s="61" t="str">
        <f>IF(OR($A23="",G$10=""),"",IF(IFERROR(MATCH(BBC_2!G$10,Infor!$A$13:$A$30,0),0)&gt;0,"L",IF(WEEKDAY(G$10)=1,"","X")))</f>
        <v>X</v>
      </c>
      <c r="H23" s="61" t="str">
        <f>IF(OR($A23="",H$10=""),"",IF(IFERROR(MATCH(BBC_2!H$10,Infor!$A$13:$A$30,0),0)&gt;0,"L",IF(WEEKDAY(H$10)=1,"","X")))</f>
        <v>X</v>
      </c>
      <c r="I23" s="61" t="str">
        <f>IF(OR($A23="",I$10=""),"",IF(IFERROR(MATCH(BBC_2!I$10,Infor!$A$13:$A$30,0),0)&gt;0,"L",IF(WEEKDAY(I$10)=1,"","X")))</f>
        <v/>
      </c>
      <c r="J23" s="61" t="str">
        <f>IF(OR($A23="",J$10=""),"",IF(IFERROR(MATCH(BBC_2!J$10,Infor!$A$13:$A$30,0),0)&gt;0,"L",IF(WEEKDAY(J$10)=1,"","X")))</f>
        <v>X</v>
      </c>
      <c r="K23" s="61" t="str">
        <f>IF(OR($A23="",K$10=""),"",IF(IFERROR(MATCH(BBC_2!K$10,Infor!$A$13:$A$30,0),0)&gt;0,"L",IF(WEEKDAY(K$10)=1,"","X")))</f>
        <v>X</v>
      </c>
      <c r="L23" s="61" t="str">
        <f>IF(OR($A23="",L$10=""),"",IF(IFERROR(MATCH(BBC_2!L$10,Infor!$A$13:$A$30,0),0)&gt;0,"L",IF(WEEKDAY(L$10)=1,"","X")))</f>
        <v>X</v>
      </c>
      <c r="M23" s="61" t="str">
        <f>IF(OR($A23="",M$10=""),"",IF(IFERROR(MATCH(BBC_2!M$10,Infor!$A$13:$A$30,0),0)&gt;0,"L",IF(WEEKDAY(M$10)=1,"","X")))</f>
        <v>X</v>
      </c>
      <c r="N23" s="61" t="str">
        <f>IF(OR($A23="",N$10=""),"",IF(IFERROR(MATCH(BBC_2!N$10,Infor!$A$13:$A$30,0),0)&gt;0,"L",IF(WEEKDAY(N$10)=1,"","X")))</f>
        <v>X</v>
      </c>
      <c r="O23" s="61" t="str">
        <f>IF(OR($A23="",O$10=""),"",IF(IFERROR(MATCH(BBC_2!O$10,Infor!$A$13:$A$30,0),0)&gt;0,"L",IF(WEEKDAY(O$10)=1,"","X")))</f>
        <v>X</v>
      </c>
      <c r="P23" s="61" t="str">
        <f>IF(OR($A23="",P$10=""),"",IF(IFERROR(MATCH(BBC_2!P$10,Infor!$A$13:$A$30,0),0)&gt;0,"L",IF(WEEKDAY(P$10)=1,"","X")))</f>
        <v/>
      </c>
      <c r="Q23" s="61" t="str">
        <f>IF(OR($A23="",Q$10=""),"",IF(IFERROR(MATCH(BBC_2!Q$10,Infor!$A$13:$A$30,0),0)&gt;0,"L",IF(WEEKDAY(Q$10)=1,"","X")))</f>
        <v>X</v>
      </c>
      <c r="R23" s="61" t="str">
        <f>IF(OR($A23="",R$10=""),"",IF(IFERROR(MATCH(BBC_2!R$10,Infor!$A$13:$A$30,0),0)&gt;0,"L",IF(WEEKDAY(R$10)=1,"","X")))</f>
        <v>X</v>
      </c>
      <c r="S23" s="61" t="str">
        <f>IF(OR($A23="",S$10=""),"",IF(IFERROR(MATCH(BBC_2!S$10,Infor!$A$13:$A$30,0),0)&gt;0,"L",IF(WEEKDAY(S$10)=1,"","X")))</f>
        <v>X</v>
      </c>
      <c r="T23" s="61" t="str">
        <f>IF(OR($A23="",T$10=""),"",IF(IFERROR(MATCH(BBC_2!T$10,Infor!$A$13:$A$30,0),0)&gt;0,"L",IF(WEEKDAY(T$10)=1,"","X")))</f>
        <v>X</v>
      </c>
      <c r="U23" s="61" t="str">
        <f>IF(OR($A23="",U$10=""),"",IF(IFERROR(MATCH(BBC_2!U$10,Infor!$A$13:$A$30,0),0)&gt;0,"L",IF(WEEKDAY(U$10)=1,"","X")))</f>
        <v>X</v>
      </c>
      <c r="V23" s="61" t="str">
        <f>IF(OR($A23="",V$10=""),"",IF(IFERROR(MATCH(BBC_2!V$10,Infor!$A$13:$A$30,0),0)&gt;0,"L",IF(WEEKDAY(V$10)=1,"","X")))</f>
        <v>X</v>
      </c>
      <c r="W23" s="61" t="str">
        <f>IF(OR($A23="",W$10=""),"",IF(IFERROR(MATCH(BBC_2!W$10,Infor!$A$13:$A$30,0),0)&gt;0,"L",IF(WEEKDAY(W$10)=1,"","X")))</f>
        <v/>
      </c>
      <c r="X23" s="61" t="str">
        <f>IF(OR($A23="",X$10=""),"",IF(IFERROR(MATCH(BBC_2!X$10,Infor!$A$13:$A$30,0),0)&gt;0,"L",IF(WEEKDAY(X$10)=1,"","X")))</f>
        <v>X</v>
      </c>
      <c r="Y23" s="61" t="str">
        <f>IF(OR($A23="",Y$10=""),"",IF(IFERROR(MATCH(BBC_2!Y$10,Infor!$A$13:$A$30,0),0)&gt;0,"L",IF(WEEKDAY(Y$10)=1,"","X")))</f>
        <v>X</v>
      </c>
      <c r="Z23" s="61" t="str">
        <f>IF(OR($A23="",Z$10=""),"",IF(IFERROR(MATCH(BBC_2!Z$10,Infor!$A$13:$A$30,0),0)&gt;0,"L",IF(WEEKDAY(Z$10)=1,"","X")))</f>
        <v>X</v>
      </c>
      <c r="AA23" s="61" t="str">
        <f>IF(OR($A23="",AA$10=""),"",IF(IFERROR(MATCH(BBC_2!AA$10,Infor!$A$13:$A$30,0),0)&gt;0,"L",IF(WEEKDAY(AA$10)=1,"","X")))</f>
        <v>X</v>
      </c>
      <c r="AB23" s="61" t="str">
        <f>IF(OR($A23="",AB$10=""),"",IF(IFERROR(MATCH(BBC_2!AB$10,Infor!$A$13:$A$30,0),0)&gt;0,"L",IF(WEEKDAY(AB$10)=1,"","X")))</f>
        <v>X</v>
      </c>
      <c r="AC23" s="61" t="str">
        <f>IF(OR($A23="",AC$10=""),"",IF(IFERROR(MATCH(BBC_2!AC$10,Infor!$A$13:$A$30,0),0)&gt;0,"L",IF(WEEKDAY(AC$10)=1,"","X")))</f>
        <v>X</v>
      </c>
      <c r="AD23" s="61" t="str">
        <f>IF(OR($A23="",AD$10=""),"",IF(IFERROR(MATCH(BBC_2!AD$10,Infor!$A$13:$A$30,0),0)&gt;0,"L",IF(WEEKDAY(AD$10)=1,"","X")))</f>
        <v/>
      </c>
      <c r="AE23" s="61" t="str">
        <f>IF(OR($A23="",AE$10=""),"",IF(IFERROR(MATCH(BBC_2!AE$10,Infor!$A$13:$A$30,0),0)&gt;0,"L",IF(WEEKDAY(AE$10)=1,"","X")))</f>
        <v>X</v>
      </c>
      <c r="AF23" s="61" t="str">
        <f>IF(OR($A23="",AF$10=""),"",IF(IFERROR(MATCH(BBC_2!AF$10,Infor!$A$13:$A$30,0),0)&gt;0,"L",IF(WEEKDAY(AF$10)=1,"","X")))</f>
        <v>X</v>
      </c>
      <c r="AG23" s="61" t="str">
        <f>IF(OR($A23="",AG$10=""),"",IF(IFERROR(MATCH(BBC_2!AG$10,Infor!$A$13:$A$30,0),0)&gt;0,"L",IF(WEEKDAY(AG$10)=1,"","X")))</f>
        <v/>
      </c>
      <c r="AH23" s="61" t="str">
        <f>IF(OR($A23="",AH$10=""),"",IF(IFERROR(MATCH(BBC_2!AH$10,Infor!$A$13:$A$30,0),0)&gt;0,"L",IF(WEEKDAY(AH$10)=1,"","X")))</f>
        <v/>
      </c>
      <c r="AI23" s="61" t="str">
        <f>IF(OR($A23="",AI$10=""),"",IF(IFERROR(MATCH(BBC_2!AI$10,Infor!$A$13:$A$30,0),0)&gt;0,"L",IF(WEEKDAY(AI$10)=1,"","X")))</f>
        <v/>
      </c>
      <c r="AJ23" s="62"/>
      <c r="AK23" s="62">
        <f t="shared" si="6"/>
        <v>23</v>
      </c>
      <c r="AL23" s="62">
        <f t="shared" si="7"/>
        <v>1</v>
      </c>
      <c r="AM23" s="62"/>
      <c r="AN23" s="63"/>
      <c r="AO23" s="44">
        <f t="shared" si="0"/>
        <v>2</v>
      </c>
      <c r="AP23" s="69">
        <v>15</v>
      </c>
      <c r="AQ23" s="69" t="str">
        <f t="shared" si="8"/>
        <v>Print</v>
      </c>
      <c r="AR23" s="69"/>
      <c r="AS23" s="69"/>
      <c r="AT23" s="69"/>
    </row>
    <row r="24" spans="1:46" s="48" customFormat="1" ht="15" customHeight="1" x14ac:dyDescent="0.25">
      <c r="A24" s="48">
        <v>13</v>
      </c>
      <c r="B24" s="59">
        <f t="shared" si="5"/>
        <v>13</v>
      </c>
      <c r="C24" s="60" t="str">
        <f t="shared" si="3"/>
        <v>A13</v>
      </c>
      <c r="D24" s="60" t="str">
        <f t="shared" si="4"/>
        <v>Nhân viên</v>
      </c>
      <c r="E24" s="61" t="str">
        <f>IF(OR($A24="",E$10=""),"",IF(IFERROR(MATCH(BBC_2!E$10,Infor!$A$13:$A$30,0),0)&gt;0,"L",IF(WEEKDAY(E$10)=1,"","X")))</f>
        <v>L</v>
      </c>
      <c r="F24" s="61" t="str">
        <f>IF(OR($A24="",F$10=""),"",IF(IFERROR(MATCH(BBC_2!F$10,Infor!$A$13:$A$30,0),0)&gt;0,"L",IF(WEEKDAY(F$10)=1,"","X")))</f>
        <v>X</v>
      </c>
      <c r="G24" s="61" t="str">
        <f>IF(OR($A24="",G$10=""),"",IF(IFERROR(MATCH(BBC_2!G$10,Infor!$A$13:$A$30,0),0)&gt;0,"L",IF(WEEKDAY(G$10)=1,"","X")))</f>
        <v>X</v>
      </c>
      <c r="H24" s="61" t="str">
        <f>IF(OR($A24="",H$10=""),"",IF(IFERROR(MATCH(BBC_2!H$10,Infor!$A$13:$A$30,0),0)&gt;0,"L",IF(WEEKDAY(H$10)=1,"","X")))</f>
        <v>X</v>
      </c>
      <c r="I24" s="61" t="str">
        <f>IF(OR($A24="",I$10=""),"",IF(IFERROR(MATCH(BBC_2!I$10,Infor!$A$13:$A$30,0),0)&gt;0,"L",IF(WEEKDAY(I$10)=1,"","X")))</f>
        <v/>
      </c>
      <c r="J24" s="61" t="str">
        <f>IF(OR($A24="",J$10=""),"",IF(IFERROR(MATCH(BBC_2!J$10,Infor!$A$13:$A$30,0),0)&gt;0,"L",IF(WEEKDAY(J$10)=1,"","X")))</f>
        <v>X</v>
      </c>
      <c r="K24" s="61" t="str">
        <f>IF(OR($A24="",K$10=""),"",IF(IFERROR(MATCH(BBC_2!K$10,Infor!$A$13:$A$30,0),0)&gt;0,"L",IF(WEEKDAY(K$10)=1,"","X")))</f>
        <v>X</v>
      </c>
      <c r="L24" s="61" t="str">
        <f>IF(OR($A24="",L$10=""),"",IF(IFERROR(MATCH(BBC_2!L$10,Infor!$A$13:$A$30,0),0)&gt;0,"L",IF(WEEKDAY(L$10)=1,"","X")))</f>
        <v>X</v>
      </c>
      <c r="M24" s="61" t="str">
        <f>IF(OR($A24="",M$10=""),"",IF(IFERROR(MATCH(BBC_2!M$10,Infor!$A$13:$A$30,0),0)&gt;0,"L",IF(WEEKDAY(M$10)=1,"","X")))</f>
        <v>X</v>
      </c>
      <c r="N24" s="61" t="str">
        <f>IF(OR($A24="",N$10=""),"",IF(IFERROR(MATCH(BBC_2!N$10,Infor!$A$13:$A$30,0),0)&gt;0,"L",IF(WEEKDAY(N$10)=1,"","X")))</f>
        <v>X</v>
      </c>
      <c r="O24" s="61" t="str">
        <f>IF(OR($A24="",O$10=""),"",IF(IFERROR(MATCH(BBC_2!O$10,Infor!$A$13:$A$30,0),0)&gt;0,"L",IF(WEEKDAY(O$10)=1,"","X")))</f>
        <v>X</v>
      </c>
      <c r="P24" s="61" t="str">
        <f>IF(OR($A24="",P$10=""),"",IF(IFERROR(MATCH(BBC_2!P$10,Infor!$A$13:$A$30,0),0)&gt;0,"L",IF(WEEKDAY(P$10)=1,"","X")))</f>
        <v/>
      </c>
      <c r="Q24" s="61" t="str">
        <f>IF(OR($A24="",Q$10=""),"",IF(IFERROR(MATCH(BBC_2!Q$10,Infor!$A$13:$A$30,0),0)&gt;0,"L",IF(WEEKDAY(Q$10)=1,"","X")))</f>
        <v>X</v>
      </c>
      <c r="R24" s="61" t="str">
        <f>IF(OR($A24="",R$10=""),"",IF(IFERROR(MATCH(BBC_2!R$10,Infor!$A$13:$A$30,0),0)&gt;0,"L",IF(WEEKDAY(R$10)=1,"","X")))</f>
        <v>X</v>
      </c>
      <c r="S24" s="61" t="str">
        <f>IF(OR($A24="",S$10=""),"",IF(IFERROR(MATCH(BBC_2!S$10,Infor!$A$13:$A$30,0),0)&gt;0,"L",IF(WEEKDAY(S$10)=1,"","X")))</f>
        <v>X</v>
      </c>
      <c r="T24" s="61" t="str">
        <f>IF(OR($A24="",T$10=""),"",IF(IFERROR(MATCH(BBC_2!T$10,Infor!$A$13:$A$30,0),0)&gt;0,"L",IF(WEEKDAY(T$10)=1,"","X")))</f>
        <v>X</v>
      </c>
      <c r="U24" s="61" t="str">
        <f>IF(OR($A24="",U$10=""),"",IF(IFERROR(MATCH(BBC_2!U$10,Infor!$A$13:$A$30,0),0)&gt;0,"L",IF(WEEKDAY(U$10)=1,"","X")))</f>
        <v>X</v>
      </c>
      <c r="V24" s="61" t="str">
        <f>IF(OR($A24="",V$10=""),"",IF(IFERROR(MATCH(BBC_2!V$10,Infor!$A$13:$A$30,0),0)&gt;0,"L",IF(WEEKDAY(V$10)=1,"","X")))</f>
        <v>X</v>
      </c>
      <c r="W24" s="61" t="str">
        <f>IF(OR($A24="",W$10=""),"",IF(IFERROR(MATCH(BBC_2!W$10,Infor!$A$13:$A$30,0),0)&gt;0,"L",IF(WEEKDAY(W$10)=1,"","X")))</f>
        <v/>
      </c>
      <c r="X24" s="61" t="str">
        <f>IF(OR($A24="",X$10=""),"",IF(IFERROR(MATCH(BBC_2!X$10,Infor!$A$13:$A$30,0),0)&gt;0,"L",IF(WEEKDAY(X$10)=1,"","X")))</f>
        <v>X</v>
      </c>
      <c r="Y24" s="61" t="str">
        <f>IF(OR($A24="",Y$10=""),"",IF(IFERROR(MATCH(BBC_2!Y$10,Infor!$A$13:$A$30,0),0)&gt;0,"L",IF(WEEKDAY(Y$10)=1,"","X")))</f>
        <v>X</v>
      </c>
      <c r="Z24" s="61" t="str">
        <f>IF(OR($A24="",Z$10=""),"",IF(IFERROR(MATCH(BBC_2!Z$10,Infor!$A$13:$A$30,0),0)&gt;0,"L",IF(WEEKDAY(Z$10)=1,"","X")))</f>
        <v>X</v>
      </c>
      <c r="AA24" s="61" t="str">
        <f>IF(OR($A24="",AA$10=""),"",IF(IFERROR(MATCH(BBC_2!AA$10,Infor!$A$13:$A$30,0),0)&gt;0,"L",IF(WEEKDAY(AA$10)=1,"","X")))</f>
        <v>X</v>
      </c>
      <c r="AB24" s="61" t="str">
        <f>IF(OR($A24="",AB$10=""),"",IF(IFERROR(MATCH(BBC_2!AB$10,Infor!$A$13:$A$30,0),0)&gt;0,"L",IF(WEEKDAY(AB$10)=1,"","X")))</f>
        <v>X</v>
      </c>
      <c r="AC24" s="61" t="str">
        <f>IF(OR($A24="",AC$10=""),"",IF(IFERROR(MATCH(BBC_2!AC$10,Infor!$A$13:$A$30,0),0)&gt;0,"L",IF(WEEKDAY(AC$10)=1,"","X")))</f>
        <v>X</v>
      </c>
      <c r="AD24" s="61" t="str">
        <f>IF(OR($A24="",AD$10=""),"",IF(IFERROR(MATCH(BBC_2!AD$10,Infor!$A$13:$A$30,0),0)&gt;0,"L",IF(WEEKDAY(AD$10)=1,"","X")))</f>
        <v/>
      </c>
      <c r="AE24" s="61" t="str">
        <f>IF(OR($A24="",AE$10=""),"",IF(IFERROR(MATCH(BBC_2!AE$10,Infor!$A$13:$A$30,0),0)&gt;0,"L",IF(WEEKDAY(AE$10)=1,"","X")))</f>
        <v>X</v>
      </c>
      <c r="AF24" s="61" t="str">
        <f>IF(OR($A24="",AF$10=""),"",IF(IFERROR(MATCH(BBC_2!AF$10,Infor!$A$13:$A$30,0),0)&gt;0,"L",IF(WEEKDAY(AF$10)=1,"","X")))</f>
        <v>X</v>
      </c>
      <c r="AG24" s="61" t="str">
        <f>IF(OR($A24="",AG$10=""),"",IF(IFERROR(MATCH(BBC_2!AG$10,Infor!$A$13:$A$30,0),0)&gt;0,"L",IF(WEEKDAY(AG$10)=1,"","X")))</f>
        <v/>
      </c>
      <c r="AH24" s="61" t="str">
        <f>IF(OR($A24="",AH$10=""),"",IF(IFERROR(MATCH(BBC_2!AH$10,Infor!$A$13:$A$30,0),0)&gt;0,"L",IF(WEEKDAY(AH$10)=1,"","X")))</f>
        <v/>
      </c>
      <c r="AI24" s="61" t="str">
        <f>IF(OR($A24="",AI$10=""),"",IF(IFERROR(MATCH(BBC_2!AI$10,Infor!$A$13:$A$30,0),0)&gt;0,"L",IF(WEEKDAY(AI$10)=1,"","X")))</f>
        <v/>
      </c>
      <c r="AJ24" s="62"/>
      <c r="AK24" s="62">
        <f t="shared" si="6"/>
        <v>23</v>
      </c>
      <c r="AL24" s="62">
        <f t="shared" si="7"/>
        <v>1</v>
      </c>
      <c r="AM24" s="62"/>
      <c r="AN24" s="63"/>
      <c r="AO24" s="44">
        <f t="shared" si="0"/>
        <v>2</v>
      </c>
      <c r="AP24" s="69">
        <v>15</v>
      </c>
      <c r="AQ24" s="69" t="str">
        <f t="shared" si="8"/>
        <v>Print</v>
      </c>
      <c r="AR24" s="69"/>
      <c r="AS24" s="69"/>
      <c r="AT24" s="69"/>
    </row>
    <row r="25" spans="1:46" s="48" customFormat="1" ht="15" customHeight="1" x14ac:dyDescent="0.25">
      <c r="A25" s="48">
        <v>14</v>
      </c>
      <c r="B25" s="59">
        <f t="shared" si="5"/>
        <v>14</v>
      </c>
      <c r="C25" s="60" t="str">
        <f t="shared" si="3"/>
        <v>A14</v>
      </c>
      <c r="D25" s="60" t="str">
        <f t="shared" si="4"/>
        <v>Nhân viên</v>
      </c>
      <c r="E25" s="61" t="str">
        <f>IF(OR($A25="",E$10=""),"",IF(IFERROR(MATCH(BBC_2!E$10,Infor!$A$13:$A$30,0),0)&gt;0,"L",IF(WEEKDAY(E$10)=1,"","X")))</f>
        <v>L</v>
      </c>
      <c r="F25" s="61" t="str">
        <f>IF(OR($A25="",F$10=""),"",IF(IFERROR(MATCH(BBC_2!F$10,Infor!$A$13:$A$30,0),0)&gt;0,"L",IF(WEEKDAY(F$10)=1,"","X")))</f>
        <v>X</v>
      </c>
      <c r="G25" s="61" t="str">
        <f>IF(OR($A25="",G$10=""),"",IF(IFERROR(MATCH(BBC_2!G$10,Infor!$A$13:$A$30,0),0)&gt;0,"L",IF(WEEKDAY(G$10)=1,"","X")))</f>
        <v>X</v>
      </c>
      <c r="H25" s="61" t="str">
        <f>IF(OR($A25="",H$10=""),"",IF(IFERROR(MATCH(BBC_2!H$10,Infor!$A$13:$A$30,0),0)&gt;0,"L",IF(WEEKDAY(H$10)=1,"","X")))</f>
        <v>X</v>
      </c>
      <c r="I25" s="61" t="str">
        <f>IF(OR($A25="",I$10=""),"",IF(IFERROR(MATCH(BBC_2!I$10,Infor!$A$13:$A$30,0),0)&gt;0,"L",IF(WEEKDAY(I$10)=1,"","X")))</f>
        <v/>
      </c>
      <c r="J25" s="61" t="str">
        <f>IF(OR($A25="",J$10=""),"",IF(IFERROR(MATCH(BBC_2!J$10,Infor!$A$13:$A$30,0),0)&gt;0,"L",IF(WEEKDAY(J$10)=1,"","X")))</f>
        <v>X</v>
      </c>
      <c r="K25" s="61" t="str">
        <f>IF(OR($A25="",K$10=""),"",IF(IFERROR(MATCH(BBC_2!K$10,Infor!$A$13:$A$30,0),0)&gt;0,"L",IF(WEEKDAY(K$10)=1,"","X")))</f>
        <v>X</v>
      </c>
      <c r="L25" s="61" t="str">
        <f>IF(OR($A25="",L$10=""),"",IF(IFERROR(MATCH(BBC_2!L$10,Infor!$A$13:$A$30,0),0)&gt;0,"L",IF(WEEKDAY(L$10)=1,"","X")))</f>
        <v>X</v>
      </c>
      <c r="M25" s="61" t="str">
        <f>IF(OR($A25="",M$10=""),"",IF(IFERROR(MATCH(BBC_2!M$10,Infor!$A$13:$A$30,0),0)&gt;0,"L",IF(WEEKDAY(M$10)=1,"","X")))</f>
        <v>X</v>
      </c>
      <c r="N25" s="61" t="str">
        <f>IF(OR($A25="",N$10=""),"",IF(IFERROR(MATCH(BBC_2!N$10,Infor!$A$13:$A$30,0),0)&gt;0,"L",IF(WEEKDAY(N$10)=1,"","X")))</f>
        <v>X</v>
      </c>
      <c r="O25" s="61" t="str">
        <f>IF(OR($A25="",O$10=""),"",IF(IFERROR(MATCH(BBC_2!O$10,Infor!$A$13:$A$30,0),0)&gt;0,"L",IF(WEEKDAY(O$10)=1,"","X")))</f>
        <v>X</v>
      </c>
      <c r="P25" s="61" t="str">
        <f>IF(OR($A25="",P$10=""),"",IF(IFERROR(MATCH(BBC_2!P$10,Infor!$A$13:$A$30,0),0)&gt;0,"L",IF(WEEKDAY(P$10)=1,"","X")))</f>
        <v/>
      </c>
      <c r="Q25" s="61" t="str">
        <f>IF(OR($A25="",Q$10=""),"",IF(IFERROR(MATCH(BBC_2!Q$10,Infor!$A$13:$A$30,0),0)&gt;0,"L",IF(WEEKDAY(Q$10)=1,"","X")))</f>
        <v>X</v>
      </c>
      <c r="R25" s="61" t="str">
        <f>IF(OR($A25="",R$10=""),"",IF(IFERROR(MATCH(BBC_2!R$10,Infor!$A$13:$A$30,0),0)&gt;0,"L",IF(WEEKDAY(R$10)=1,"","X")))</f>
        <v>X</v>
      </c>
      <c r="S25" s="61" t="str">
        <f>IF(OR($A25="",S$10=""),"",IF(IFERROR(MATCH(BBC_2!S$10,Infor!$A$13:$A$30,0),0)&gt;0,"L",IF(WEEKDAY(S$10)=1,"","X")))</f>
        <v>X</v>
      </c>
      <c r="T25" s="61" t="str">
        <f>IF(OR($A25="",T$10=""),"",IF(IFERROR(MATCH(BBC_2!T$10,Infor!$A$13:$A$30,0),0)&gt;0,"L",IF(WEEKDAY(T$10)=1,"","X")))</f>
        <v>X</v>
      </c>
      <c r="U25" s="61" t="str">
        <f>IF(OR($A25="",U$10=""),"",IF(IFERROR(MATCH(BBC_2!U$10,Infor!$A$13:$A$30,0),0)&gt;0,"L",IF(WEEKDAY(U$10)=1,"","X")))</f>
        <v>X</v>
      </c>
      <c r="V25" s="61" t="str">
        <f>IF(OR($A25="",V$10=""),"",IF(IFERROR(MATCH(BBC_2!V$10,Infor!$A$13:$A$30,0),0)&gt;0,"L",IF(WEEKDAY(V$10)=1,"","X")))</f>
        <v>X</v>
      </c>
      <c r="W25" s="61" t="str">
        <f>IF(OR($A25="",W$10=""),"",IF(IFERROR(MATCH(BBC_2!W$10,Infor!$A$13:$A$30,0),0)&gt;0,"L",IF(WEEKDAY(W$10)=1,"","X")))</f>
        <v/>
      </c>
      <c r="X25" s="61" t="str">
        <f>IF(OR($A25="",X$10=""),"",IF(IFERROR(MATCH(BBC_2!X$10,Infor!$A$13:$A$30,0),0)&gt;0,"L",IF(WEEKDAY(X$10)=1,"","X")))</f>
        <v>X</v>
      </c>
      <c r="Y25" s="61" t="str">
        <f>IF(OR($A25="",Y$10=""),"",IF(IFERROR(MATCH(BBC_2!Y$10,Infor!$A$13:$A$30,0),0)&gt;0,"L",IF(WEEKDAY(Y$10)=1,"","X")))</f>
        <v>X</v>
      </c>
      <c r="Z25" s="61" t="str">
        <f>IF(OR($A25="",Z$10=""),"",IF(IFERROR(MATCH(BBC_2!Z$10,Infor!$A$13:$A$30,0),0)&gt;0,"L",IF(WEEKDAY(Z$10)=1,"","X")))</f>
        <v>X</v>
      </c>
      <c r="AA25" s="61" t="str">
        <f>IF(OR($A25="",AA$10=""),"",IF(IFERROR(MATCH(BBC_2!AA$10,Infor!$A$13:$A$30,0),0)&gt;0,"L",IF(WEEKDAY(AA$10)=1,"","X")))</f>
        <v>X</v>
      </c>
      <c r="AB25" s="61" t="str">
        <f>IF(OR($A25="",AB$10=""),"",IF(IFERROR(MATCH(BBC_2!AB$10,Infor!$A$13:$A$30,0),0)&gt;0,"L",IF(WEEKDAY(AB$10)=1,"","X")))</f>
        <v>X</v>
      </c>
      <c r="AC25" s="61" t="str">
        <f>IF(OR($A25="",AC$10=""),"",IF(IFERROR(MATCH(BBC_2!AC$10,Infor!$A$13:$A$30,0),0)&gt;0,"L",IF(WEEKDAY(AC$10)=1,"","X")))</f>
        <v>X</v>
      </c>
      <c r="AD25" s="61" t="str">
        <f>IF(OR($A25="",AD$10=""),"",IF(IFERROR(MATCH(BBC_2!AD$10,Infor!$A$13:$A$30,0),0)&gt;0,"L",IF(WEEKDAY(AD$10)=1,"","X")))</f>
        <v/>
      </c>
      <c r="AE25" s="61" t="str">
        <f>IF(OR($A25="",AE$10=""),"",IF(IFERROR(MATCH(BBC_2!AE$10,Infor!$A$13:$A$30,0),0)&gt;0,"L",IF(WEEKDAY(AE$10)=1,"","X")))</f>
        <v>X</v>
      </c>
      <c r="AF25" s="61" t="str">
        <f>IF(OR($A25="",AF$10=""),"",IF(IFERROR(MATCH(BBC_2!AF$10,Infor!$A$13:$A$30,0),0)&gt;0,"L",IF(WEEKDAY(AF$10)=1,"","X")))</f>
        <v>X</v>
      </c>
      <c r="AG25" s="61" t="str">
        <f>IF(OR($A25="",AG$10=""),"",IF(IFERROR(MATCH(BBC_2!AG$10,Infor!$A$13:$A$30,0),0)&gt;0,"L",IF(WEEKDAY(AG$10)=1,"","X")))</f>
        <v/>
      </c>
      <c r="AH25" s="61" t="str">
        <f>IF(OR($A25="",AH$10=""),"",IF(IFERROR(MATCH(BBC_2!AH$10,Infor!$A$13:$A$30,0),0)&gt;0,"L",IF(WEEKDAY(AH$10)=1,"","X")))</f>
        <v/>
      </c>
      <c r="AI25" s="61" t="str">
        <f>IF(OR($A25="",AI$10=""),"",IF(IFERROR(MATCH(BBC_2!AI$10,Infor!$A$13:$A$30,0),0)&gt;0,"L",IF(WEEKDAY(AI$10)=1,"","X")))</f>
        <v/>
      </c>
      <c r="AJ25" s="62"/>
      <c r="AK25" s="62">
        <f t="shared" si="6"/>
        <v>23</v>
      </c>
      <c r="AL25" s="62">
        <f t="shared" si="7"/>
        <v>1</v>
      </c>
      <c r="AM25" s="62"/>
      <c r="AN25" s="63"/>
      <c r="AO25" s="44">
        <f t="shared" si="0"/>
        <v>2</v>
      </c>
      <c r="AP25" s="69">
        <v>15</v>
      </c>
      <c r="AQ25" s="69" t="str">
        <f t="shared" si="8"/>
        <v>Print</v>
      </c>
      <c r="AR25" s="69"/>
      <c r="AS25" s="69"/>
      <c r="AT25" s="69"/>
    </row>
    <row r="26" spans="1:46" s="48" customFormat="1" ht="15" customHeight="1" x14ac:dyDescent="0.25">
      <c r="A26" s="48">
        <v>15</v>
      </c>
      <c r="B26" s="59">
        <f t="shared" si="5"/>
        <v>15</v>
      </c>
      <c r="C26" s="60" t="str">
        <f t="shared" si="3"/>
        <v>A15</v>
      </c>
      <c r="D26" s="60" t="str">
        <f t="shared" si="4"/>
        <v>Nhân viên</v>
      </c>
      <c r="E26" s="61" t="str">
        <f>IF(OR($A26="",E$10=""),"",IF(IFERROR(MATCH(BBC_2!E$10,Infor!$A$13:$A$30,0),0)&gt;0,"L",IF(WEEKDAY(E$10)=1,"","X")))</f>
        <v>L</v>
      </c>
      <c r="F26" s="61" t="str">
        <f>IF(OR($A26="",F$10=""),"",IF(IFERROR(MATCH(BBC_2!F$10,Infor!$A$13:$A$30,0),0)&gt;0,"L",IF(WEEKDAY(F$10)=1,"","X")))</f>
        <v>X</v>
      </c>
      <c r="G26" s="61" t="str">
        <f>IF(OR($A26="",G$10=""),"",IF(IFERROR(MATCH(BBC_2!G$10,Infor!$A$13:$A$30,0),0)&gt;0,"L",IF(WEEKDAY(G$10)=1,"","X")))</f>
        <v>X</v>
      </c>
      <c r="H26" s="61" t="str">
        <f>IF(OR($A26="",H$10=""),"",IF(IFERROR(MATCH(BBC_2!H$10,Infor!$A$13:$A$30,0),0)&gt;0,"L",IF(WEEKDAY(H$10)=1,"","X")))</f>
        <v>X</v>
      </c>
      <c r="I26" s="61" t="str">
        <f>IF(OR($A26="",I$10=""),"",IF(IFERROR(MATCH(BBC_2!I$10,Infor!$A$13:$A$30,0),0)&gt;0,"L",IF(WEEKDAY(I$10)=1,"","X")))</f>
        <v/>
      </c>
      <c r="J26" s="61" t="str">
        <f>IF(OR($A26="",J$10=""),"",IF(IFERROR(MATCH(BBC_2!J$10,Infor!$A$13:$A$30,0),0)&gt;0,"L",IF(WEEKDAY(J$10)=1,"","X")))</f>
        <v>X</v>
      </c>
      <c r="K26" s="61" t="str">
        <f>IF(OR($A26="",K$10=""),"",IF(IFERROR(MATCH(BBC_2!K$10,Infor!$A$13:$A$30,0),0)&gt;0,"L",IF(WEEKDAY(K$10)=1,"","X")))</f>
        <v>X</v>
      </c>
      <c r="L26" s="61" t="str">
        <f>IF(OR($A26="",L$10=""),"",IF(IFERROR(MATCH(BBC_2!L$10,Infor!$A$13:$A$30,0),0)&gt;0,"L",IF(WEEKDAY(L$10)=1,"","X")))</f>
        <v>X</v>
      </c>
      <c r="M26" s="61" t="str">
        <f>IF(OR($A26="",M$10=""),"",IF(IFERROR(MATCH(BBC_2!M$10,Infor!$A$13:$A$30,0),0)&gt;0,"L",IF(WEEKDAY(M$10)=1,"","X")))</f>
        <v>X</v>
      </c>
      <c r="N26" s="61" t="str">
        <f>IF(OR($A26="",N$10=""),"",IF(IFERROR(MATCH(BBC_2!N$10,Infor!$A$13:$A$30,0),0)&gt;0,"L",IF(WEEKDAY(N$10)=1,"","X")))</f>
        <v>X</v>
      </c>
      <c r="O26" s="61" t="str">
        <f>IF(OR($A26="",O$10=""),"",IF(IFERROR(MATCH(BBC_2!O$10,Infor!$A$13:$A$30,0),0)&gt;0,"L",IF(WEEKDAY(O$10)=1,"","X")))</f>
        <v>X</v>
      </c>
      <c r="P26" s="61" t="str">
        <f>IF(OR($A26="",P$10=""),"",IF(IFERROR(MATCH(BBC_2!P$10,Infor!$A$13:$A$30,0),0)&gt;0,"L",IF(WEEKDAY(P$10)=1,"","X")))</f>
        <v/>
      </c>
      <c r="Q26" s="61" t="str">
        <f>IF(OR($A26="",Q$10=""),"",IF(IFERROR(MATCH(BBC_2!Q$10,Infor!$A$13:$A$30,0),0)&gt;0,"L",IF(WEEKDAY(Q$10)=1,"","X")))</f>
        <v>X</v>
      </c>
      <c r="R26" s="61" t="str">
        <f>IF(OR($A26="",R$10=""),"",IF(IFERROR(MATCH(BBC_2!R$10,Infor!$A$13:$A$30,0),0)&gt;0,"L",IF(WEEKDAY(R$10)=1,"","X")))</f>
        <v>X</v>
      </c>
      <c r="S26" s="61" t="str">
        <f>IF(OR($A26="",S$10=""),"",IF(IFERROR(MATCH(BBC_2!S$10,Infor!$A$13:$A$30,0),0)&gt;0,"L",IF(WEEKDAY(S$10)=1,"","X")))</f>
        <v>X</v>
      </c>
      <c r="T26" s="61" t="str">
        <f>IF(OR($A26="",T$10=""),"",IF(IFERROR(MATCH(BBC_2!T$10,Infor!$A$13:$A$30,0),0)&gt;0,"L",IF(WEEKDAY(T$10)=1,"","X")))</f>
        <v>X</v>
      </c>
      <c r="U26" s="61" t="str">
        <f>IF(OR($A26="",U$10=""),"",IF(IFERROR(MATCH(BBC_2!U$10,Infor!$A$13:$A$30,0),0)&gt;0,"L",IF(WEEKDAY(U$10)=1,"","X")))</f>
        <v>X</v>
      </c>
      <c r="V26" s="61" t="str">
        <f>IF(OR($A26="",V$10=""),"",IF(IFERROR(MATCH(BBC_2!V$10,Infor!$A$13:$A$30,0),0)&gt;0,"L",IF(WEEKDAY(V$10)=1,"","X")))</f>
        <v>X</v>
      </c>
      <c r="W26" s="61" t="str">
        <f>IF(OR($A26="",W$10=""),"",IF(IFERROR(MATCH(BBC_2!W$10,Infor!$A$13:$A$30,0),0)&gt;0,"L",IF(WEEKDAY(W$10)=1,"","X")))</f>
        <v/>
      </c>
      <c r="X26" s="61" t="str">
        <f>IF(OR($A26="",X$10=""),"",IF(IFERROR(MATCH(BBC_2!X$10,Infor!$A$13:$A$30,0),0)&gt;0,"L",IF(WEEKDAY(X$10)=1,"","X")))</f>
        <v>X</v>
      </c>
      <c r="Y26" s="61" t="str">
        <f>IF(OR($A26="",Y$10=""),"",IF(IFERROR(MATCH(BBC_2!Y$10,Infor!$A$13:$A$30,0),0)&gt;0,"L",IF(WEEKDAY(Y$10)=1,"","X")))</f>
        <v>X</v>
      </c>
      <c r="Z26" s="61" t="str">
        <f>IF(OR($A26="",Z$10=""),"",IF(IFERROR(MATCH(BBC_2!Z$10,Infor!$A$13:$A$30,0),0)&gt;0,"L",IF(WEEKDAY(Z$10)=1,"","X")))</f>
        <v>X</v>
      </c>
      <c r="AA26" s="61" t="str">
        <f>IF(OR($A26="",AA$10=""),"",IF(IFERROR(MATCH(BBC_2!AA$10,Infor!$A$13:$A$30,0),0)&gt;0,"L",IF(WEEKDAY(AA$10)=1,"","X")))</f>
        <v>X</v>
      </c>
      <c r="AB26" s="61" t="str">
        <f>IF(OR($A26="",AB$10=""),"",IF(IFERROR(MATCH(BBC_2!AB$10,Infor!$A$13:$A$30,0),0)&gt;0,"L",IF(WEEKDAY(AB$10)=1,"","X")))</f>
        <v>X</v>
      </c>
      <c r="AC26" s="61" t="str">
        <f>IF(OR($A26="",AC$10=""),"",IF(IFERROR(MATCH(BBC_2!AC$10,Infor!$A$13:$A$30,0),0)&gt;0,"L",IF(WEEKDAY(AC$10)=1,"","X")))</f>
        <v>X</v>
      </c>
      <c r="AD26" s="61" t="str">
        <f>IF(OR($A26="",AD$10=""),"",IF(IFERROR(MATCH(BBC_2!AD$10,Infor!$A$13:$A$30,0),0)&gt;0,"L",IF(WEEKDAY(AD$10)=1,"","X")))</f>
        <v/>
      </c>
      <c r="AE26" s="61" t="str">
        <f>IF(OR($A26="",AE$10=""),"",IF(IFERROR(MATCH(BBC_2!AE$10,Infor!$A$13:$A$30,0),0)&gt;0,"L",IF(WEEKDAY(AE$10)=1,"","X")))</f>
        <v>X</v>
      </c>
      <c r="AF26" s="61" t="str">
        <f>IF(OR($A26="",AF$10=""),"",IF(IFERROR(MATCH(BBC_2!AF$10,Infor!$A$13:$A$30,0),0)&gt;0,"L",IF(WEEKDAY(AF$10)=1,"","X")))</f>
        <v>X</v>
      </c>
      <c r="AG26" s="61" t="str">
        <f>IF(OR($A26="",AG$10=""),"",IF(IFERROR(MATCH(BBC_2!AG$10,Infor!$A$13:$A$30,0),0)&gt;0,"L",IF(WEEKDAY(AG$10)=1,"","X")))</f>
        <v/>
      </c>
      <c r="AH26" s="61" t="str">
        <f>IF(OR($A26="",AH$10=""),"",IF(IFERROR(MATCH(BBC_2!AH$10,Infor!$A$13:$A$30,0),0)&gt;0,"L",IF(WEEKDAY(AH$10)=1,"","X")))</f>
        <v/>
      </c>
      <c r="AI26" s="61" t="str">
        <f>IF(OR($A26="",AI$10=""),"",IF(IFERROR(MATCH(BBC_2!AI$10,Infor!$A$13:$A$30,0),0)&gt;0,"L",IF(WEEKDAY(AI$10)=1,"","X")))</f>
        <v/>
      </c>
      <c r="AJ26" s="62"/>
      <c r="AK26" s="62">
        <f t="shared" si="6"/>
        <v>23</v>
      </c>
      <c r="AL26" s="62">
        <f t="shared" si="7"/>
        <v>1</v>
      </c>
      <c r="AM26" s="62"/>
      <c r="AN26" s="63"/>
      <c r="AO26" s="44">
        <f t="shared" si="0"/>
        <v>2</v>
      </c>
      <c r="AP26" s="69">
        <v>15</v>
      </c>
      <c r="AQ26" s="69" t="str">
        <f t="shared" si="8"/>
        <v>Print</v>
      </c>
      <c r="AR26" s="69"/>
      <c r="AS26" s="69"/>
      <c r="AT26" s="69"/>
    </row>
    <row r="27" spans="1:46" s="48" customFormat="1" ht="15" customHeight="1" x14ac:dyDescent="0.25">
      <c r="A27" s="48">
        <v>16</v>
      </c>
      <c r="B27" s="59">
        <f t="shared" si="5"/>
        <v>16</v>
      </c>
      <c r="C27" s="60" t="str">
        <f t="shared" si="3"/>
        <v>A16</v>
      </c>
      <c r="D27" s="60" t="str">
        <f t="shared" si="4"/>
        <v>Nhân viên</v>
      </c>
      <c r="E27" s="61" t="str">
        <f>IF(OR($A27="",E$10=""),"",IF(IFERROR(MATCH(BBC_2!E$10,Infor!$A$13:$A$30,0),0)&gt;0,"L",IF(WEEKDAY(E$10)=1,"","X")))</f>
        <v>L</v>
      </c>
      <c r="F27" s="61" t="str">
        <f>IF(OR($A27="",F$10=""),"",IF(IFERROR(MATCH(BBC_2!F$10,Infor!$A$13:$A$30,0),0)&gt;0,"L",IF(WEEKDAY(F$10)=1,"","X")))</f>
        <v>X</v>
      </c>
      <c r="G27" s="61" t="str">
        <f>IF(OR($A27="",G$10=""),"",IF(IFERROR(MATCH(BBC_2!G$10,Infor!$A$13:$A$30,0),0)&gt;0,"L",IF(WEEKDAY(G$10)=1,"","X")))</f>
        <v>X</v>
      </c>
      <c r="H27" s="61" t="str">
        <f>IF(OR($A27="",H$10=""),"",IF(IFERROR(MATCH(BBC_2!H$10,Infor!$A$13:$A$30,0),0)&gt;0,"L",IF(WEEKDAY(H$10)=1,"","X")))</f>
        <v>X</v>
      </c>
      <c r="I27" s="61" t="str">
        <f>IF(OR($A27="",I$10=""),"",IF(IFERROR(MATCH(BBC_2!I$10,Infor!$A$13:$A$30,0),0)&gt;0,"L",IF(WEEKDAY(I$10)=1,"","X")))</f>
        <v/>
      </c>
      <c r="J27" s="61" t="str">
        <f>IF(OR($A27="",J$10=""),"",IF(IFERROR(MATCH(BBC_2!J$10,Infor!$A$13:$A$30,0),0)&gt;0,"L",IF(WEEKDAY(J$10)=1,"","X")))</f>
        <v>X</v>
      </c>
      <c r="K27" s="61" t="str">
        <f>IF(OR($A27="",K$10=""),"",IF(IFERROR(MATCH(BBC_2!K$10,Infor!$A$13:$A$30,0),0)&gt;0,"L",IF(WEEKDAY(K$10)=1,"","X")))</f>
        <v>X</v>
      </c>
      <c r="L27" s="61" t="str">
        <f>IF(OR($A27="",L$10=""),"",IF(IFERROR(MATCH(BBC_2!L$10,Infor!$A$13:$A$30,0),0)&gt;0,"L",IF(WEEKDAY(L$10)=1,"","X")))</f>
        <v>X</v>
      </c>
      <c r="M27" s="61" t="str">
        <f>IF(OR($A27="",M$10=""),"",IF(IFERROR(MATCH(BBC_2!M$10,Infor!$A$13:$A$30,0),0)&gt;0,"L",IF(WEEKDAY(M$10)=1,"","X")))</f>
        <v>X</v>
      </c>
      <c r="N27" s="61" t="str">
        <f>IF(OR($A27="",N$10=""),"",IF(IFERROR(MATCH(BBC_2!N$10,Infor!$A$13:$A$30,0),0)&gt;0,"L",IF(WEEKDAY(N$10)=1,"","X")))</f>
        <v>X</v>
      </c>
      <c r="O27" s="61" t="str">
        <f>IF(OR($A27="",O$10=""),"",IF(IFERROR(MATCH(BBC_2!O$10,Infor!$A$13:$A$30,0),0)&gt;0,"L",IF(WEEKDAY(O$10)=1,"","X")))</f>
        <v>X</v>
      </c>
      <c r="P27" s="61" t="str">
        <f>IF(OR($A27="",P$10=""),"",IF(IFERROR(MATCH(BBC_2!P$10,Infor!$A$13:$A$30,0),0)&gt;0,"L",IF(WEEKDAY(P$10)=1,"","X")))</f>
        <v/>
      </c>
      <c r="Q27" s="61" t="str">
        <f>IF(OR($A27="",Q$10=""),"",IF(IFERROR(MATCH(BBC_2!Q$10,Infor!$A$13:$A$30,0),0)&gt;0,"L",IF(WEEKDAY(Q$10)=1,"","X")))</f>
        <v>X</v>
      </c>
      <c r="R27" s="61" t="str">
        <f>IF(OR($A27="",R$10=""),"",IF(IFERROR(MATCH(BBC_2!R$10,Infor!$A$13:$A$30,0),0)&gt;0,"L",IF(WEEKDAY(R$10)=1,"","X")))</f>
        <v>X</v>
      </c>
      <c r="S27" s="61" t="str">
        <f>IF(OR($A27="",S$10=""),"",IF(IFERROR(MATCH(BBC_2!S$10,Infor!$A$13:$A$30,0),0)&gt;0,"L",IF(WEEKDAY(S$10)=1,"","X")))</f>
        <v>X</v>
      </c>
      <c r="T27" s="61" t="str">
        <f>IF(OR($A27="",T$10=""),"",IF(IFERROR(MATCH(BBC_2!T$10,Infor!$A$13:$A$30,0),0)&gt;0,"L",IF(WEEKDAY(T$10)=1,"","X")))</f>
        <v>X</v>
      </c>
      <c r="U27" s="61" t="str">
        <f>IF(OR($A27="",U$10=""),"",IF(IFERROR(MATCH(BBC_2!U$10,Infor!$A$13:$A$30,0),0)&gt;0,"L",IF(WEEKDAY(U$10)=1,"","X")))</f>
        <v>X</v>
      </c>
      <c r="V27" s="61" t="str">
        <f>IF(OR($A27="",V$10=""),"",IF(IFERROR(MATCH(BBC_2!V$10,Infor!$A$13:$A$30,0),0)&gt;0,"L",IF(WEEKDAY(V$10)=1,"","X")))</f>
        <v>X</v>
      </c>
      <c r="W27" s="61" t="str">
        <f>IF(OR($A27="",W$10=""),"",IF(IFERROR(MATCH(BBC_2!W$10,Infor!$A$13:$A$30,0),0)&gt;0,"L",IF(WEEKDAY(W$10)=1,"","X")))</f>
        <v/>
      </c>
      <c r="X27" s="61" t="str">
        <f>IF(OR($A27="",X$10=""),"",IF(IFERROR(MATCH(BBC_2!X$10,Infor!$A$13:$A$30,0),0)&gt;0,"L",IF(WEEKDAY(X$10)=1,"","X")))</f>
        <v>X</v>
      </c>
      <c r="Y27" s="61" t="str">
        <f>IF(OR($A27="",Y$10=""),"",IF(IFERROR(MATCH(BBC_2!Y$10,Infor!$A$13:$A$30,0),0)&gt;0,"L",IF(WEEKDAY(Y$10)=1,"","X")))</f>
        <v>X</v>
      </c>
      <c r="Z27" s="61" t="str">
        <f>IF(OR($A27="",Z$10=""),"",IF(IFERROR(MATCH(BBC_2!Z$10,Infor!$A$13:$A$30,0),0)&gt;0,"L",IF(WEEKDAY(Z$10)=1,"","X")))</f>
        <v>X</v>
      </c>
      <c r="AA27" s="61" t="str">
        <f>IF(OR($A27="",AA$10=""),"",IF(IFERROR(MATCH(BBC_2!AA$10,Infor!$A$13:$A$30,0),0)&gt;0,"L",IF(WEEKDAY(AA$10)=1,"","X")))</f>
        <v>X</v>
      </c>
      <c r="AB27" s="61" t="str">
        <f>IF(OR($A27="",AB$10=""),"",IF(IFERROR(MATCH(BBC_2!AB$10,Infor!$A$13:$A$30,0),0)&gt;0,"L",IF(WEEKDAY(AB$10)=1,"","X")))</f>
        <v>X</v>
      </c>
      <c r="AC27" s="61" t="str">
        <f>IF(OR($A27="",AC$10=""),"",IF(IFERROR(MATCH(BBC_2!AC$10,Infor!$A$13:$A$30,0),0)&gt;0,"L",IF(WEEKDAY(AC$10)=1,"","X")))</f>
        <v>X</v>
      </c>
      <c r="AD27" s="61" t="str">
        <f>IF(OR($A27="",AD$10=""),"",IF(IFERROR(MATCH(BBC_2!AD$10,Infor!$A$13:$A$30,0),0)&gt;0,"L",IF(WEEKDAY(AD$10)=1,"","X")))</f>
        <v/>
      </c>
      <c r="AE27" s="61" t="str">
        <f>IF(OR($A27="",AE$10=""),"",IF(IFERROR(MATCH(BBC_2!AE$10,Infor!$A$13:$A$30,0),0)&gt;0,"L",IF(WEEKDAY(AE$10)=1,"","X")))</f>
        <v>X</v>
      </c>
      <c r="AF27" s="61" t="str">
        <f>IF(OR($A27="",AF$10=""),"",IF(IFERROR(MATCH(BBC_2!AF$10,Infor!$A$13:$A$30,0),0)&gt;0,"L",IF(WEEKDAY(AF$10)=1,"","X")))</f>
        <v>X</v>
      </c>
      <c r="AG27" s="61" t="str">
        <f>IF(OR($A27="",AG$10=""),"",IF(IFERROR(MATCH(BBC_2!AG$10,Infor!$A$13:$A$30,0),0)&gt;0,"L",IF(WEEKDAY(AG$10)=1,"","X")))</f>
        <v/>
      </c>
      <c r="AH27" s="61" t="str">
        <f>IF(OR($A27="",AH$10=""),"",IF(IFERROR(MATCH(BBC_2!AH$10,Infor!$A$13:$A$30,0),0)&gt;0,"L",IF(WEEKDAY(AH$10)=1,"","X")))</f>
        <v/>
      </c>
      <c r="AI27" s="61" t="str">
        <f>IF(OR($A27="",AI$10=""),"",IF(IFERROR(MATCH(BBC_2!AI$10,Infor!$A$13:$A$30,0),0)&gt;0,"L",IF(WEEKDAY(AI$10)=1,"","X")))</f>
        <v/>
      </c>
      <c r="AJ27" s="62"/>
      <c r="AK27" s="62">
        <f t="shared" si="6"/>
        <v>23</v>
      </c>
      <c r="AL27" s="62">
        <f t="shared" si="7"/>
        <v>1</v>
      </c>
      <c r="AM27" s="62"/>
      <c r="AN27" s="63"/>
      <c r="AO27" s="44">
        <f t="shared" si="0"/>
        <v>2</v>
      </c>
      <c r="AP27" s="69">
        <v>15</v>
      </c>
      <c r="AQ27" s="69" t="str">
        <f t="shared" si="8"/>
        <v>Print</v>
      </c>
      <c r="AR27" s="69"/>
      <c r="AS27" s="69"/>
      <c r="AT27" s="69"/>
    </row>
    <row r="28" spans="1:46" s="48" customFormat="1" ht="15" customHeight="1" x14ac:dyDescent="0.25">
      <c r="A28" s="48">
        <v>17</v>
      </c>
      <c r="B28" s="59">
        <f t="shared" si="5"/>
        <v>17</v>
      </c>
      <c r="C28" s="60" t="str">
        <f t="shared" si="3"/>
        <v>A17</v>
      </c>
      <c r="D28" s="60" t="str">
        <f t="shared" si="4"/>
        <v>Nhân viên</v>
      </c>
      <c r="E28" s="61" t="str">
        <f>IF(OR($A28="",E$10=""),"",IF(IFERROR(MATCH(BBC_2!E$10,Infor!$A$13:$A$30,0),0)&gt;0,"L",IF(WEEKDAY(E$10)=1,"","X")))</f>
        <v>L</v>
      </c>
      <c r="F28" s="61" t="str">
        <f>IF(OR($A28="",F$10=""),"",IF(IFERROR(MATCH(BBC_2!F$10,Infor!$A$13:$A$30,0),0)&gt;0,"L",IF(WEEKDAY(F$10)=1,"","X")))</f>
        <v>X</v>
      </c>
      <c r="G28" s="61" t="str">
        <f>IF(OR($A28="",G$10=""),"",IF(IFERROR(MATCH(BBC_2!G$10,Infor!$A$13:$A$30,0),0)&gt;0,"L",IF(WEEKDAY(G$10)=1,"","X")))</f>
        <v>X</v>
      </c>
      <c r="H28" s="61" t="str">
        <f>IF(OR($A28="",H$10=""),"",IF(IFERROR(MATCH(BBC_2!H$10,Infor!$A$13:$A$30,0),0)&gt;0,"L",IF(WEEKDAY(H$10)=1,"","X")))</f>
        <v>X</v>
      </c>
      <c r="I28" s="61" t="str">
        <f>IF(OR($A28="",I$10=""),"",IF(IFERROR(MATCH(BBC_2!I$10,Infor!$A$13:$A$30,0),0)&gt;0,"L",IF(WEEKDAY(I$10)=1,"","X")))</f>
        <v/>
      </c>
      <c r="J28" s="61" t="str">
        <f>IF(OR($A28="",J$10=""),"",IF(IFERROR(MATCH(BBC_2!J$10,Infor!$A$13:$A$30,0),0)&gt;0,"L",IF(WEEKDAY(J$10)=1,"","X")))</f>
        <v>X</v>
      </c>
      <c r="K28" s="61" t="str">
        <f>IF(OR($A28="",K$10=""),"",IF(IFERROR(MATCH(BBC_2!K$10,Infor!$A$13:$A$30,0),0)&gt;0,"L",IF(WEEKDAY(K$10)=1,"","X")))</f>
        <v>X</v>
      </c>
      <c r="L28" s="61" t="str">
        <f>IF(OR($A28="",L$10=""),"",IF(IFERROR(MATCH(BBC_2!L$10,Infor!$A$13:$A$30,0),0)&gt;0,"L",IF(WEEKDAY(L$10)=1,"","X")))</f>
        <v>X</v>
      </c>
      <c r="M28" s="61" t="str">
        <f>IF(OR($A28="",M$10=""),"",IF(IFERROR(MATCH(BBC_2!M$10,Infor!$A$13:$A$30,0),0)&gt;0,"L",IF(WEEKDAY(M$10)=1,"","X")))</f>
        <v>X</v>
      </c>
      <c r="N28" s="61" t="str">
        <f>IF(OR($A28="",N$10=""),"",IF(IFERROR(MATCH(BBC_2!N$10,Infor!$A$13:$A$30,0),0)&gt;0,"L",IF(WEEKDAY(N$10)=1,"","X")))</f>
        <v>X</v>
      </c>
      <c r="O28" s="61" t="str">
        <f>IF(OR($A28="",O$10=""),"",IF(IFERROR(MATCH(BBC_2!O$10,Infor!$A$13:$A$30,0),0)&gt;0,"L",IF(WEEKDAY(O$10)=1,"","X")))</f>
        <v>X</v>
      </c>
      <c r="P28" s="61" t="str">
        <f>IF(OR($A28="",P$10=""),"",IF(IFERROR(MATCH(BBC_2!P$10,Infor!$A$13:$A$30,0),0)&gt;0,"L",IF(WEEKDAY(P$10)=1,"","X")))</f>
        <v/>
      </c>
      <c r="Q28" s="61" t="str">
        <f>IF(OR($A28="",Q$10=""),"",IF(IFERROR(MATCH(BBC_2!Q$10,Infor!$A$13:$A$30,0),0)&gt;0,"L",IF(WEEKDAY(Q$10)=1,"","X")))</f>
        <v>X</v>
      </c>
      <c r="R28" s="61" t="str">
        <f>IF(OR($A28="",R$10=""),"",IF(IFERROR(MATCH(BBC_2!R$10,Infor!$A$13:$A$30,0),0)&gt;0,"L",IF(WEEKDAY(R$10)=1,"","X")))</f>
        <v>X</v>
      </c>
      <c r="S28" s="61" t="str">
        <f>IF(OR($A28="",S$10=""),"",IF(IFERROR(MATCH(BBC_2!S$10,Infor!$A$13:$A$30,0),0)&gt;0,"L",IF(WEEKDAY(S$10)=1,"","X")))</f>
        <v>X</v>
      </c>
      <c r="T28" s="61" t="str">
        <f>IF(OR($A28="",T$10=""),"",IF(IFERROR(MATCH(BBC_2!T$10,Infor!$A$13:$A$30,0),0)&gt;0,"L",IF(WEEKDAY(T$10)=1,"","X")))</f>
        <v>X</v>
      </c>
      <c r="U28" s="61" t="str">
        <f>IF(OR($A28="",U$10=""),"",IF(IFERROR(MATCH(BBC_2!U$10,Infor!$A$13:$A$30,0),0)&gt;0,"L",IF(WEEKDAY(U$10)=1,"","X")))</f>
        <v>X</v>
      </c>
      <c r="V28" s="61" t="str">
        <f>IF(OR($A28="",V$10=""),"",IF(IFERROR(MATCH(BBC_2!V$10,Infor!$A$13:$A$30,0),0)&gt;0,"L",IF(WEEKDAY(V$10)=1,"","X")))</f>
        <v>X</v>
      </c>
      <c r="W28" s="61" t="str">
        <f>IF(OR($A28="",W$10=""),"",IF(IFERROR(MATCH(BBC_2!W$10,Infor!$A$13:$A$30,0),0)&gt;0,"L",IF(WEEKDAY(W$10)=1,"","X")))</f>
        <v/>
      </c>
      <c r="X28" s="61" t="str">
        <f>IF(OR($A28="",X$10=""),"",IF(IFERROR(MATCH(BBC_2!X$10,Infor!$A$13:$A$30,0),0)&gt;0,"L",IF(WEEKDAY(X$10)=1,"","X")))</f>
        <v>X</v>
      </c>
      <c r="Y28" s="61" t="str">
        <f>IF(OR($A28="",Y$10=""),"",IF(IFERROR(MATCH(BBC_2!Y$10,Infor!$A$13:$A$30,0),0)&gt;0,"L",IF(WEEKDAY(Y$10)=1,"","X")))</f>
        <v>X</v>
      </c>
      <c r="Z28" s="61" t="str">
        <f>IF(OR($A28="",Z$10=""),"",IF(IFERROR(MATCH(BBC_2!Z$10,Infor!$A$13:$A$30,0),0)&gt;0,"L",IF(WEEKDAY(Z$10)=1,"","X")))</f>
        <v>X</v>
      </c>
      <c r="AA28" s="61" t="str">
        <f>IF(OR($A28="",AA$10=""),"",IF(IFERROR(MATCH(BBC_2!AA$10,Infor!$A$13:$A$30,0),0)&gt;0,"L",IF(WEEKDAY(AA$10)=1,"","X")))</f>
        <v>X</v>
      </c>
      <c r="AB28" s="61" t="str">
        <f>IF(OR($A28="",AB$10=""),"",IF(IFERROR(MATCH(BBC_2!AB$10,Infor!$A$13:$A$30,0),0)&gt;0,"L",IF(WEEKDAY(AB$10)=1,"","X")))</f>
        <v>X</v>
      </c>
      <c r="AC28" s="61" t="str">
        <f>IF(OR($A28="",AC$10=""),"",IF(IFERROR(MATCH(BBC_2!AC$10,Infor!$A$13:$A$30,0),0)&gt;0,"L",IF(WEEKDAY(AC$10)=1,"","X")))</f>
        <v>X</v>
      </c>
      <c r="AD28" s="61" t="str">
        <f>IF(OR($A28="",AD$10=""),"",IF(IFERROR(MATCH(BBC_2!AD$10,Infor!$A$13:$A$30,0),0)&gt;0,"L",IF(WEEKDAY(AD$10)=1,"","X")))</f>
        <v/>
      </c>
      <c r="AE28" s="61" t="str">
        <f>IF(OR($A28="",AE$10=""),"",IF(IFERROR(MATCH(BBC_2!AE$10,Infor!$A$13:$A$30,0),0)&gt;0,"L",IF(WEEKDAY(AE$10)=1,"","X")))</f>
        <v>X</v>
      </c>
      <c r="AF28" s="61" t="str">
        <f>IF(OR($A28="",AF$10=""),"",IF(IFERROR(MATCH(BBC_2!AF$10,Infor!$A$13:$A$30,0),0)&gt;0,"L",IF(WEEKDAY(AF$10)=1,"","X")))</f>
        <v>X</v>
      </c>
      <c r="AG28" s="61" t="str">
        <f>IF(OR($A28="",AG$10=""),"",IF(IFERROR(MATCH(BBC_2!AG$10,Infor!$A$13:$A$30,0),0)&gt;0,"L",IF(WEEKDAY(AG$10)=1,"","X")))</f>
        <v/>
      </c>
      <c r="AH28" s="61" t="str">
        <f>IF(OR($A28="",AH$10=""),"",IF(IFERROR(MATCH(BBC_2!AH$10,Infor!$A$13:$A$30,0),0)&gt;0,"L",IF(WEEKDAY(AH$10)=1,"","X")))</f>
        <v/>
      </c>
      <c r="AI28" s="61" t="str">
        <f>IF(OR($A28="",AI$10=""),"",IF(IFERROR(MATCH(BBC_2!AI$10,Infor!$A$13:$A$30,0),0)&gt;0,"L",IF(WEEKDAY(AI$10)=1,"","X")))</f>
        <v/>
      </c>
      <c r="AJ28" s="62"/>
      <c r="AK28" s="62">
        <f t="shared" si="6"/>
        <v>23</v>
      </c>
      <c r="AL28" s="62">
        <f t="shared" si="7"/>
        <v>1</v>
      </c>
      <c r="AM28" s="62"/>
      <c r="AN28" s="63"/>
      <c r="AO28" s="44">
        <f t="shared" si="0"/>
        <v>2</v>
      </c>
      <c r="AP28" s="69">
        <v>15</v>
      </c>
      <c r="AQ28" s="69" t="str">
        <f t="shared" si="8"/>
        <v>Print</v>
      </c>
      <c r="AR28" s="69"/>
      <c r="AS28" s="69"/>
      <c r="AT28" s="69"/>
    </row>
    <row r="29" spans="1:46" s="48" customFormat="1" ht="15" customHeight="1" x14ac:dyDescent="0.25">
      <c r="A29" s="48">
        <v>18</v>
      </c>
      <c r="B29" s="59">
        <f t="shared" si="5"/>
        <v>18</v>
      </c>
      <c r="C29" s="60" t="str">
        <f t="shared" si="3"/>
        <v>A18</v>
      </c>
      <c r="D29" s="60" t="str">
        <f t="shared" si="4"/>
        <v>Nhân viên</v>
      </c>
      <c r="E29" s="61" t="str">
        <f>IF(OR($A29="",E$10=""),"",IF(IFERROR(MATCH(BBC_2!E$10,Infor!$A$13:$A$30,0),0)&gt;0,"L",IF(WEEKDAY(E$10)=1,"","X")))</f>
        <v>L</v>
      </c>
      <c r="F29" s="61" t="str">
        <f>IF(OR($A29="",F$10=""),"",IF(IFERROR(MATCH(BBC_2!F$10,Infor!$A$13:$A$30,0),0)&gt;0,"L",IF(WEEKDAY(F$10)=1,"","X")))</f>
        <v>X</v>
      </c>
      <c r="G29" s="61" t="str">
        <f>IF(OR($A29="",G$10=""),"",IF(IFERROR(MATCH(BBC_2!G$10,Infor!$A$13:$A$30,0),0)&gt;0,"L",IF(WEEKDAY(G$10)=1,"","X")))</f>
        <v>X</v>
      </c>
      <c r="H29" s="61" t="str">
        <f>IF(OR($A29="",H$10=""),"",IF(IFERROR(MATCH(BBC_2!H$10,Infor!$A$13:$A$30,0),0)&gt;0,"L",IF(WEEKDAY(H$10)=1,"","X")))</f>
        <v>X</v>
      </c>
      <c r="I29" s="61" t="str">
        <f>IF(OR($A29="",I$10=""),"",IF(IFERROR(MATCH(BBC_2!I$10,Infor!$A$13:$A$30,0),0)&gt;0,"L",IF(WEEKDAY(I$10)=1,"","X")))</f>
        <v/>
      </c>
      <c r="J29" s="61" t="str">
        <f>IF(OR($A29="",J$10=""),"",IF(IFERROR(MATCH(BBC_2!J$10,Infor!$A$13:$A$30,0),0)&gt;0,"L",IF(WEEKDAY(J$10)=1,"","X")))</f>
        <v>X</v>
      </c>
      <c r="K29" s="61" t="str">
        <f>IF(OR($A29="",K$10=""),"",IF(IFERROR(MATCH(BBC_2!K$10,Infor!$A$13:$A$30,0),0)&gt;0,"L",IF(WEEKDAY(K$10)=1,"","X")))</f>
        <v>X</v>
      </c>
      <c r="L29" s="61" t="str">
        <f>IF(OR($A29="",L$10=""),"",IF(IFERROR(MATCH(BBC_2!L$10,Infor!$A$13:$A$30,0),0)&gt;0,"L",IF(WEEKDAY(L$10)=1,"","X")))</f>
        <v>X</v>
      </c>
      <c r="M29" s="61" t="str">
        <f>IF(OR($A29="",M$10=""),"",IF(IFERROR(MATCH(BBC_2!M$10,Infor!$A$13:$A$30,0),0)&gt;0,"L",IF(WEEKDAY(M$10)=1,"","X")))</f>
        <v>X</v>
      </c>
      <c r="N29" s="61" t="str">
        <f>IF(OR($A29="",N$10=""),"",IF(IFERROR(MATCH(BBC_2!N$10,Infor!$A$13:$A$30,0),0)&gt;0,"L",IF(WEEKDAY(N$10)=1,"","X")))</f>
        <v>X</v>
      </c>
      <c r="O29" s="61" t="str">
        <f>IF(OR($A29="",O$10=""),"",IF(IFERROR(MATCH(BBC_2!O$10,Infor!$A$13:$A$30,0),0)&gt;0,"L",IF(WEEKDAY(O$10)=1,"","X")))</f>
        <v>X</v>
      </c>
      <c r="P29" s="61" t="str">
        <f>IF(OR($A29="",P$10=""),"",IF(IFERROR(MATCH(BBC_2!P$10,Infor!$A$13:$A$30,0),0)&gt;0,"L",IF(WEEKDAY(P$10)=1,"","X")))</f>
        <v/>
      </c>
      <c r="Q29" s="61" t="str">
        <f>IF(OR($A29="",Q$10=""),"",IF(IFERROR(MATCH(BBC_2!Q$10,Infor!$A$13:$A$30,0),0)&gt;0,"L",IF(WEEKDAY(Q$10)=1,"","X")))</f>
        <v>X</v>
      </c>
      <c r="R29" s="61" t="str">
        <f>IF(OR($A29="",R$10=""),"",IF(IFERROR(MATCH(BBC_2!R$10,Infor!$A$13:$A$30,0),0)&gt;0,"L",IF(WEEKDAY(R$10)=1,"","X")))</f>
        <v>X</v>
      </c>
      <c r="S29" s="61" t="str">
        <f>IF(OR($A29="",S$10=""),"",IF(IFERROR(MATCH(BBC_2!S$10,Infor!$A$13:$A$30,0),0)&gt;0,"L",IF(WEEKDAY(S$10)=1,"","X")))</f>
        <v>X</v>
      </c>
      <c r="T29" s="61" t="str">
        <f>IF(OR($A29="",T$10=""),"",IF(IFERROR(MATCH(BBC_2!T$10,Infor!$A$13:$A$30,0),0)&gt;0,"L",IF(WEEKDAY(T$10)=1,"","X")))</f>
        <v>X</v>
      </c>
      <c r="U29" s="61" t="str">
        <f>IF(OR($A29="",U$10=""),"",IF(IFERROR(MATCH(BBC_2!U$10,Infor!$A$13:$A$30,0),0)&gt;0,"L",IF(WEEKDAY(U$10)=1,"","X")))</f>
        <v>X</v>
      </c>
      <c r="V29" s="61" t="str">
        <f>IF(OR($A29="",V$10=""),"",IF(IFERROR(MATCH(BBC_2!V$10,Infor!$A$13:$A$30,0),0)&gt;0,"L",IF(WEEKDAY(V$10)=1,"","X")))</f>
        <v>X</v>
      </c>
      <c r="W29" s="61" t="str">
        <f>IF(OR($A29="",W$10=""),"",IF(IFERROR(MATCH(BBC_2!W$10,Infor!$A$13:$A$30,0),0)&gt;0,"L",IF(WEEKDAY(W$10)=1,"","X")))</f>
        <v/>
      </c>
      <c r="X29" s="61" t="str">
        <f>IF(OR($A29="",X$10=""),"",IF(IFERROR(MATCH(BBC_2!X$10,Infor!$A$13:$A$30,0),0)&gt;0,"L",IF(WEEKDAY(X$10)=1,"","X")))</f>
        <v>X</v>
      </c>
      <c r="Y29" s="61" t="str">
        <f>IF(OR($A29="",Y$10=""),"",IF(IFERROR(MATCH(BBC_2!Y$10,Infor!$A$13:$A$30,0),0)&gt;0,"L",IF(WEEKDAY(Y$10)=1,"","X")))</f>
        <v>X</v>
      </c>
      <c r="Z29" s="61" t="str">
        <f>IF(OR($A29="",Z$10=""),"",IF(IFERROR(MATCH(BBC_2!Z$10,Infor!$A$13:$A$30,0),0)&gt;0,"L",IF(WEEKDAY(Z$10)=1,"","X")))</f>
        <v>X</v>
      </c>
      <c r="AA29" s="61" t="str">
        <f>IF(OR($A29="",AA$10=""),"",IF(IFERROR(MATCH(BBC_2!AA$10,Infor!$A$13:$A$30,0),0)&gt;0,"L",IF(WEEKDAY(AA$10)=1,"","X")))</f>
        <v>X</v>
      </c>
      <c r="AB29" s="61" t="str">
        <f>IF(OR($A29="",AB$10=""),"",IF(IFERROR(MATCH(BBC_2!AB$10,Infor!$A$13:$A$30,0),0)&gt;0,"L",IF(WEEKDAY(AB$10)=1,"","X")))</f>
        <v>X</v>
      </c>
      <c r="AC29" s="61" t="str">
        <f>IF(OR($A29="",AC$10=""),"",IF(IFERROR(MATCH(BBC_2!AC$10,Infor!$A$13:$A$30,0),0)&gt;0,"L",IF(WEEKDAY(AC$10)=1,"","X")))</f>
        <v>X</v>
      </c>
      <c r="AD29" s="61" t="str">
        <f>IF(OR($A29="",AD$10=""),"",IF(IFERROR(MATCH(BBC_2!AD$10,Infor!$A$13:$A$30,0),0)&gt;0,"L",IF(WEEKDAY(AD$10)=1,"","X")))</f>
        <v/>
      </c>
      <c r="AE29" s="61" t="str">
        <f>IF(OR($A29="",AE$10=""),"",IF(IFERROR(MATCH(BBC_2!AE$10,Infor!$A$13:$A$30,0),0)&gt;0,"L",IF(WEEKDAY(AE$10)=1,"","X")))</f>
        <v>X</v>
      </c>
      <c r="AF29" s="61" t="str">
        <f>IF(OR($A29="",AF$10=""),"",IF(IFERROR(MATCH(BBC_2!AF$10,Infor!$A$13:$A$30,0),0)&gt;0,"L",IF(WEEKDAY(AF$10)=1,"","X")))</f>
        <v>X</v>
      </c>
      <c r="AG29" s="61" t="str">
        <f>IF(OR($A29="",AG$10=""),"",IF(IFERROR(MATCH(BBC_2!AG$10,Infor!$A$13:$A$30,0),0)&gt;0,"L",IF(WEEKDAY(AG$10)=1,"","X")))</f>
        <v/>
      </c>
      <c r="AH29" s="61" t="str">
        <f>IF(OR($A29="",AH$10=""),"",IF(IFERROR(MATCH(BBC_2!AH$10,Infor!$A$13:$A$30,0),0)&gt;0,"L",IF(WEEKDAY(AH$10)=1,"","X")))</f>
        <v/>
      </c>
      <c r="AI29" s="61" t="str">
        <f>IF(OR($A29="",AI$10=""),"",IF(IFERROR(MATCH(BBC_2!AI$10,Infor!$A$13:$A$30,0),0)&gt;0,"L",IF(WEEKDAY(AI$10)=1,"","X")))</f>
        <v/>
      </c>
      <c r="AJ29" s="62"/>
      <c r="AK29" s="62">
        <f t="shared" si="6"/>
        <v>23</v>
      </c>
      <c r="AL29" s="62">
        <f t="shared" si="7"/>
        <v>1</v>
      </c>
      <c r="AM29" s="62"/>
      <c r="AN29" s="63"/>
      <c r="AO29" s="44">
        <f t="shared" si="0"/>
        <v>2</v>
      </c>
      <c r="AP29" s="69">
        <v>15</v>
      </c>
      <c r="AQ29" s="69" t="str">
        <f t="shared" si="8"/>
        <v>Print</v>
      </c>
      <c r="AR29" s="69"/>
      <c r="AS29" s="69"/>
      <c r="AT29" s="69"/>
    </row>
    <row r="30" spans="1:46" s="48" customFormat="1" ht="15" customHeight="1" x14ac:dyDescent="0.25">
      <c r="A30" s="48">
        <v>19</v>
      </c>
      <c r="B30" s="59">
        <f t="shared" si="5"/>
        <v>19</v>
      </c>
      <c r="C30" s="60" t="str">
        <f t="shared" si="3"/>
        <v>A19</v>
      </c>
      <c r="D30" s="60" t="str">
        <f t="shared" si="4"/>
        <v>Nhân viên</v>
      </c>
      <c r="E30" s="61" t="str">
        <f>IF(OR($A30="",E$10=""),"",IF(IFERROR(MATCH(BBC_2!E$10,Infor!$A$13:$A$30,0),0)&gt;0,"L",IF(WEEKDAY(E$10)=1,"","X")))</f>
        <v>L</v>
      </c>
      <c r="F30" s="61" t="str">
        <f>IF(OR($A30="",F$10=""),"",IF(IFERROR(MATCH(BBC_2!F$10,Infor!$A$13:$A$30,0),0)&gt;0,"L",IF(WEEKDAY(F$10)=1,"","X")))</f>
        <v>X</v>
      </c>
      <c r="G30" s="61" t="str">
        <f>IF(OR($A30="",G$10=""),"",IF(IFERROR(MATCH(BBC_2!G$10,Infor!$A$13:$A$30,0),0)&gt;0,"L",IF(WEEKDAY(G$10)=1,"","X")))</f>
        <v>X</v>
      </c>
      <c r="H30" s="61" t="str">
        <f>IF(OR($A30="",H$10=""),"",IF(IFERROR(MATCH(BBC_2!H$10,Infor!$A$13:$A$30,0),0)&gt;0,"L",IF(WEEKDAY(H$10)=1,"","X")))</f>
        <v>X</v>
      </c>
      <c r="I30" s="61" t="str">
        <f>IF(OR($A30="",I$10=""),"",IF(IFERROR(MATCH(BBC_2!I$10,Infor!$A$13:$A$30,0),0)&gt;0,"L",IF(WEEKDAY(I$10)=1,"","X")))</f>
        <v/>
      </c>
      <c r="J30" s="61" t="str">
        <f>IF(OR($A30="",J$10=""),"",IF(IFERROR(MATCH(BBC_2!J$10,Infor!$A$13:$A$30,0),0)&gt;0,"L",IF(WEEKDAY(J$10)=1,"","X")))</f>
        <v>X</v>
      </c>
      <c r="K30" s="61" t="str">
        <f>IF(OR($A30="",K$10=""),"",IF(IFERROR(MATCH(BBC_2!K$10,Infor!$A$13:$A$30,0),0)&gt;0,"L",IF(WEEKDAY(K$10)=1,"","X")))</f>
        <v>X</v>
      </c>
      <c r="L30" s="61" t="str">
        <f>IF(OR($A30="",L$10=""),"",IF(IFERROR(MATCH(BBC_2!L$10,Infor!$A$13:$A$30,0),0)&gt;0,"L",IF(WEEKDAY(L$10)=1,"","X")))</f>
        <v>X</v>
      </c>
      <c r="M30" s="61" t="str">
        <f>IF(OR($A30="",M$10=""),"",IF(IFERROR(MATCH(BBC_2!M$10,Infor!$A$13:$A$30,0),0)&gt;0,"L",IF(WEEKDAY(M$10)=1,"","X")))</f>
        <v>X</v>
      </c>
      <c r="N30" s="61" t="str">
        <f>IF(OR($A30="",N$10=""),"",IF(IFERROR(MATCH(BBC_2!N$10,Infor!$A$13:$A$30,0),0)&gt;0,"L",IF(WEEKDAY(N$10)=1,"","X")))</f>
        <v>X</v>
      </c>
      <c r="O30" s="61" t="str">
        <f>IF(OR($A30="",O$10=""),"",IF(IFERROR(MATCH(BBC_2!O$10,Infor!$A$13:$A$30,0),0)&gt;0,"L",IF(WEEKDAY(O$10)=1,"","X")))</f>
        <v>X</v>
      </c>
      <c r="P30" s="61" t="str">
        <f>IF(OR($A30="",P$10=""),"",IF(IFERROR(MATCH(BBC_2!P$10,Infor!$A$13:$A$30,0),0)&gt;0,"L",IF(WEEKDAY(P$10)=1,"","X")))</f>
        <v/>
      </c>
      <c r="Q30" s="61" t="str">
        <f>IF(OR($A30="",Q$10=""),"",IF(IFERROR(MATCH(BBC_2!Q$10,Infor!$A$13:$A$30,0),0)&gt;0,"L",IF(WEEKDAY(Q$10)=1,"","X")))</f>
        <v>X</v>
      </c>
      <c r="R30" s="61" t="str">
        <f>IF(OR($A30="",R$10=""),"",IF(IFERROR(MATCH(BBC_2!R$10,Infor!$A$13:$A$30,0),0)&gt;0,"L",IF(WEEKDAY(R$10)=1,"","X")))</f>
        <v>X</v>
      </c>
      <c r="S30" s="61" t="str">
        <f>IF(OR($A30="",S$10=""),"",IF(IFERROR(MATCH(BBC_2!S$10,Infor!$A$13:$A$30,0),0)&gt;0,"L",IF(WEEKDAY(S$10)=1,"","X")))</f>
        <v>X</v>
      </c>
      <c r="T30" s="61" t="str">
        <f>IF(OR($A30="",T$10=""),"",IF(IFERROR(MATCH(BBC_2!T$10,Infor!$A$13:$A$30,0),0)&gt;0,"L",IF(WEEKDAY(T$10)=1,"","X")))</f>
        <v>X</v>
      </c>
      <c r="U30" s="61" t="str">
        <f>IF(OR($A30="",U$10=""),"",IF(IFERROR(MATCH(BBC_2!U$10,Infor!$A$13:$A$30,0),0)&gt;0,"L",IF(WEEKDAY(U$10)=1,"","X")))</f>
        <v>X</v>
      </c>
      <c r="V30" s="61" t="str">
        <f>IF(OR($A30="",V$10=""),"",IF(IFERROR(MATCH(BBC_2!V$10,Infor!$A$13:$A$30,0),0)&gt;0,"L",IF(WEEKDAY(V$10)=1,"","X")))</f>
        <v>X</v>
      </c>
      <c r="W30" s="61" t="str">
        <f>IF(OR($A30="",W$10=""),"",IF(IFERROR(MATCH(BBC_2!W$10,Infor!$A$13:$A$30,0),0)&gt;0,"L",IF(WEEKDAY(W$10)=1,"","X")))</f>
        <v/>
      </c>
      <c r="X30" s="61" t="str">
        <f>IF(OR($A30="",X$10=""),"",IF(IFERROR(MATCH(BBC_2!X$10,Infor!$A$13:$A$30,0),0)&gt;0,"L",IF(WEEKDAY(X$10)=1,"","X")))</f>
        <v>X</v>
      </c>
      <c r="Y30" s="61" t="str">
        <f>IF(OR($A30="",Y$10=""),"",IF(IFERROR(MATCH(BBC_2!Y$10,Infor!$A$13:$A$30,0),0)&gt;0,"L",IF(WEEKDAY(Y$10)=1,"","X")))</f>
        <v>X</v>
      </c>
      <c r="Z30" s="61" t="str">
        <f>IF(OR($A30="",Z$10=""),"",IF(IFERROR(MATCH(BBC_2!Z$10,Infor!$A$13:$A$30,0),0)&gt;0,"L",IF(WEEKDAY(Z$10)=1,"","X")))</f>
        <v>X</v>
      </c>
      <c r="AA30" s="61" t="str">
        <f>IF(OR($A30="",AA$10=""),"",IF(IFERROR(MATCH(BBC_2!AA$10,Infor!$A$13:$A$30,0),0)&gt;0,"L",IF(WEEKDAY(AA$10)=1,"","X")))</f>
        <v>X</v>
      </c>
      <c r="AB30" s="61" t="str">
        <f>IF(OR($A30="",AB$10=""),"",IF(IFERROR(MATCH(BBC_2!AB$10,Infor!$A$13:$A$30,0),0)&gt;0,"L",IF(WEEKDAY(AB$10)=1,"","X")))</f>
        <v>X</v>
      </c>
      <c r="AC30" s="61" t="str">
        <f>IF(OR($A30="",AC$10=""),"",IF(IFERROR(MATCH(BBC_2!AC$10,Infor!$A$13:$A$30,0),0)&gt;0,"L",IF(WEEKDAY(AC$10)=1,"","X")))</f>
        <v>X</v>
      </c>
      <c r="AD30" s="61" t="str">
        <f>IF(OR($A30="",AD$10=""),"",IF(IFERROR(MATCH(BBC_2!AD$10,Infor!$A$13:$A$30,0),0)&gt;0,"L",IF(WEEKDAY(AD$10)=1,"","X")))</f>
        <v/>
      </c>
      <c r="AE30" s="61" t="str">
        <f>IF(OR($A30="",AE$10=""),"",IF(IFERROR(MATCH(BBC_2!AE$10,Infor!$A$13:$A$30,0),0)&gt;0,"L",IF(WEEKDAY(AE$10)=1,"","X")))</f>
        <v>X</v>
      </c>
      <c r="AF30" s="61" t="str">
        <f>IF(OR($A30="",AF$10=""),"",IF(IFERROR(MATCH(BBC_2!AF$10,Infor!$A$13:$A$30,0),0)&gt;0,"L",IF(WEEKDAY(AF$10)=1,"","X")))</f>
        <v>X</v>
      </c>
      <c r="AG30" s="61" t="str">
        <f>IF(OR($A30="",AG$10=""),"",IF(IFERROR(MATCH(BBC_2!AG$10,Infor!$A$13:$A$30,0),0)&gt;0,"L",IF(WEEKDAY(AG$10)=1,"","X")))</f>
        <v/>
      </c>
      <c r="AH30" s="61" t="str">
        <f>IF(OR($A30="",AH$10=""),"",IF(IFERROR(MATCH(BBC_2!AH$10,Infor!$A$13:$A$30,0),0)&gt;0,"L",IF(WEEKDAY(AH$10)=1,"","X")))</f>
        <v/>
      </c>
      <c r="AI30" s="61" t="str">
        <f>IF(OR($A30="",AI$10=""),"",IF(IFERROR(MATCH(BBC_2!AI$10,Infor!$A$13:$A$30,0),0)&gt;0,"L",IF(WEEKDAY(AI$10)=1,"","X")))</f>
        <v/>
      </c>
      <c r="AJ30" s="62"/>
      <c r="AK30" s="62">
        <f t="shared" si="6"/>
        <v>23</v>
      </c>
      <c r="AL30" s="62">
        <f t="shared" si="7"/>
        <v>1</v>
      </c>
      <c r="AM30" s="62"/>
      <c r="AN30" s="63"/>
      <c r="AO30" s="44">
        <f t="shared" si="0"/>
        <v>2</v>
      </c>
      <c r="AP30" s="69">
        <v>15</v>
      </c>
      <c r="AQ30" s="69" t="str">
        <f t="shared" si="8"/>
        <v>Print</v>
      </c>
      <c r="AR30" s="69"/>
      <c r="AS30" s="69"/>
      <c r="AT30" s="69"/>
    </row>
    <row r="31" spans="1:46" s="48" customFormat="1" ht="15" customHeight="1" x14ac:dyDescent="0.25">
      <c r="A31" s="48">
        <v>20</v>
      </c>
      <c r="B31" s="59">
        <f t="shared" si="5"/>
        <v>20</v>
      </c>
      <c r="C31" s="60" t="str">
        <f t="shared" si="3"/>
        <v>A20</v>
      </c>
      <c r="D31" s="60" t="str">
        <f t="shared" si="4"/>
        <v>Nhân viên</v>
      </c>
      <c r="E31" s="61" t="str">
        <f>IF(OR($A31="",E$10=""),"",IF(IFERROR(MATCH(BBC_2!E$10,Infor!$A$13:$A$30,0),0)&gt;0,"L",IF(WEEKDAY(E$10)=1,"","X")))</f>
        <v>L</v>
      </c>
      <c r="F31" s="61" t="str">
        <f>IF(OR($A31="",F$10=""),"",IF(IFERROR(MATCH(BBC_2!F$10,Infor!$A$13:$A$30,0),0)&gt;0,"L",IF(WEEKDAY(F$10)=1,"","X")))</f>
        <v>X</v>
      </c>
      <c r="G31" s="61" t="str">
        <f>IF(OR($A31="",G$10=""),"",IF(IFERROR(MATCH(BBC_2!G$10,Infor!$A$13:$A$30,0),0)&gt;0,"L",IF(WEEKDAY(G$10)=1,"","X")))</f>
        <v>X</v>
      </c>
      <c r="H31" s="61" t="str">
        <f>IF(OR($A31="",H$10=""),"",IF(IFERROR(MATCH(BBC_2!H$10,Infor!$A$13:$A$30,0),0)&gt;0,"L",IF(WEEKDAY(H$10)=1,"","X")))</f>
        <v>X</v>
      </c>
      <c r="I31" s="61" t="str">
        <f>IF(OR($A31="",I$10=""),"",IF(IFERROR(MATCH(BBC_2!I$10,Infor!$A$13:$A$30,0),0)&gt;0,"L",IF(WEEKDAY(I$10)=1,"","X")))</f>
        <v/>
      </c>
      <c r="J31" s="61" t="str">
        <f>IF(OR($A31="",J$10=""),"",IF(IFERROR(MATCH(BBC_2!J$10,Infor!$A$13:$A$30,0),0)&gt;0,"L",IF(WEEKDAY(J$10)=1,"","X")))</f>
        <v>X</v>
      </c>
      <c r="K31" s="61" t="str">
        <f>IF(OR($A31="",K$10=""),"",IF(IFERROR(MATCH(BBC_2!K$10,Infor!$A$13:$A$30,0),0)&gt;0,"L",IF(WEEKDAY(K$10)=1,"","X")))</f>
        <v>X</v>
      </c>
      <c r="L31" s="61" t="str">
        <f>IF(OR($A31="",L$10=""),"",IF(IFERROR(MATCH(BBC_2!L$10,Infor!$A$13:$A$30,0),0)&gt;0,"L",IF(WEEKDAY(L$10)=1,"","X")))</f>
        <v>X</v>
      </c>
      <c r="M31" s="61" t="str">
        <f>IF(OR($A31="",M$10=""),"",IF(IFERROR(MATCH(BBC_2!M$10,Infor!$A$13:$A$30,0),0)&gt;0,"L",IF(WEEKDAY(M$10)=1,"","X")))</f>
        <v>X</v>
      </c>
      <c r="N31" s="61" t="str">
        <f>IF(OR($A31="",N$10=""),"",IF(IFERROR(MATCH(BBC_2!N$10,Infor!$A$13:$A$30,0),0)&gt;0,"L",IF(WEEKDAY(N$10)=1,"","X")))</f>
        <v>X</v>
      </c>
      <c r="O31" s="61" t="str">
        <f>IF(OR($A31="",O$10=""),"",IF(IFERROR(MATCH(BBC_2!O$10,Infor!$A$13:$A$30,0),0)&gt;0,"L",IF(WEEKDAY(O$10)=1,"","X")))</f>
        <v>X</v>
      </c>
      <c r="P31" s="61" t="str">
        <f>IF(OR($A31="",P$10=""),"",IF(IFERROR(MATCH(BBC_2!P$10,Infor!$A$13:$A$30,0),0)&gt;0,"L",IF(WEEKDAY(P$10)=1,"","X")))</f>
        <v/>
      </c>
      <c r="Q31" s="61" t="str">
        <f>IF(OR($A31="",Q$10=""),"",IF(IFERROR(MATCH(BBC_2!Q$10,Infor!$A$13:$A$30,0),0)&gt;0,"L",IF(WEEKDAY(Q$10)=1,"","X")))</f>
        <v>X</v>
      </c>
      <c r="R31" s="61" t="str">
        <f>IF(OR($A31="",R$10=""),"",IF(IFERROR(MATCH(BBC_2!R$10,Infor!$A$13:$A$30,0),0)&gt;0,"L",IF(WEEKDAY(R$10)=1,"","X")))</f>
        <v>X</v>
      </c>
      <c r="S31" s="61" t="str">
        <f>IF(OR($A31="",S$10=""),"",IF(IFERROR(MATCH(BBC_2!S$10,Infor!$A$13:$A$30,0),0)&gt;0,"L",IF(WEEKDAY(S$10)=1,"","X")))</f>
        <v>X</v>
      </c>
      <c r="T31" s="61" t="str">
        <f>IF(OR($A31="",T$10=""),"",IF(IFERROR(MATCH(BBC_2!T$10,Infor!$A$13:$A$30,0),0)&gt;0,"L",IF(WEEKDAY(T$10)=1,"","X")))</f>
        <v>X</v>
      </c>
      <c r="U31" s="61" t="str">
        <f>IF(OR($A31="",U$10=""),"",IF(IFERROR(MATCH(BBC_2!U$10,Infor!$A$13:$A$30,0),0)&gt;0,"L",IF(WEEKDAY(U$10)=1,"","X")))</f>
        <v>X</v>
      </c>
      <c r="V31" s="61" t="str">
        <f>IF(OR($A31="",V$10=""),"",IF(IFERROR(MATCH(BBC_2!V$10,Infor!$A$13:$A$30,0),0)&gt;0,"L",IF(WEEKDAY(V$10)=1,"","X")))</f>
        <v>X</v>
      </c>
      <c r="W31" s="61" t="str">
        <f>IF(OR($A31="",W$10=""),"",IF(IFERROR(MATCH(BBC_2!W$10,Infor!$A$13:$A$30,0),0)&gt;0,"L",IF(WEEKDAY(W$10)=1,"","X")))</f>
        <v/>
      </c>
      <c r="X31" s="61" t="str">
        <f>IF(OR($A31="",X$10=""),"",IF(IFERROR(MATCH(BBC_2!X$10,Infor!$A$13:$A$30,0),0)&gt;0,"L",IF(WEEKDAY(X$10)=1,"","X")))</f>
        <v>X</v>
      </c>
      <c r="Y31" s="61" t="str">
        <f>IF(OR($A31="",Y$10=""),"",IF(IFERROR(MATCH(BBC_2!Y$10,Infor!$A$13:$A$30,0),0)&gt;0,"L",IF(WEEKDAY(Y$10)=1,"","X")))</f>
        <v>X</v>
      </c>
      <c r="Z31" s="61" t="str">
        <f>IF(OR($A31="",Z$10=""),"",IF(IFERROR(MATCH(BBC_2!Z$10,Infor!$A$13:$A$30,0),0)&gt;0,"L",IF(WEEKDAY(Z$10)=1,"","X")))</f>
        <v>X</v>
      </c>
      <c r="AA31" s="61" t="str">
        <f>IF(OR($A31="",AA$10=""),"",IF(IFERROR(MATCH(BBC_2!AA$10,Infor!$A$13:$A$30,0),0)&gt;0,"L",IF(WEEKDAY(AA$10)=1,"","X")))</f>
        <v>X</v>
      </c>
      <c r="AB31" s="61" t="str">
        <f>IF(OR($A31="",AB$10=""),"",IF(IFERROR(MATCH(BBC_2!AB$10,Infor!$A$13:$A$30,0),0)&gt;0,"L",IF(WEEKDAY(AB$10)=1,"","X")))</f>
        <v>X</v>
      </c>
      <c r="AC31" s="61" t="str">
        <f>IF(OR($A31="",AC$10=""),"",IF(IFERROR(MATCH(BBC_2!AC$10,Infor!$A$13:$A$30,0),0)&gt;0,"L",IF(WEEKDAY(AC$10)=1,"","X")))</f>
        <v>X</v>
      </c>
      <c r="AD31" s="61" t="str">
        <f>IF(OR($A31="",AD$10=""),"",IF(IFERROR(MATCH(BBC_2!AD$10,Infor!$A$13:$A$30,0),0)&gt;0,"L",IF(WEEKDAY(AD$10)=1,"","X")))</f>
        <v/>
      </c>
      <c r="AE31" s="61" t="str">
        <f>IF(OR($A31="",AE$10=""),"",IF(IFERROR(MATCH(BBC_2!AE$10,Infor!$A$13:$A$30,0),0)&gt;0,"L",IF(WEEKDAY(AE$10)=1,"","X")))</f>
        <v>X</v>
      </c>
      <c r="AF31" s="61" t="str">
        <f>IF(OR($A31="",AF$10=""),"",IF(IFERROR(MATCH(BBC_2!AF$10,Infor!$A$13:$A$30,0),0)&gt;0,"L",IF(WEEKDAY(AF$10)=1,"","X")))</f>
        <v>X</v>
      </c>
      <c r="AG31" s="61" t="str">
        <f>IF(OR($A31="",AG$10=""),"",IF(IFERROR(MATCH(BBC_2!AG$10,Infor!$A$13:$A$30,0),0)&gt;0,"L",IF(WEEKDAY(AG$10)=1,"","X")))</f>
        <v/>
      </c>
      <c r="AH31" s="61" t="str">
        <f>IF(OR($A31="",AH$10=""),"",IF(IFERROR(MATCH(BBC_2!AH$10,Infor!$A$13:$A$30,0),0)&gt;0,"L",IF(WEEKDAY(AH$10)=1,"","X")))</f>
        <v/>
      </c>
      <c r="AI31" s="61" t="str">
        <f>IF(OR($A31="",AI$10=""),"",IF(IFERROR(MATCH(BBC_2!AI$10,Infor!$A$13:$A$30,0),0)&gt;0,"L",IF(WEEKDAY(AI$10)=1,"","X")))</f>
        <v/>
      </c>
      <c r="AJ31" s="62"/>
      <c r="AK31" s="62">
        <f t="shared" si="6"/>
        <v>23</v>
      </c>
      <c r="AL31" s="62">
        <f t="shared" si="7"/>
        <v>1</v>
      </c>
      <c r="AM31" s="62"/>
      <c r="AN31" s="63"/>
      <c r="AO31" s="44">
        <f t="shared" si="0"/>
        <v>2</v>
      </c>
      <c r="AP31" s="69">
        <v>15</v>
      </c>
      <c r="AQ31" s="69" t="str">
        <f t="shared" si="8"/>
        <v>Print</v>
      </c>
      <c r="AR31" s="69"/>
      <c r="AS31" s="69"/>
      <c r="AT31" s="69"/>
    </row>
    <row r="32" spans="1:46" s="48" customFormat="1" ht="15" customHeight="1" x14ac:dyDescent="0.25">
      <c r="A32" s="48">
        <v>21</v>
      </c>
      <c r="B32" s="59">
        <f t="shared" si="5"/>
        <v>21</v>
      </c>
      <c r="C32" s="60" t="str">
        <f t="shared" si="3"/>
        <v>A21</v>
      </c>
      <c r="D32" s="60" t="str">
        <f t="shared" si="4"/>
        <v>Nhân viên</v>
      </c>
      <c r="E32" s="61" t="str">
        <f>IF(OR($A32="",E$10=""),"",IF(IFERROR(MATCH(BBC_2!E$10,Infor!$A$13:$A$30,0),0)&gt;0,"L",IF(WEEKDAY(E$10)=1,"","X")))</f>
        <v>L</v>
      </c>
      <c r="F32" s="61" t="str">
        <f>IF(OR($A32="",F$10=""),"",IF(IFERROR(MATCH(BBC_2!F$10,Infor!$A$13:$A$30,0),0)&gt;0,"L",IF(WEEKDAY(F$10)=1,"","X")))</f>
        <v>X</v>
      </c>
      <c r="G32" s="61" t="str">
        <f>IF(OR($A32="",G$10=""),"",IF(IFERROR(MATCH(BBC_2!G$10,Infor!$A$13:$A$30,0),0)&gt;0,"L",IF(WEEKDAY(G$10)=1,"","X")))</f>
        <v>X</v>
      </c>
      <c r="H32" s="61" t="str">
        <f>IF(OR($A32="",H$10=""),"",IF(IFERROR(MATCH(BBC_2!H$10,Infor!$A$13:$A$30,0),0)&gt;0,"L",IF(WEEKDAY(H$10)=1,"","X")))</f>
        <v>X</v>
      </c>
      <c r="I32" s="61" t="str">
        <f>IF(OR($A32="",I$10=""),"",IF(IFERROR(MATCH(BBC_2!I$10,Infor!$A$13:$A$30,0),0)&gt;0,"L",IF(WEEKDAY(I$10)=1,"","X")))</f>
        <v/>
      </c>
      <c r="J32" s="61" t="str">
        <f>IF(OR($A32="",J$10=""),"",IF(IFERROR(MATCH(BBC_2!J$10,Infor!$A$13:$A$30,0),0)&gt;0,"L",IF(WEEKDAY(J$10)=1,"","X")))</f>
        <v>X</v>
      </c>
      <c r="K32" s="61" t="str">
        <f>IF(OR($A32="",K$10=""),"",IF(IFERROR(MATCH(BBC_2!K$10,Infor!$A$13:$A$30,0),0)&gt;0,"L",IF(WEEKDAY(K$10)=1,"","X")))</f>
        <v>X</v>
      </c>
      <c r="L32" s="61" t="str">
        <f>IF(OR($A32="",L$10=""),"",IF(IFERROR(MATCH(BBC_2!L$10,Infor!$A$13:$A$30,0),0)&gt;0,"L",IF(WEEKDAY(L$10)=1,"","X")))</f>
        <v>X</v>
      </c>
      <c r="M32" s="61" t="str">
        <f>IF(OR($A32="",M$10=""),"",IF(IFERROR(MATCH(BBC_2!M$10,Infor!$A$13:$A$30,0),0)&gt;0,"L",IF(WEEKDAY(M$10)=1,"","X")))</f>
        <v>X</v>
      </c>
      <c r="N32" s="61" t="str">
        <f>IF(OR($A32="",N$10=""),"",IF(IFERROR(MATCH(BBC_2!N$10,Infor!$A$13:$A$30,0),0)&gt;0,"L",IF(WEEKDAY(N$10)=1,"","X")))</f>
        <v>X</v>
      </c>
      <c r="O32" s="61" t="str">
        <f>IF(OR($A32="",O$10=""),"",IF(IFERROR(MATCH(BBC_2!O$10,Infor!$A$13:$A$30,0),0)&gt;0,"L",IF(WEEKDAY(O$10)=1,"","X")))</f>
        <v>X</v>
      </c>
      <c r="P32" s="61" t="str">
        <f>IF(OR($A32="",P$10=""),"",IF(IFERROR(MATCH(BBC_2!P$10,Infor!$A$13:$A$30,0),0)&gt;0,"L",IF(WEEKDAY(P$10)=1,"","X")))</f>
        <v/>
      </c>
      <c r="Q32" s="61" t="str">
        <f>IF(OR($A32="",Q$10=""),"",IF(IFERROR(MATCH(BBC_2!Q$10,Infor!$A$13:$A$30,0),0)&gt;0,"L",IF(WEEKDAY(Q$10)=1,"","X")))</f>
        <v>X</v>
      </c>
      <c r="R32" s="61" t="str">
        <f>IF(OR($A32="",R$10=""),"",IF(IFERROR(MATCH(BBC_2!R$10,Infor!$A$13:$A$30,0),0)&gt;0,"L",IF(WEEKDAY(R$10)=1,"","X")))</f>
        <v>X</v>
      </c>
      <c r="S32" s="61" t="str">
        <f>IF(OR($A32="",S$10=""),"",IF(IFERROR(MATCH(BBC_2!S$10,Infor!$A$13:$A$30,0),0)&gt;0,"L",IF(WEEKDAY(S$10)=1,"","X")))</f>
        <v>X</v>
      </c>
      <c r="T32" s="61" t="str">
        <f>IF(OR($A32="",T$10=""),"",IF(IFERROR(MATCH(BBC_2!T$10,Infor!$A$13:$A$30,0),0)&gt;0,"L",IF(WEEKDAY(T$10)=1,"","X")))</f>
        <v>X</v>
      </c>
      <c r="U32" s="61" t="str">
        <f>IF(OR($A32="",U$10=""),"",IF(IFERROR(MATCH(BBC_2!U$10,Infor!$A$13:$A$30,0),0)&gt;0,"L",IF(WEEKDAY(U$10)=1,"","X")))</f>
        <v>X</v>
      </c>
      <c r="V32" s="61" t="str">
        <f>IF(OR($A32="",V$10=""),"",IF(IFERROR(MATCH(BBC_2!V$10,Infor!$A$13:$A$30,0),0)&gt;0,"L",IF(WEEKDAY(V$10)=1,"","X")))</f>
        <v>X</v>
      </c>
      <c r="W32" s="61" t="str">
        <f>IF(OR($A32="",W$10=""),"",IF(IFERROR(MATCH(BBC_2!W$10,Infor!$A$13:$A$30,0),0)&gt;0,"L",IF(WEEKDAY(W$10)=1,"","X")))</f>
        <v/>
      </c>
      <c r="X32" s="61" t="str">
        <f>IF(OR($A32="",X$10=""),"",IF(IFERROR(MATCH(BBC_2!X$10,Infor!$A$13:$A$30,0),0)&gt;0,"L",IF(WEEKDAY(X$10)=1,"","X")))</f>
        <v>X</v>
      </c>
      <c r="Y32" s="61" t="str">
        <f>IF(OR($A32="",Y$10=""),"",IF(IFERROR(MATCH(BBC_2!Y$10,Infor!$A$13:$A$30,0),0)&gt;0,"L",IF(WEEKDAY(Y$10)=1,"","X")))</f>
        <v>X</v>
      </c>
      <c r="Z32" s="61" t="str">
        <f>IF(OR($A32="",Z$10=""),"",IF(IFERROR(MATCH(BBC_2!Z$10,Infor!$A$13:$A$30,0),0)&gt;0,"L",IF(WEEKDAY(Z$10)=1,"","X")))</f>
        <v>X</v>
      </c>
      <c r="AA32" s="61" t="str">
        <f>IF(OR($A32="",AA$10=""),"",IF(IFERROR(MATCH(BBC_2!AA$10,Infor!$A$13:$A$30,0),0)&gt;0,"L",IF(WEEKDAY(AA$10)=1,"","X")))</f>
        <v>X</v>
      </c>
      <c r="AB32" s="61" t="str">
        <f>IF(OR($A32="",AB$10=""),"",IF(IFERROR(MATCH(BBC_2!AB$10,Infor!$A$13:$A$30,0),0)&gt;0,"L",IF(WEEKDAY(AB$10)=1,"","X")))</f>
        <v>X</v>
      </c>
      <c r="AC32" s="61" t="str">
        <f>IF(OR($A32="",AC$10=""),"",IF(IFERROR(MATCH(BBC_2!AC$10,Infor!$A$13:$A$30,0),0)&gt;0,"L",IF(WEEKDAY(AC$10)=1,"","X")))</f>
        <v>X</v>
      </c>
      <c r="AD32" s="61" t="str">
        <f>IF(OR($A32="",AD$10=""),"",IF(IFERROR(MATCH(BBC_2!AD$10,Infor!$A$13:$A$30,0),0)&gt;0,"L",IF(WEEKDAY(AD$10)=1,"","X")))</f>
        <v/>
      </c>
      <c r="AE32" s="61" t="str">
        <f>IF(OR($A32="",AE$10=""),"",IF(IFERROR(MATCH(BBC_2!AE$10,Infor!$A$13:$A$30,0),0)&gt;0,"L",IF(WEEKDAY(AE$10)=1,"","X")))</f>
        <v>X</v>
      </c>
      <c r="AF32" s="61" t="str">
        <f>IF(OR($A32="",AF$10=""),"",IF(IFERROR(MATCH(BBC_2!AF$10,Infor!$A$13:$A$30,0),0)&gt;0,"L",IF(WEEKDAY(AF$10)=1,"","X")))</f>
        <v>X</v>
      </c>
      <c r="AG32" s="61" t="str">
        <f>IF(OR($A32="",AG$10=""),"",IF(IFERROR(MATCH(BBC_2!AG$10,Infor!$A$13:$A$30,0),0)&gt;0,"L",IF(WEEKDAY(AG$10)=1,"","X")))</f>
        <v/>
      </c>
      <c r="AH32" s="61" t="str">
        <f>IF(OR($A32="",AH$10=""),"",IF(IFERROR(MATCH(BBC_2!AH$10,Infor!$A$13:$A$30,0),0)&gt;0,"L",IF(WEEKDAY(AH$10)=1,"","X")))</f>
        <v/>
      </c>
      <c r="AI32" s="61" t="str">
        <f>IF(OR($A32="",AI$10=""),"",IF(IFERROR(MATCH(BBC_2!AI$10,Infor!$A$13:$A$30,0),0)&gt;0,"L",IF(WEEKDAY(AI$10)=1,"","X")))</f>
        <v/>
      </c>
      <c r="AJ32" s="62"/>
      <c r="AK32" s="62">
        <f t="shared" si="6"/>
        <v>23</v>
      </c>
      <c r="AL32" s="62">
        <f t="shared" si="7"/>
        <v>1</v>
      </c>
      <c r="AM32" s="62"/>
      <c r="AN32" s="63"/>
      <c r="AO32" s="44">
        <f t="shared" si="0"/>
        <v>2</v>
      </c>
      <c r="AP32" s="69">
        <v>15</v>
      </c>
      <c r="AQ32" s="69" t="str">
        <f t="shared" si="8"/>
        <v>Print</v>
      </c>
      <c r="AR32" s="69"/>
      <c r="AS32" s="69"/>
      <c r="AT32" s="69"/>
    </row>
    <row r="33" spans="1:46" s="48" customFormat="1" ht="15" customHeight="1" x14ac:dyDescent="0.25">
      <c r="A33" s="48">
        <v>22</v>
      </c>
      <c r="B33" s="59">
        <f t="shared" si="5"/>
        <v>22</v>
      </c>
      <c r="C33" s="60" t="str">
        <f t="shared" si="3"/>
        <v>A22</v>
      </c>
      <c r="D33" s="60" t="str">
        <f t="shared" si="4"/>
        <v>Nhân viên</v>
      </c>
      <c r="E33" s="61" t="str">
        <f>IF(OR($A33="",E$10=""),"",IF(IFERROR(MATCH(BBC_2!E$10,Infor!$A$13:$A$30,0),0)&gt;0,"L",IF(WEEKDAY(E$10)=1,"","X")))</f>
        <v>L</v>
      </c>
      <c r="F33" s="61" t="str">
        <f>IF(OR($A33="",F$10=""),"",IF(IFERROR(MATCH(BBC_2!F$10,Infor!$A$13:$A$30,0),0)&gt;0,"L",IF(WEEKDAY(F$10)=1,"","X")))</f>
        <v>X</v>
      </c>
      <c r="G33" s="61" t="str">
        <f>IF(OR($A33="",G$10=""),"",IF(IFERROR(MATCH(BBC_2!G$10,Infor!$A$13:$A$30,0),0)&gt;0,"L",IF(WEEKDAY(G$10)=1,"","X")))</f>
        <v>X</v>
      </c>
      <c r="H33" s="61" t="str">
        <f>IF(OR($A33="",H$10=""),"",IF(IFERROR(MATCH(BBC_2!H$10,Infor!$A$13:$A$30,0),0)&gt;0,"L",IF(WEEKDAY(H$10)=1,"","X")))</f>
        <v>X</v>
      </c>
      <c r="I33" s="61" t="str">
        <f>IF(OR($A33="",I$10=""),"",IF(IFERROR(MATCH(BBC_2!I$10,Infor!$A$13:$A$30,0),0)&gt;0,"L",IF(WEEKDAY(I$10)=1,"","X")))</f>
        <v/>
      </c>
      <c r="J33" s="61" t="str">
        <f>IF(OR($A33="",J$10=""),"",IF(IFERROR(MATCH(BBC_2!J$10,Infor!$A$13:$A$30,0),0)&gt;0,"L",IF(WEEKDAY(J$10)=1,"","X")))</f>
        <v>X</v>
      </c>
      <c r="K33" s="61" t="str">
        <f>IF(OR($A33="",K$10=""),"",IF(IFERROR(MATCH(BBC_2!K$10,Infor!$A$13:$A$30,0),0)&gt;0,"L",IF(WEEKDAY(K$10)=1,"","X")))</f>
        <v>X</v>
      </c>
      <c r="L33" s="61" t="str">
        <f>IF(OR($A33="",L$10=""),"",IF(IFERROR(MATCH(BBC_2!L$10,Infor!$A$13:$A$30,0),0)&gt;0,"L",IF(WEEKDAY(L$10)=1,"","X")))</f>
        <v>X</v>
      </c>
      <c r="M33" s="61" t="str">
        <f>IF(OR($A33="",M$10=""),"",IF(IFERROR(MATCH(BBC_2!M$10,Infor!$A$13:$A$30,0),0)&gt;0,"L",IF(WEEKDAY(M$10)=1,"","X")))</f>
        <v>X</v>
      </c>
      <c r="N33" s="61" t="str">
        <f>IF(OR($A33="",N$10=""),"",IF(IFERROR(MATCH(BBC_2!N$10,Infor!$A$13:$A$30,0),0)&gt;0,"L",IF(WEEKDAY(N$10)=1,"","X")))</f>
        <v>X</v>
      </c>
      <c r="O33" s="61" t="str">
        <f>IF(OR($A33="",O$10=""),"",IF(IFERROR(MATCH(BBC_2!O$10,Infor!$A$13:$A$30,0),0)&gt;0,"L",IF(WEEKDAY(O$10)=1,"","X")))</f>
        <v>X</v>
      </c>
      <c r="P33" s="61" t="str">
        <f>IF(OR($A33="",P$10=""),"",IF(IFERROR(MATCH(BBC_2!P$10,Infor!$A$13:$A$30,0),0)&gt;0,"L",IF(WEEKDAY(P$10)=1,"","X")))</f>
        <v/>
      </c>
      <c r="Q33" s="61" t="str">
        <f>IF(OR($A33="",Q$10=""),"",IF(IFERROR(MATCH(BBC_2!Q$10,Infor!$A$13:$A$30,0),0)&gt;0,"L",IF(WEEKDAY(Q$10)=1,"","X")))</f>
        <v>X</v>
      </c>
      <c r="R33" s="61" t="str">
        <f>IF(OR($A33="",R$10=""),"",IF(IFERROR(MATCH(BBC_2!R$10,Infor!$A$13:$A$30,0),0)&gt;0,"L",IF(WEEKDAY(R$10)=1,"","X")))</f>
        <v>X</v>
      </c>
      <c r="S33" s="61" t="str">
        <f>IF(OR($A33="",S$10=""),"",IF(IFERROR(MATCH(BBC_2!S$10,Infor!$A$13:$A$30,0),0)&gt;0,"L",IF(WEEKDAY(S$10)=1,"","X")))</f>
        <v>X</v>
      </c>
      <c r="T33" s="61" t="str">
        <f>IF(OR($A33="",T$10=""),"",IF(IFERROR(MATCH(BBC_2!T$10,Infor!$A$13:$A$30,0),0)&gt;0,"L",IF(WEEKDAY(T$10)=1,"","X")))</f>
        <v>X</v>
      </c>
      <c r="U33" s="61" t="str">
        <f>IF(OR($A33="",U$10=""),"",IF(IFERROR(MATCH(BBC_2!U$10,Infor!$A$13:$A$30,0),0)&gt;0,"L",IF(WEEKDAY(U$10)=1,"","X")))</f>
        <v>X</v>
      </c>
      <c r="V33" s="61" t="str">
        <f>IF(OR($A33="",V$10=""),"",IF(IFERROR(MATCH(BBC_2!V$10,Infor!$A$13:$A$30,0),0)&gt;0,"L",IF(WEEKDAY(V$10)=1,"","X")))</f>
        <v>X</v>
      </c>
      <c r="W33" s="61" t="str">
        <f>IF(OR($A33="",W$10=""),"",IF(IFERROR(MATCH(BBC_2!W$10,Infor!$A$13:$A$30,0),0)&gt;0,"L",IF(WEEKDAY(W$10)=1,"","X")))</f>
        <v/>
      </c>
      <c r="X33" s="61" t="str">
        <f>IF(OR($A33="",X$10=""),"",IF(IFERROR(MATCH(BBC_2!X$10,Infor!$A$13:$A$30,0),0)&gt;0,"L",IF(WEEKDAY(X$10)=1,"","X")))</f>
        <v>X</v>
      </c>
      <c r="Y33" s="61" t="str">
        <f>IF(OR($A33="",Y$10=""),"",IF(IFERROR(MATCH(BBC_2!Y$10,Infor!$A$13:$A$30,0),0)&gt;0,"L",IF(WEEKDAY(Y$10)=1,"","X")))</f>
        <v>X</v>
      </c>
      <c r="Z33" s="61" t="str">
        <f>IF(OR($A33="",Z$10=""),"",IF(IFERROR(MATCH(BBC_2!Z$10,Infor!$A$13:$A$30,0),0)&gt;0,"L",IF(WEEKDAY(Z$10)=1,"","X")))</f>
        <v>X</v>
      </c>
      <c r="AA33" s="61" t="str">
        <f>IF(OR($A33="",AA$10=""),"",IF(IFERROR(MATCH(BBC_2!AA$10,Infor!$A$13:$A$30,0),0)&gt;0,"L",IF(WEEKDAY(AA$10)=1,"","X")))</f>
        <v>X</v>
      </c>
      <c r="AB33" s="61" t="str">
        <f>IF(OR($A33="",AB$10=""),"",IF(IFERROR(MATCH(BBC_2!AB$10,Infor!$A$13:$A$30,0),0)&gt;0,"L",IF(WEEKDAY(AB$10)=1,"","X")))</f>
        <v>X</v>
      </c>
      <c r="AC33" s="61" t="str">
        <f>IF(OR($A33="",AC$10=""),"",IF(IFERROR(MATCH(BBC_2!AC$10,Infor!$A$13:$A$30,0),0)&gt;0,"L",IF(WEEKDAY(AC$10)=1,"","X")))</f>
        <v>X</v>
      </c>
      <c r="AD33" s="61" t="str">
        <f>IF(OR($A33="",AD$10=""),"",IF(IFERROR(MATCH(BBC_2!AD$10,Infor!$A$13:$A$30,0),0)&gt;0,"L",IF(WEEKDAY(AD$10)=1,"","X")))</f>
        <v/>
      </c>
      <c r="AE33" s="61" t="str">
        <f>IF(OR($A33="",AE$10=""),"",IF(IFERROR(MATCH(BBC_2!AE$10,Infor!$A$13:$A$30,0),0)&gt;0,"L",IF(WEEKDAY(AE$10)=1,"","X")))</f>
        <v>X</v>
      </c>
      <c r="AF33" s="61" t="str">
        <f>IF(OR($A33="",AF$10=""),"",IF(IFERROR(MATCH(BBC_2!AF$10,Infor!$A$13:$A$30,0),0)&gt;0,"L",IF(WEEKDAY(AF$10)=1,"","X")))</f>
        <v>X</v>
      </c>
      <c r="AG33" s="61" t="str">
        <f>IF(OR($A33="",AG$10=""),"",IF(IFERROR(MATCH(BBC_2!AG$10,Infor!$A$13:$A$30,0),0)&gt;0,"L",IF(WEEKDAY(AG$10)=1,"","X")))</f>
        <v/>
      </c>
      <c r="AH33" s="61" t="str">
        <f>IF(OR($A33="",AH$10=""),"",IF(IFERROR(MATCH(BBC_2!AH$10,Infor!$A$13:$A$30,0),0)&gt;0,"L",IF(WEEKDAY(AH$10)=1,"","X")))</f>
        <v/>
      </c>
      <c r="AI33" s="61" t="str">
        <f>IF(OR($A33="",AI$10=""),"",IF(IFERROR(MATCH(BBC_2!AI$10,Infor!$A$13:$A$30,0),0)&gt;0,"L",IF(WEEKDAY(AI$10)=1,"","X")))</f>
        <v/>
      </c>
      <c r="AJ33" s="62"/>
      <c r="AK33" s="62">
        <f t="shared" si="6"/>
        <v>23</v>
      </c>
      <c r="AL33" s="62">
        <f t="shared" si="7"/>
        <v>1</v>
      </c>
      <c r="AM33" s="62"/>
      <c r="AN33" s="63"/>
      <c r="AO33" s="44">
        <f t="shared" si="0"/>
        <v>2</v>
      </c>
      <c r="AP33" s="69">
        <v>15</v>
      </c>
      <c r="AQ33" s="69" t="str">
        <f t="shared" si="8"/>
        <v>Print</v>
      </c>
      <c r="AR33" s="69"/>
      <c r="AS33" s="69"/>
      <c r="AT33" s="69"/>
    </row>
    <row r="34" spans="1:46" s="48" customFormat="1" ht="15" customHeight="1" x14ac:dyDescent="0.25">
      <c r="A34" s="48">
        <v>23</v>
      </c>
      <c r="B34" s="59">
        <f t="shared" si="5"/>
        <v>23</v>
      </c>
      <c r="C34" s="60" t="str">
        <f t="shared" si="3"/>
        <v>A23</v>
      </c>
      <c r="D34" s="60" t="str">
        <f t="shared" si="4"/>
        <v>Nhân viên</v>
      </c>
      <c r="E34" s="61" t="str">
        <f>IF(OR($A34="",E$10=""),"",IF(IFERROR(MATCH(BBC_2!E$10,Infor!$A$13:$A$30,0),0)&gt;0,"L",IF(WEEKDAY(E$10)=1,"","X")))</f>
        <v>L</v>
      </c>
      <c r="F34" s="61" t="str">
        <f>IF(OR($A34="",F$10=""),"",IF(IFERROR(MATCH(BBC_2!F$10,Infor!$A$13:$A$30,0),0)&gt;0,"L",IF(WEEKDAY(F$10)=1,"","X")))</f>
        <v>X</v>
      </c>
      <c r="G34" s="61" t="str">
        <f>IF(OR($A34="",G$10=""),"",IF(IFERROR(MATCH(BBC_2!G$10,Infor!$A$13:$A$30,0),0)&gt;0,"L",IF(WEEKDAY(G$10)=1,"","X")))</f>
        <v>X</v>
      </c>
      <c r="H34" s="61" t="str">
        <f>IF(OR($A34="",H$10=""),"",IF(IFERROR(MATCH(BBC_2!H$10,Infor!$A$13:$A$30,0),0)&gt;0,"L",IF(WEEKDAY(H$10)=1,"","X")))</f>
        <v>X</v>
      </c>
      <c r="I34" s="61" t="str">
        <f>IF(OR($A34="",I$10=""),"",IF(IFERROR(MATCH(BBC_2!I$10,Infor!$A$13:$A$30,0),0)&gt;0,"L",IF(WEEKDAY(I$10)=1,"","X")))</f>
        <v/>
      </c>
      <c r="J34" s="61" t="str">
        <f>IF(OR($A34="",J$10=""),"",IF(IFERROR(MATCH(BBC_2!J$10,Infor!$A$13:$A$30,0),0)&gt;0,"L",IF(WEEKDAY(J$10)=1,"","X")))</f>
        <v>X</v>
      </c>
      <c r="K34" s="61" t="str">
        <f>IF(OR($A34="",K$10=""),"",IF(IFERROR(MATCH(BBC_2!K$10,Infor!$A$13:$A$30,0),0)&gt;0,"L",IF(WEEKDAY(K$10)=1,"","X")))</f>
        <v>X</v>
      </c>
      <c r="L34" s="61" t="str">
        <f>IF(OR($A34="",L$10=""),"",IF(IFERROR(MATCH(BBC_2!L$10,Infor!$A$13:$A$30,0),0)&gt;0,"L",IF(WEEKDAY(L$10)=1,"","X")))</f>
        <v>X</v>
      </c>
      <c r="M34" s="61" t="str">
        <f>IF(OR($A34="",M$10=""),"",IF(IFERROR(MATCH(BBC_2!M$10,Infor!$A$13:$A$30,0),0)&gt;0,"L",IF(WEEKDAY(M$10)=1,"","X")))</f>
        <v>X</v>
      </c>
      <c r="N34" s="61" t="str">
        <f>IF(OR($A34="",N$10=""),"",IF(IFERROR(MATCH(BBC_2!N$10,Infor!$A$13:$A$30,0),0)&gt;0,"L",IF(WEEKDAY(N$10)=1,"","X")))</f>
        <v>X</v>
      </c>
      <c r="O34" s="61" t="str">
        <f>IF(OR($A34="",O$10=""),"",IF(IFERROR(MATCH(BBC_2!O$10,Infor!$A$13:$A$30,0),0)&gt;0,"L",IF(WEEKDAY(O$10)=1,"","X")))</f>
        <v>X</v>
      </c>
      <c r="P34" s="61" t="str">
        <f>IF(OR($A34="",P$10=""),"",IF(IFERROR(MATCH(BBC_2!P$10,Infor!$A$13:$A$30,0),0)&gt;0,"L",IF(WEEKDAY(P$10)=1,"","X")))</f>
        <v/>
      </c>
      <c r="Q34" s="61" t="str">
        <f>IF(OR($A34="",Q$10=""),"",IF(IFERROR(MATCH(BBC_2!Q$10,Infor!$A$13:$A$30,0),0)&gt;0,"L",IF(WEEKDAY(Q$10)=1,"","X")))</f>
        <v>X</v>
      </c>
      <c r="R34" s="61" t="str">
        <f>IF(OR($A34="",R$10=""),"",IF(IFERROR(MATCH(BBC_2!R$10,Infor!$A$13:$A$30,0),0)&gt;0,"L",IF(WEEKDAY(R$10)=1,"","X")))</f>
        <v>X</v>
      </c>
      <c r="S34" s="61" t="str">
        <f>IF(OR($A34="",S$10=""),"",IF(IFERROR(MATCH(BBC_2!S$10,Infor!$A$13:$A$30,0),0)&gt;0,"L",IF(WEEKDAY(S$10)=1,"","X")))</f>
        <v>X</v>
      </c>
      <c r="T34" s="61" t="str">
        <f>IF(OR($A34="",T$10=""),"",IF(IFERROR(MATCH(BBC_2!T$10,Infor!$A$13:$A$30,0),0)&gt;0,"L",IF(WEEKDAY(T$10)=1,"","X")))</f>
        <v>X</v>
      </c>
      <c r="U34" s="61" t="str">
        <f>IF(OR($A34="",U$10=""),"",IF(IFERROR(MATCH(BBC_2!U$10,Infor!$A$13:$A$30,0),0)&gt;0,"L",IF(WEEKDAY(U$10)=1,"","X")))</f>
        <v>X</v>
      </c>
      <c r="V34" s="61" t="str">
        <f>IF(OR($A34="",V$10=""),"",IF(IFERROR(MATCH(BBC_2!V$10,Infor!$A$13:$A$30,0),0)&gt;0,"L",IF(WEEKDAY(V$10)=1,"","X")))</f>
        <v>X</v>
      </c>
      <c r="W34" s="61" t="str">
        <f>IF(OR($A34="",W$10=""),"",IF(IFERROR(MATCH(BBC_2!W$10,Infor!$A$13:$A$30,0),0)&gt;0,"L",IF(WEEKDAY(W$10)=1,"","X")))</f>
        <v/>
      </c>
      <c r="X34" s="61" t="str">
        <f>IF(OR($A34="",X$10=""),"",IF(IFERROR(MATCH(BBC_2!X$10,Infor!$A$13:$A$30,0),0)&gt;0,"L",IF(WEEKDAY(X$10)=1,"","X")))</f>
        <v>X</v>
      </c>
      <c r="Y34" s="61" t="str">
        <f>IF(OR($A34="",Y$10=""),"",IF(IFERROR(MATCH(BBC_2!Y$10,Infor!$A$13:$A$30,0),0)&gt;0,"L",IF(WEEKDAY(Y$10)=1,"","X")))</f>
        <v>X</v>
      </c>
      <c r="Z34" s="61" t="str">
        <f>IF(OR($A34="",Z$10=""),"",IF(IFERROR(MATCH(BBC_2!Z$10,Infor!$A$13:$A$30,0),0)&gt;0,"L",IF(WEEKDAY(Z$10)=1,"","X")))</f>
        <v>X</v>
      </c>
      <c r="AA34" s="61" t="str">
        <f>IF(OR($A34="",AA$10=""),"",IF(IFERROR(MATCH(BBC_2!AA$10,Infor!$A$13:$A$30,0),0)&gt;0,"L",IF(WEEKDAY(AA$10)=1,"","X")))</f>
        <v>X</v>
      </c>
      <c r="AB34" s="61" t="str">
        <f>IF(OR($A34="",AB$10=""),"",IF(IFERROR(MATCH(BBC_2!AB$10,Infor!$A$13:$A$30,0),0)&gt;0,"L",IF(WEEKDAY(AB$10)=1,"","X")))</f>
        <v>X</v>
      </c>
      <c r="AC34" s="61" t="str">
        <f>IF(OR($A34="",AC$10=""),"",IF(IFERROR(MATCH(BBC_2!AC$10,Infor!$A$13:$A$30,0),0)&gt;0,"L",IF(WEEKDAY(AC$10)=1,"","X")))</f>
        <v>X</v>
      </c>
      <c r="AD34" s="61" t="str">
        <f>IF(OR($A34="",AD$10=""),"",IF(IFERROR(MATCH(BBC_2!AD$10,Infor!$A$13:$A$30,0),0)&gt;0,"L",IF(WEEKDAY(AD$10)=1,"","X")))</f>
        <v/>
      </c>
      <c r="AE34" s="61" t="str">
        <f>IF(OR($A34="",AE$10=""),"",IF(IFERROR(MATCH(BBC_2!AE$10,Infor!$A$13:$A$30,0),0)&gt;0,"L",IF(WEEKDAY(AE$10)=1,"","X")))</f>
        <v>X</v>
      </c>
      <c r="AF34" s="61" t="str">
        <f>IF(OR($A34="",AF$10=""),"",IF(IFERROR(MATCH(BBC_2!AF$10,Infor!$A$13:$A$30,0),0)&gt;0,"L",IF(WEEKDAY(AF$10)=1,"","X")))</f>
        <v>X</v>
      </c>
      <c r="AG34" s="61" t="str">
        <f>IF(OR($A34="",AG$10=""),"",IF(IFERROR(MATCH(BBC_2!AG$10,Infor!$A$13:$A$30,0),0)&gt;0,"L",IF(WEEKDAY(AG$10)=1,"","X")))</f>
        <v/>
      </c>
      <c r="AH34" s="61" t="str">
        <f>IF(OR($A34="",AH$10=""),"",IF(IFERROR(MATCH(BBC_2!AH$10,Infor!$A$13:$A$30,0),0)&gt;0,"L",IF(WEEKDAY(AH$10)=1,"","X")))</f>
        <v/>
      </c>
      <c r="AI34" s="61" t="str">
        <f>IF(OR($A34="",AI$10=""),"",IF(IFERROR(MATCH(BBC_2!AI$10,Infor!$A$13:$A$30,0),0)&gt;0,"L",IF(WEEKDAY(AI$10)=1,"","X")))</f>
        <v/>
      </c>
      <c r="AJ34" s="62"/>
      <c r="AK34" s="62">
        <f t="shared" si="6"/>
        <v>23</v>
      </c>
      <c r="AL34" s="62">
        <f t="shared" si="7"/>
        <v>1</v>
      </c>
      <c r="AM34" s="62"/>
      <c r="AN34" s="63"/>
      <c r="AO34" s="44">
        <f t="shared" si="0"/>
        <v>2</v>
      </c>
      <c r="AP34" s="69">
        <v>15</v>
      </c>
      <c r="AQ34" s="69" t="str">
        <f t="shared" si="8"/>
        <v>Print</v>
      </c>
      <c r="AR34" s="69"/>
      <c r="AS34" s="69"/>
      <c r="AT34" s="69"/>
    </row>
    <row r="35" spans="1:46" s="48" customFormat="1" ht="15" customHeight="1" x14ac:dyDescent="0.25">
      <c r="A35" s="48">
        <v>24</v>
      </c>
      <c r="B35" s="59">
        <f t="shared" si="5"/>
        <v>24</v>
      </c>
      <c r="C35" s="60" t="str">
        <f t="shared" si="3"/>
        <v>A24</v>
      </c>
      <c r="D35" s="60" t="str">
        <f t="shared" si="4"/>
        <v>Nhân viên</v>
      </c>
      <c r="E35" s="61" t="str">
        <f>IF(OR($A35="",E$10=""),"",IF(IFERROR(MATCH(BBC_2!E$10,Infor!$A$13:$A$30,0),0)&gt;0,"L",IF(WEEKDAY(E$10)=1,"","X")))</f>
        <v>L</v>
      </c>
      <c r="F35" s="61" t="str">
        <f>IF(OR($A35="",F$10=""),"",IF(IFERROR(MATCH(BBC_2!F$10,Infor!$A$13:$A$30,0),0)&gt;0,"L",IF(WEEKDAY(F$10)=1,"","X")))</f>
        <v>X</v>
      </c>
      <c r="G35" s="61" t="str">
        <f>IF(OR($A35="",G$10=""),"",IF(IFERROR(MATCH(BBC_2!G$10,Infor!$A$13:$A$30,0),0)&gt;0,"L",IF(WEEKDAY(G$10)=1,"","X")))</f>
        <v>X</v>
      </c>
      <c r="H35" s="61" t="str">
        <f>IF(OR($A35="",H$10=""),"",IF(IFERROR(MATCH(BBC_2!H$10,Infor!$A$13:$A$30,0),0)&gt;0,"L",IF(WEEKDAY(H$10)=1,"","X")))</f>
        <v>X</v>
      </c>
      <c r="I35" s="61" t="str">
        <f>IF(OR($A35="",I$10=""),"",IF(IFERROR(MATCH(BBC_2!I$10,Infor!$A$13:$A$30,0),0)&gt;0,"L",IF(WEEKDAY(I$10)=1,"","X")))</f>
        <v/>
      </c>
      <c r="J35" s="61" t="str">
        <f>IF(OR($A35="",J$10=""),"",IF(IFERROR(MATCH(BBC_2!J$10,Infor!$A$13:$A$30,0),0)&gt;0,"L",IF(WEEKDAY(J$10)=1,"","X")))</f>
        <v>X</v>
      </c>
      <c r="K35" s="61" t="str">
        <f>IF(OR($A35="",K$10=""),"",IF(IFERROR(MATCH(BBC_2!K$10,Infor!$A$13:$A$30,0),0)&gt;0,"L",IF(WEEKDAY(K$10)=1,"","X")))</f>
        <v>X</v>
      </c>
      <c r="L35" s="61" t="str">
        <f>IF(OR($A35="",L$10=""),"",IF(IFERROR(MATCH(BBC_2!L$10,Infor!$A$13:$A$30,0),0)&gt;0,"L",IF(WEEKDAY(L$10)=1,"","X")))</f>
        <v>X</v>
      </c>
      <c r="M35" s="61" t="str">
        <f>IF(OR($A35="",M$10=""),"",IF(IFERROR(MATCH(BBC_2!M$10,Infor!$A$13:$A$30,0),0)&gt;0,"L",IF(WEEKDAY(M$10)=1,"","X")))</f>
        <v>X</v>
      </c>
      <c r="N35" s="61" t="str">
        <f>IF(OR($A35="",N$10=""),"",IF(IFERROR(MATCH(BBC_2!N$10,Infor!$A$13:$A$30,0),0)&gt;0,"L",IF(WEEKDAY(N$10)=1,"","X")))</f>
        <v>X</v>
      </c>
      <c r="O35" s="61" t="str">
        <f>IF(OR($A35="",O$10=""),"",IF(IFERROR(MATCH(BBC_2!O$10,Infor!$A$13:$A$30,0),0)&gt;0,"L",IF(WEEKDAY(O$10)=1,"","X")))</f>
        <v>X</v>
      </c>
      <c r="P35" s="61" t="str">
        <f>IF(OR($A35="",P$10=""),"",IF(IFERROR(MATCH(BBC_2!P$10,Infor!$A$13:$A$30,0),0)&gt;0,"L",IF(WEEKDAY(P$10)=1,"","X")))</f>
        <v/>
      </c>
      <c r="Q35" s="61" t="str">
        <f>IF(OR($A35="",Q$10=""),"",IF(IFERROR(MATCH(BBC_2!Q$10,Infor!$A$13:$A$30,0),0)&gt;0,"L",IF(WEEKDAY(Q$10)=1,"","X")))</f>
        <v>X</v>
      </c>
      <c r="R35" s="61" t="str">
        <f>IF(OR($A35="",R$10=""),"",IF(IFERROR(MATCH(BBC_2!R$10,Infor!$A$13:$A$30,0),0)&gt;0,"L",IF(WEEKDAY(R$10)=1,"","X")))</f>
        <v>X</v>
      </c>
      <c r="S35" s="61" t="str">
        <f>IF(OR($A35="",S$10=""),"",IF(IFERROR(MATCH(BBC_2!S$10,Infor!$A$13:$A$30,0),0)&gt;0,"L",IF(WEEKDAY(S$10)=1,"","X")))</f>
        <v>X</v>
      </c>
      <c r="T35" s="61" t="str">
        <f>IF(OR($A35="",T$10=""),"",IF(IFERROR(MATCH(BBC_2!T$10,Infor!$A$13:$A$30,0),0)&gt;0,"L",IF(WEEKDAY(T$10)=1,"","X")))</f>
        <v>X</v>
      </c>
      <c r="U35" s="61" t="str">
        <f>IF(OR($A35="",U$10=""),"",IF(IFERROR(MATCH(BBC_2!U$10,Infor!$A$13:$A$30,0),0)&gt;0,"L",IF(WEEKDAY(U$10)=1,"","X")))</f>
        <v>X</v>
      </c>
      <c r="V35" s="61" t="str">
        <f>IF(OR($A35="",V$10=""),"",IF(IFERROR(MATCH(BBC_2!V$10,Infor!$A$13:$A$30,0),0)&gt;0,"L",IF(WEEKDAY(V$10)=1,"","X")))</f>
        <v>X</v>
      </c>
      <c r="W35" s="61" t="str">
        <f>IF(OR($A35="",W$10=""),"",IF(IFERROR(MATCH(BBC_2!W$10,Infor!$A$13:$A$30,0),0)&gt;0,"L",IF(WEEKDAY(W$10)=1,"","X")))</f>
        <v/>
      </c>
      <c r="X35" s="61" t="str">
        <f>IF(OR($A35="",X$10=""),"",IF(IFERROR(MATCH(BBC_2!X$10,Infor!$A$13:$A$30,0),0)&gt;0,"L",IF(WEEKDAY(X$10)=1,"","X")))</f>
        <v>X</v>
      </c>
      <c r="Y35" s="61" t="str">
        <f>IF(OR($A35="",Y$10=""),"",IF(IFERROR(MATCH(BBC_2!Y$10,Infor!$A$13:$A$30,0),0)&gt;0,"L",IF(WEEKDAY(Y$10)=1,"","X")))</f>
        <v>X</v>
      </c>
      <c r="Z35" s="61" t="str">
        <f>IF(OR($A35="",Z$10=""),"",IF(IFERROR(MATCH(BBC_2!Z$10,Infor!$A$13:$A$30,0),0)&gt;0,"L",IF(WEEKDAY(Z$10)=1,"","X")))</f>
        <v>X</v>
      </c>
      <c r="AA35" s="61" t="str">
        <f>IF(OR($A35="",AA$10=""),"",IF(IFERROR(MATCH(BBC_2!AA$10,Infor!$A$13:$A$30,0),0)&gt;0,"L",IF(WEEKDAY(AA$10)=1,"","X")))</f>
        <v>X</v>
      </c>
      <c r="AB35" s="61" t="str">
        <f>IF(OR($A35="",AB$10=""),"",IF(IFERROR(MATCH(BBC_2!AB$10,Infor!$A$13:$A$30,0),0)&gt;0,"L",IF(WEEKDAY(AB$10)=1,"","X")))</f>
        <v>X</v>
      </c>
      <c r="AC35" s="61" t="str">
        <f>IF(OR($A35="",AC$10=""),"",IF(IFERROR(MATCH(BBC_2!AC$10,Infor!$A$13:$A$30,0),0)&gt;0,"L",IF(WEEKDAY(AC$10)=1,"","X")))</f>
        <v>X</v>
      </c>
      <c r="AD35" s="61" t="str">
        <f>IF(OR($A35="",AD$10=""),"",IF(IFERROR(MATCH(BBC_2!AD$10,Infor!$A$13:$A$30,0),0)&gt;0,"L",IF(WEEKDAY(AD$10)=1,"","X")))</f>
        <v/>
      </c>
      <c r="AE35" s="61" t="str">
        <f>IF(OR($A35="",AE$10=""),"",IF(IFERROR(MATCH(BBC_2!AE$10,Infor!$A$13:$A$30,0),0)&gt;0,"L",IF(WEEKDAY(AE$10)=1,"","X")))</f>
        <v>X</v>
      </c>
      <c r="AF35" s="61" t="str">
        <f>IF(OR($A35="",AF$10=""),"",IF(IFERROR(MATCH(BBC_2!AF$10,Infor!$A$13:$A$30,0),0)&gt;0,"L",IF(WEEKDAY(AF$10)=1,"","X")))</f>
        <v>X</v>
      </c>
      <c r="AG35" s="61" t="str">
        <f>IF(OR($A35="",AG$10=""),"",IF(IFERROR(MATCH(BBC_2!AG$10,Infor!$A$13:$A$30,0),0)&gt;0,"L",IF(WEEKDAY(AG$10)=1,"","X")))</f>
        <v/>
      </c>
      <c r="AH35" s="61" t="str">
        <f>IF(OR($A35="",AH$10=""),"",IF(IFERROR(MATCH(BBC_2!AH$10,Infor!$A$13:$A$30,0),0)&gt;0,"L",IF(WEEKDAY(AH$10)=1,"","X")))</f>
        <v/>
      </c>
      <c r="AI35" s="61" t="str">
        <f>IF(OR($A35="",AI$10=""),"",IF(IFERROR(MATCH(BBC_2!AI$10,Infor!$A$13:$A$30,0),0)&gt;0,"L",IF(WEEKDAY(AI$10)=1,"","X")))</f>
        <v/>
      </c>
      <c r="AJ35" s="62"/>
      <c r="AK35" s="62">
        <f t="shared" si="6"/>
        <v>23</v>
      </c>
      <c r="AL35" s="62">
        <f t="shared" si="7"/>
        <v>1</v>
      </c>
      <c r="AM35" s="62"/>
      <c r="AN35" s="63"/>
      <c r="AO35" s="44">
        <f t="shared" si="0"/>
        <v>2</v>
      </c>
      <c r="AP35" s="69">
        <v>15</v>
      </c>
      <c r="AQ35" s="69" t="str">
        <f t="shared" si="8"/>
        <v>Print</v>
      </c>
      <c r="AR35" s="69"/>
      <c r="AS35" s="69"/>
      <c r="AT35" s="69"/>
    </row>
    <row r="36" spans="1:46" s="48" customFormat="1" ht="15" customHeight="1" x14ac:dyDescent="0.25">
      <c r="A36" s="48">
        <v>25</v>
      </c>
      <c r="B36" s="59">
        <f t="shared" si="5"/>
        <v>25</v>
      </c>
      <c r="C36" s="60" t="str">
        <f t="shared" si="3"/>
        <v>A25</v>
      </c>
      <c r="D36" s="60" t="str">
        <f t="shared" si="4"/>
        <v>Nhân viên</v>
      </c>
      <c r="E36" s="61" t="str">
        <f>IF(OR($A36="",E$10=""),"",IF(IFERROR(MATCH(BBC_2!E$10,Infor!$A$13:$A$30,0),0)&gt;0,"L",IF(WEEKDAY(E$10)=1,"","X")))</f>
        <v>L</v>
      </c>
      <c r="F36" s="61" t="str">
        <f>IF(OR($A36="",F$10=""),"",IF(IFERROR(MATCH(BBC_2!F$10,Infor!$A$13:$A$30,0),0)&gt;0,"L",IF(WEEKDAY(F$10)=1,"","X")))</f>
        <v>X</v>
      </c>
      <c r="G36" s="61" t="str">
        <f>IF(OR($A36="",G$10=""),"",IF(IFERROR(MATCH(BBC_2!G$10,Infor!$A$13:$A$30,0),0)&gt;0,"L",IF(WEEKDAY(G$10)=1,"","X")))</f>
        <v>X</v>
      </c>
      <c r="H36" s="61" t="str">
        <f>IF(OR($A36="",H$10=""),"",IF(IFERROR(MATCH(BBC_2!H$10,Infor!$A$13:$A$30,0),0)&gt;0,"L",IF(WEEKDAY(H$10)=1,"","X")))</f>
        <v>X</v>
      </c>
      <c r="I36" s="61" t="str">
        <f>IF(OR($A36="",I$10=""),"",IF(IFERROR(MATCH(BBC_2!I$10,Infor!$A$13:$A$30,0),0)&gt;0,"L",IF(WEEKDAY(I$10)=1,"","X")))</f>
        <v/>
      </c>
      <c r="J36" s="61" t="str">
        <f>IF(OR($A36="",J$10=""),"",IF(IFERROR(MATCH(BBC_2!J$10,Infor!$A$13:$A$30,0),0)&gt;0,"L",IF(WEEKDAY(J$10)=1,"","X")))</f>
        <v>X</v>
      </c>
      <c r="K36" s="61" t="str">
        <f>IF(OR($A36="",K$10=""),"",IF(IFERROR(MATCH(BBC_2!K$10,Infor!$A$13:$A$30,0),0)&gt;0,"L",IF(WEEKDAY(K$10)=1,"","X")))</f>
        <v>X</v>
      </c>
      <c r="L36" s="61" t="str">
        <f>IF(OR($A36="",L$10=""),"",IF(IFERROR(MATCH(BBC_2!L$10,Infor!$A$13:$A$30,0),0)&gt;0,"L",IF(WEEKDAY(L$10)=1,"","X")))</f>
        <v>X</v>
      </c>
      <c r="M36" s="61" t="str">
        <f>IF(OR($A36="",M$10=""),"",IF(IFERROR(MATCH(BBC_2!M$10,Infor!$A$13:$A$30,0),0)&gt;0,"L",IF(WEEKDAY(M$10)=1,"","X")))</f>
        <v>X</v>
      </c>
      <c r="N36" s="61" t="str">
        <f>IF(OR($A36="",N$10=""),"",IF(IFERROR(MATCH(BBC_2!N$10,Infor!$A$13:$A$30,0),0)&gt;0,"L",IF(WEEKDAY(N$10)=1,"","X")))</f>
        <v>X</v>
      </c>
      <c r="O36" s="61" t="str">
        <f>IF(OR($A36="",O$10=""),"",IF(IFERROR(MATCH(BBC_2!O$10,Infor!$A$13:$A$30,0),0)&gt;0,"L",IF(WEEKDAY(O$10)=1,"","X")))</f>
        <v>X</v>
      </c>
      <c r="P36" s="61" t="str">
        <f>IF(OR($A36="",P$10=""),"",IF(IFERROR(MATCH(BBC_2!P$10,Infor!$A$13:$A$30,0),0)&gt;0,"L",IF(WEEKDAY(P$10)=1,"","X")))</f>
        <v/>
      </c>
      <c r="Q36" s="61" t="str">
        <f>IF(OR($A36="",Q$10=""),"",IF(IFERROR(MATCH(BBC_2!Q$10,Infor!$A$13:$A$30,0),0)&gt;0,"L",IF(WEEKDAY(Q$10)=1,"","X")))</f>
        <v>X</v>
      </c>
      <c r="R36" s="61" t="str">
        <f>IF(OR($A36="",R$10=""),"",IF(IFERROR(MATCH(BBC_2!R$10,Infor!$A$13:$A$30,0),0)&gt;0,"L",IF(WEEKDAY(R$10)=1,"","X")))</f>
        <v>X</v>
      </c>
      <c r="S36" s="61" t="str">
        <f>IF(OR($A36="",S$10=""),"",IF(IFERROR(MATCH(BBC_2!S$10,Infor!$A$13:$A$30,0),0)&gt;0,"L",IF(WEEKDAY(S$10)=1,"","X")))</f>
        <v>X</v>
      </c>
      <c r="T36" s="61" t="str">
        <f>IF(OR($A36="",T$10=""),"",IF(IFERROR(MATCH(BBC_2!T$10,Infor!$A$13:$A$30,0),0)&gt;0,"L",IF(WEEKDAY(T$10)=1,"","X")))</f>
        <v>X</v>
      </c>
      <c r="U36" s="61" t="str">
        <f>IF(OR($A36="",U$10=""),"",IF(IFERROR(MATCH(BBC_2!U$10,Infor!$A$13:$A$30,0),0)&gt;0,"L",IF(WEEKDAY(U$10)=1,"","X")))</f>
        <v>X</v>
      </c>
      <c r="V36" s="61" t="str">
        <f>IF(OR($A36="",V$10=""),"",IF(IFERROR(MATCH(BBC_2!V$10,Infor!$A$13:$A$30,0),0)&gt;0,"L",IF(WEEKDAY(V$10)=1,"","X")))</f>
        <v>X</v>
      </c>
      <c r="W36" s="61" t="str">
        <f>IF(OR($A36="",W$10=""),"",IF(IFERROR(MATCH(BBC_2!W$10,Infor!$A$13:$A$30,0),0)&gt;0,"L",IF(WEEKDAY(W$10)=1,"","X")))</f>
        <v/>
      </c>
      <c r="X36" s="61" t="str">
        <f>IF(OR($A36="",X$10=""),"",IF(IFERROR(MATCH(BBC_2!X$10,Infor!$A$13:$A$30,0),0)&gt;0,"L",IF(WEEKDAY(X$10)=1,"","X")))</f>
        <v>X</v>
      </c>
      <c r="Y36" s="61" t="str">
        <f>IF(OR($A36="",Y$10=""),"",IF(IFERROR(MATCH(BBC_2!Y$10,Infor!$A$13:$A$30,0),0)&gt;0,"L",IF(WEEKDAY(Y$10)=1,"","X")))</f>
        <v>X</v>
      </c>
      <c r="Z36" s="61" t="str">
        <f>IF(OR($A36="",Z$10=""),"",IF(IFERROR(MATCH(BBC_2!Z$10,Infor!$A$13:$A$30,0),0)&gt;0,"L",IF(WEEKDAY(Z$10)=1,"","X")))</f>
        <v>X</v>
      </c>
      <c r="AA36" s="61" t="str">
        <f>IF(OR($A36="",AA$10=""),"",IF(IFERROR(MATCH(BBC_2!AA$10,Infor!$A$13:$A$30,0),0)&gt;0,"L",IF(WEEKDAY(AA$10)=1,"","X")))</f>
        <v>X</v>
      </c>
      <c r="AB36" s="61" t="str">
        <f>IF(OR($A36="",AB$10=""),"",IF(IFERROR(MATCH(BBC_2!AB$10,Infor!$A$13:$A$30,0),0)&gt;0,"L",IF(WEEKDAY(AB$10)=1,"","X")))</f>
        <v>X</v>
      </c>
      <c r="AC36" s="61" t="str">
        <f>IF(OR($A36="",AC$10=""),"",IF(IFERROR(MATCH(BBC_2!AC$10,Infor!$A$13:$A$30,0),0)&gt;0,"L",IF(WEEKDAY(AC$10)=1,"","X")))</f>
        <v>X</v>
      </c>
      <c r="AD36" s="61" t="str">
        <f>IF(OR($A36="",AD$10=""),"",IF(IFERROR(MATCH(BBC_2!AD$10,Infor!$A$13:$A$30,0),0)&gt;0,"L",IF(WEEKDAY(AD$10)=1,"","X")))</f>
        <v/>
      </c>
      <c r="AE36" s="61" t="str">
        <f>IF(OR($A36="",AE$10=""),"",IF(IFERROR(MATCH(BBC_2!AE$10,Infor!$A$13:$A$30,0),0)&gt;0,"L",IF(WEEKDAY(AE$10)=1,"","X")))</f>
        <v>X</v>
      </c>
      <c r="AF36" s="61" t="str">
        <f>IF(OR($A36="",AF$10=""),"",IF(IFERROR(MATCH(BBC_2!AF$10,Infor!$A$13:$A$30,0),0)&gt;0,"L",IF(WEEKDAY(AF$10)=1,"","X")))</f>
        <v>X</v>
      </c>
      <c r="AG36" s="61" t="str">
        <f>IF(OR($A36="",AG$10=""),"",IF(IFERROR(MATCH(BBC_2!AG$10,Infor!$A$13:$A$30,0),0)&gt;0,"L",IF(WEEKDAY(AG$10)=1,"","X")))</f>
        <v/>
      </c>
      <c r="AH36" s="61" t="str">
        <f>IF(OR($A36="",AH$10=""),"",IF(IFERROR(MATCH(BBC_2!AH$10,Infor!$A$13:$A$30,0),0)&gt;0,"L",IF(WEEKDAY(AH$10)=1,"","X")))</f>
        <v/>
      </c>
      <c r="AI36" s="61" t="str">
        <f>IF(OR($A36="",AI$10=""),"",IF(IFERROR(MATCH(BBC_2!AI$10,Infor!$A$13:$A$30,0),0)&gt;0,"L",IF(WEEKDAY(AI$10)=1,"","X")))</f>
        <v/>
      </c>
      <c r="AJ36" s="62"/>
      <c r="AK36" s="62">
        <f t="shared" si="6"/>
        <v>23</v>
      </c>
      <c r="AL36" s="62">
        <f t="shared" si="7"/>
        <v>1</v>
      </c>
      <c r="AM36" s="62"/>
      <c r="AN36" s="63"/>
      <c r="AO36" s="44">
        <f t="shared" si="0"/>
        <v>2</v>
      </c>
      <c r="AP36" s="69">
        <v>15</v>
      </c>
      <c r="AQ36" s="69" t="str">
        <f t="shared" si="8"/>
        <v>Print</v>
      </c>
      <c r="AR36" s="69"/>
      <c r="AS36" s="69"/>
      <c r="AT36" s="69"/>
    </row>
    <row r="37" spans="1:46" s="48" customFormat="1" ht="15" customHeight="1" x14ac:dyDescent="0.25">
      <c r="A37" s="48">
        <v>26</v>
      </c>
      <c r="B37" s="59">
        <f t="shared" si="5"/>
        <v>26</v>
      </c>
      <c r="C37" s="60" t="str">
        <f t="shared" si="3"/>
        <v>A26</v>
      </c>
      <c r="D37" s="60" t="str">
        <f t="shared" si="4"/>
        <v>Nhân viên</v>
      </c>
      <c r="E37" s="61" t="str">
        <f>IF(OR($A37="",E$10=""),"",IF(IFERROR(MATCH(BBC_2!E$10,Infor!$A$13:$A$30,0),0)&gt;0,"L",IF(WEEKDAY(E$10)=1,"","X")))</f>
        <v>L</v>
      </c>
      <c r="F37" s="61" t="str">
        <f>IF(OR($A37="",F$10=""),"",IF(IFERROR(MATCH(BBC_2!F$10,Infor!$A$13:$A$30,0),0)&gt;0,"L",IF(WEEKDAY(F$10)=1,"","X")))</f>
        <v>X</v>
      </c>
      <c r="G37" s="61" t="str">
        <f>IF(OR($A37="",G$10=""),"",IF(IFERROR(MATCH(BBC_2!G$10,Infor!$A$13:$A$30,0),0)&gt;0,"L",IF(WEEKDAY(G$10)=1,"","X")))</f>
        <v>X</v>
      </c>
      <c r="H37" s="61" t="str">
        <f>IF(OR($A37="",H$10=""),"",IF(IFERROR(MATCH(BBC_2!H$10,Infor!$A$13:$A$30,0),0)&gt;0,"L",IF(WEEKDAY(H$10)=1,"","X")))</f>
        <v>X</v>
      </c>
      <c r="I37" s="61" t="str">
        <f>IF(OR($A37="",I$10=""),"",IF(IFERROR(MATCH(BBC_2!I$10,Infor!$A$13:$A$30,0),0)&gt;0,"L",IF(WEEKDAY(I$10)=1,"","X")))</f>
        <v/>
      </c>
      <c r="J37" s="61" t="str">
        <f>IF(OR($A37="",J$10=""),"",IF(IFERROR(MATCH(BBC_2!J$10,Infor!$A$13:$A$30,0),0)&gt;0,"L",IF(WEEKDAY(J$10)=1,"","X")))</f>
        <v>X</v>
      </c>
      <c r="K37" s="61" t="str">
        <f>IF(OR($A37="",K$10=""),"",IF(IFERROR(MATCH(BBC_2!K$10,Infor!$A$13:$A$30,0),0)&gt;0,"L",IF(WEEKDAY(K$10)=1,"","X")))</f>
        <v>X</v>
      </c>
      <c r="L37" s="61" t="str">
        <f>IF(OR($A37="",L$10=""),"",IF(IFERROR(MATCH(BBC_2!L$10,Infor!$A$13:$A$30,0),0)&gt;0,"L",IF(WEEKDAY(L$10)=1,"","X")))</f>
        <v>X</v>
      </c>
      <c r="M37" s="61" t="str">
        <f>IF(OR($A37="",M$10=""),"",IF(IFERROR(MATCH(BBC_2!M$10,Infor!$A$13:$A$30,0),0)&gt;0,"L",IF(WEEKDAY(M$10)=1,"","X")))</f>
        <v>X</v>
      </c>
      <c r="N37" s="61" t="str">
        <f>IF(OR($A37="",N$10=""),"",IF(IFERROR(MATCH(BBC_2!N$10,Infor!$A$13:$A$30,0),0)&gt;0,"L",IF(WEEKDAY(N$10)=1,"","X")))</f>
        <v>X</v>
      </c>
      <c r="O37" s="61" t="str">
        <f>IF(OR($A37="",O$10=""),"",IF(IFERROR(MATCH(BBC_2!O$10,Infor!$A$13:$A$30,0),0)&gt;0,"L",IF(WEEKDAY(O$10)=1,"","X")))</f>
        <v>X</v>
      </c>
      <c r="P37" s="61" t="str">
        <f>IF(OR($A37="",P$10=""),"",IF(IFERROR(MATCH(BBC_2!P$10,Infor!$A$13:$A$30,0),0)&gt;0,"L",IF(WEEKDAY(P$10)=1,"","X")))</f>
        <v/>
      </c>
      <c r="Q37" s="61" t="str">
        <f>IF(OR($A37="",Q$10=""),"",IF(IFERROR(MATCH(BBC_2!Q$10,Infor!$A$13:$A$30,0),0)&gt;0,"L",IF(WEEKDAY(Q$10)=1,"","X")))</f>
        <v>X</v>
      </c>
      <c r="R37" s="61" t="str">
        <f>IF(OR($A37="",R$10=""),"",IF(IFERROR(MATCH(BBC_2!R$10,Infor!$A$13:$A$30,0),0)&gt;0,"L",IF(WEEKDAY(R$10)=1,"","X")))</f>
        <v>X</v>
      </c>
      <c r="S37" s="61" t="str">
        <f>IF(OR($A37="",S$10=""),"",IF(IFERROR(MATCH(BBC_2!S$10,Infor!$A$13:$A$30,0),0)&gt;0,"L",IF(WEEKDAY(S$10)=1,"","X")))</f>
        <v>X</v>
      </c>
      <c r="T37" s="61" t="str">
        <f>IF(OR($A37="",T$10=""),"",IF(IFERROR(MATCH(BBC_2!T$10,Infor!$A$13:$A$30,0),0)&gt;0,"L",IF(WEEKDAY(T$10)=1,"","X")))</f>
        <v>X</v>
      </c>
      <c r="U37" s="61" t="str">
        <f>IF(OR($A37="",U$10=""),"",IF(IFERROR(MATCH(BBC_2!U$10,Infor!$A$13:$A$30,0),0)&gt;0,"L",IF(WEEKDAY(U$10)=1,"","X")))</f>
        <v>X</v>
      </c>
      <c r="V37" s="61" t="str">
        <f>IF(OR($A37="",V$10=""),"",IF(IFERROR(MATCH(BBC_2!V$10,Infor!$A$13:$A$30,0),0)&gt;0,"L",IF(WEEKDAY(V$10)=1,"","X")))</f>
        <v>X</v>
      </c>
      <c r="W37" s="61" t="str">
        <f>IF(OR($A37="",W$10=""),"",IF(IFERROR(MATCH(BBC_2!W$10,Infor!$A$13:$A$30,0),0)&gt;0,"L",IF(WEEKDAY(W$10)=1,"","X")))</f>
        <v/>
      </c>
      <c r="X37" s="61" t="str">
        <f>IF(OR($A37="",X$10=""),"",IF(IFERROR(MATCH(BBC_2!X$10,Infor!$A$13:$A$30,0),0)&gt;0,"L",IF(WEEKDAY(X$10)=1,"","X")))</f>
        <v>X</v>
      </c>
      <c r="Y37" s="61" t="str">
        <f>IF(OR($A37="",Y$10=""),"",IF(IFERROR(MATCH(BBC_2!Y$10,Infor!$A$13:$A$30,0),0)&gt;0,"L",IF(WEEKDAY(Y$10)=1,"","X")))</f>
        <v>X</v>
      </c>
      <c r="Z37" s="61" t="str">
        <f>IF(OR($A37="",Z$10=""),"",IF(IFERROR(MATCH(BBC_2!Z$10,Infor!$A$13:$A$30,0),0)&gt;0,"L",IF(WEEKDAY(Z$10)=1,"","X")))</f>
        <v>X</v>
      </c>
      <c r="AA37" s="61" t="str">
        <f>IF(OR($A37="",AA$10=""),"",IF(IFERROR(MATCH(BBC_2!AA$10,Infor!$A$13:$A$30,0),0)&gt;0,"L",IF(WEEKDAY(AA$10)=1,"","X")))</f>
        <v>X</v>
      </c>
      <c r="AB37" s="61" t="str">
        <f>IF(OR($A37="",AB$10=""),"",IF(IFERROR(MATCH(BBC_2!AB$10,Infor!$A$13:$A$30,0),0)&gt;0,"L",IF(WEEKDAY(AB$10)=1,"","X")))</f>
        <v>X</v>
      </c>
      <c r="AC37" s="61" t="str">
        <f>IF(OR($A37="",AC$10=""),"",IF(IFERROR(MATCH(BBC_2!AC$10,Infor!$A$13:$A$30,0),0)&gt;0,"L",IF(WEEKDAY(AC$10)=1,"","X")))</f>
        <v>X</v>
      </c>
      <c r="AD37" s="61" t="str">
        <f>IF(OR($A37="",AD$10=""),"",IF(IFERROR(MATCH(BBC_2!AD$10,Infor!$A$13:$A$30,0),0)&gt;0,"L",IF(WEEKDAY(AD$10)=1,"","X")))</f>
        <v/>
      </c>
      <c r="AE37" s="61" t="str">
        <f>IF(OR($A37="",AE$10=""),"",IF(IFERROR(MATCH(BBC_2!AE$10,Infor!$A$13:$A$30,0),0)&gt;0,"L",IF(WEEKDAY(AE$10)=1,"","X")))</f>
        <v>X</v>
      </c>
      <c r="AF37" s="61" t="str">
        <f>IF(OR($A37="",AF$10=""),"",IF(IFERROR(MATCH(BBC_2!AF$10,Infor!$A$13:$A$30,0),0)&gt;0,"L",IF(WEEKDAY(AF$10)=1,"","X")))</f>
        <v>X</v>
      </c>
      <c r="AG37" s="61" t="str">
        <f>IF(OR($A37="",AG$10=""),"",IF(IFERROR(MATCH(BBC_2!AG$10,Infor!$A$13:$A$30,0),0)&gt;0,"L",IF(WEEKDAY(AG$10)=1,"","X")))</f>
        <v/>
      </c>
      <c r="AH37" s="61" t="str">
        <f>IF(OR($A37="",AH$10=""),"",IF(IFERROR(MATCH(BBC_2!AH$10,Infor!$A$13:$A$30,0),0)&gt;0,"L",IF(WEEKDAY(AH$10)=1,"","X")))</f>
        <v/>
      </c>
      <c r="AI37" s="61" t="str">
        <f>IF(OR($A37="",AI$10=""),"",IF(IFERROR(MATCH(BBC_2!AI$10,Infor!$A$13:$A$30,0),0)&gt;0,"L",IF(WEEKDAY(AI$10)=1,"","X")))</f>
        <v/>
      </c>
      <c r="AJ37" s="62"/>
      <c r="AK37" s="62">
        <f t="shared" si="6"/>
        <v>23</v>
      </c>
      <c r="AL37" s="62">
        <f t="shared" si="7"/>
        <v>1</v>
      </c>
      <c r="AM37" s="62"/>
      <c r="AN37" s="63"/>
      <c r="AO37" s="44">
        <f t="shared" si="0"/>
        <v>2</v>
      </c>
      <c r="AP37" s="69">
        <v>15</v>
      </c>
      <c r="AQ37" s="69" t="str">
        <f t="shared" si="8"/>
        <v>Print</v>
      </c>
      <c r="AR37" s="69"/>
      <c r="AS37" s="69"/>
      <c r="AT37" s="69"/>
    </row>
    <row r="38" spans="1:46" s="48" customFormat="1" ht="15" customHeight="1" x14ac:dyDescent="0.25">
      <c r="A38" s="48">
        <v>27</v>
      </c>
      <c r="B38" s="59">
        <f t="shared" si="5"/>
        <v>27</v>
      </c>
      <c r="C38" s="60" t="str">
        <f t="shared" si="3"/>
        <v>A27</v>
      </c>
      <c r="D38" s="60" t="str">
        <f t="shared" si="4"/>
        <v>Nhân viên</v>
      </c>
      <c r="E38" s="61" t="str">
        <f>IF(OR($A38="",E$10=""),"",IF(IFERROR(MATCH(BBC_2!E$10,Infor!$A$13:$A$30,0),0)&gt;0,"L",IF(WEEKDAY(E$10)=1,"","X")))</f>
        <v>L</v>
      </c>
      <c r="F38" s="61" t="str">
        <f>IF(OR($A38="",F$10=""),"",IF(IFERROR(MATCH(BBC_2!F$10,Infor!$A$13:$A$30,0),0)&gt;0,"L",IF(WEEKDAY(F$10)=1,"","X")))</f>
        <v>X</v>
      </c>
      <c r="G38" s="61" t="str">
        <f>IF(OR($A38="",G$10=""),"",IF(IFERROR(MATCH(BBC_2!G$10,Infor!$A$13:$A$30,0),0)&gt;0,"L",IF(WEEKDAY(G$10)=1,"","X")))</f>
        <v>X</v>
      </c>
      <c r="H38" s="61" t="str">
        <f>IF(OR($A38="",H$10=""),"",IF(IFERROR(MATCH(BBC_2!H$10,Infor!$A$13:$A$30,0),0)&gt;0,"L",IF(WEEKDAY(H$10)=1,"","X")))</f>
        <v>X</v>
      </c>
      <c r="I38" s="61" t="str">
        <f>IF(OR($A38="",I$10=""),"",IF(IFERROR(MATCH(BBC_2!I$10,Infor!$A$13:$A$30,0),0)&gt;0,"L",IF(WEEKDAY(I$10)=1,"","X")))</f>
        <v/>
      </c>
      <c r="J38" s="61" t="str">
        <f>IF(OR($A38="",J$10=""),"",IF(IFERROR(MATCH(BBC_2!J$10,Infor!$A$13:$A$30,0),0)&gt;0,"L",IF(WEEKDAY(J$10)=1,"","X")))</f>
        <v>X</v>
      </c>
      <c r="K38" s="61" t="str">
        <f>IF(OR($A38="",K$10=""),"",IF(IFERROR(MATCH(BBC_2!K$10,Infor!$A$13:$A$30,0),0)&gt;0,"L",IF(WEEKDAY(K$10)=1,"","X")))</f>
        <v>X</v>
      </c>
      <c r="L38" s="61" t="str">
        <f>IF(OR($A38="",L$10=""),"",IF(IFERROR(MATCH(BBC_2!L$10,Infor!$A$13:$A$30,0),0)&gt;0,"L",IF(WEEKDAY(L$10)=1,"","X")))</f>
        <v>X</v>
      </c>
      <c r="M38" s="61" t="str">
        <f>IF(OR($A38="",M$10=""),"",IF(IFERROR(MATCH(BBC_2!M$10,Infor!$A$13:$A$30,0),0)&gt;0,"L",IF(WEEKDAY(M$10)=1,"","X")))</f>
        <v>X</v>
      </c>
      <c r="N38" s="61" t="str">
        <f>IF(OR($A38="",N$10=""),"",IF(IFERROR(MATCH(BBC_2!N$10,Infor!$A$13:$A$30,0),0)&gt;0,"L",IF(WEEKDAY(N$10)=1,"","X")))</f>
        <v>X</v>
      </c>
      <c r="O38" s="61" t="str">
        <f>IF(OR($A38="",O$10=""),"",IF(IFERROR(MATCH(BBC_2!O$10,Infor!$A$13:$A$30,0),0)&gt;0,"L",IF(WEEKDAY(O$10)=1,"","X")))</f>
        <v>X</v>
      </c>
      <c r="P38" s="61" t="str">
        <f>IF(OR($A38="",P$10=""),"",IF(IFERROR(MATCH(BBC_2!P$10,Infor!$A$13:$A$30,0),0)&gt;0,"L",IF(WEEKDAY(P$10)=1,"","X")))</f>
        <v/>
      </c>
      <c r="Q38" s="61" t="str">
        <f>IF(OR($A38="",Q$10=""),"",IF(IFERROR(MATCH(BBC_2!Q$10,Infor!$A$13:$A$30,0),0)&gt;0,"L",IF(WEEKDAY(Q$10)=1,"","X")))</f>
        <v>X</v>
      </c>
      <c r="R38" s="61" t="str">
        <f>IF(OR($A38="",R$10=""),"",IF(IFERROR(MATCH(BBC_2!R$10,Infor!$A$13:$A$30,0),0)&gt;0,"L",IF(WEEKDAY(R$10)=1,"","X")))</f>
        <v>X</v>
      </c>
      <c r="S38" s="61" t="str">
        <f>IF(OR($A38="",S$10=""),"",IF(IFERROR(MATCH(BBC_2!S$10,Infor!$A$13:$A$30,0),0)&gt;0,"L",IF(WEEKDAY(S$10)=1,"","X")))</f>
        <v>X</v>
      </c>
      <c r="T38" s="61" t="str">
        <f>IF(OR($A38="",T$10=""),"",IF(IFERROR(MATCH(BBC_2!T$10,Infor!$A$13:$A$30,0),0)&gt;0,"L",IF(WEEKDAY(T$10)=1,"","X")))</f>
        <v>X</v>
      </c>
      <c r="U38" s="61" t="str">
        <f>IF(OR($A38="",U$10=""),"",IF(IFERROR(MATCH(BBC_2!U$10,Infor!$A$13:$A$30,0),0)&gt;0,"L",IF(WEEKDAY(U$10)=1,"","X")))</f>
        <v>X</v>
      </c>
      <c r="V38" s="61" t="str">
        <f>IF(OR($A38="",V$10=""),"",IF(IFERROR(MATCH(BBC_2!V$10,Infor!$A$13:$A$30,0),0)&gt;0,"L",IF(WEEKDAY(V$10)=1,"","X")))</f>
        <v>X</v>
      </c>
      <c r="W38" s="61" t="str">
        <f>IF(OR($A38="",W$10=""),"",IF(IFERROR(MATCH(BBC_2!W$10,Infor!$A$13:$A$30,0),0)&gt;0,"L",IF(WEEKDAY(W$10)=1,"","X")))</f>
        <v/>
      </c>
      <c r="X38" s="61" t="str">
        <f>IF(OR($A38="",X$10=""),"",IF(IFERROR(MATCH(BBC_2!X$10,Infor!$A$13:$A$30,0),0)&gt;0,"L",IF(WEEKDAY(X$10)=1,"","X")))</f>
        <v>X</v>
      </c>
      <c r="Y38" s="61" t="str">
        <f>IF(OR($A38="",Y$10=""),"",IF(IFERROR(MATCH(BBC_2!Y$10,Infor!$A$13:$A$30,0),0)&gt;0,"L",IF(WEEKDAY(Y$10)=1,"","X")))</f>
        <v>X</v>
      </c>
      <c r="Z38" s="61" t="str">
        <f>IF(OR($A38="",Z$10=""),"",IF(IFERROR(MATCH(BBC_2!Z$10,Infor!$A$13:$A$30,0),0)&gt;0,"L",IF(WEEKDAY(Z$10)=1,"","X")))</f>
        <v>X</v>
      </c>
      <c r="AA38" s="61" t="str">
        <f>IF(OR($A38="",AA$10=""),"",IF(IFERROR(MATCH(BBC_2!AA$10,Infor!$A$13:$A$30,0),0)&gt;0,"L",IF(WEEKDAY(AA$10)=1,"","X")))</f>
        <v>X</v>
      </c>
      <c r="AB38" s="61" t="str">
        <f>IF(OR($A38="",AB$10=""),"",IF(IFERROR(MATCH(BBC_2!AB$10,Infor!$A$13:$A$30,0),0)&gt;0,"L",IF(WEEKDAY(AB$10)=1,"","X")))</f>
        <v>X</v>
      </c>
      <c r="AC38" s="61" t="str">
        <f>IF(OR($A38="",AC$10=""),"",IF(IFERROR(MATCH(BBC_2!AC$10,Infor!$A$13:$A$30,0),0)&gt;0,"L",IF(WEEKDAY(AC$10)=1,"","X")))</f>
        <v>X</v>
      </c>
      <c r="AD38" s="61" t="str">
        <f>IF(OR($A38="",AD$10=""),"",IF(IFERROR(MATCH(BBC_2!AD$10,Infor!$A$13:$A$30,0),0)&gt;0,"L",IF(WEEKDAY(AD$10)=1,"","X")))</f>
        <v/>
      </c>
      <c r="AE38" s="61" t="str">
        <f>IF(OR($A38="",AE$10=""),"",IF(IFERROR(MATCH(BBC_2!AE$10,Infor!$A$13:$A$30,0),0)&gt;0,"L",IF(WEEKDAY(AE$10)=1,"","X")))</f>
        <v>X</v>
      </c>
      <c r="AF38" s="61" t="str">
        <f>IF(OR($A38="",AF$10=""),"",IF(IFERROR(MATCH(BBC_2!AF$10,Infor!$A$13:$A$30,0),0)&gt;0,"L",IF(WEEKDAY(AF$10)=1,"","X")))</f>
        <v>X</v>
      </c>
      <c r="AG38" s="61" t="str">
        <f>IF(OR($A38="",AG$10=""),"",IF(IFERROR(MATCH(BBC_2!AG$10,Infor!$A$13:$A$30,0),0)&gt;0,"L",IF(WEEKDAY(AG$10)=1,"","X")))</f>
        <v/>
      </c>
      <c r="AH38" s="61" t="str">
        <f>IF(OR($A38="",AH$10=""),"",IF(IFERROR(MATCH(BBC_2!AH$10,Infor!$A$13:$A$30,0),0)&gt;0,"L",IF(WEEKDAY(AH$10)=1,"","X")))</f>
        <v/>
      </c>
      <c r="AI38" s="61" t="str">
        <f>IF(OR($A38="",AI$10=""),"",IF(IFERROR(MATCH(BBC_2!AI$10,Infor!$A$13:$A$30,0),0)&gt;0,"L",IF(WEEKDAY(AI$10)=1,"","X")))</f>
        <v/>
      </c>
      <c r="AJ38" s="62"/>
      <c r="AK38" s="62">
        <f t="shared" si="6"/>
        <v>23</v>
      </c>
      <c r="AL38" s="62">
        <f t="shared" si="7"/>
        <v>1</v>
      </c>
      <c r="AM38" s="62"/>
      <c r="AN38" s="63"/>
      <c r="AO38" s="44">
        <f t="shared" si="0"/>
        <v>2</v>
      </c>
      <c r="AP38" s="69">
        <v>15</v>
      </c>
      <c r="AQ38" s="69" t="str">
        <f t="shared" si="8"/>
        <v>Print</v>
      </c>
      <c r="AR38" s="69"/>
      <c r="AS38" s="69"/>
      <c r="AT38" s="69"/>
    </row>
    <row r="39" spans="1:46" s="48" customFormat="1" ht="15" customHeight="1" x14ac:dyDescent="0.25">
      <c r="A39" s="48">
        <v>28</v>
      </c>
      <c r="B39" s="59">
        <f t="shared" si="5"/>
        <v>28</v>
      </c>
      <c r="C39" s="60" t="str">
        <f t="shared" si="3"/>
        <v>A28</v>
      </c>
      <c r="D39" s="60" t="str">
        <f t="shared" si="4"/>
        <v>Nhân viên</v>
      </c>
      <c r="E39" s="61" t="str">
        <f>IF(OR($A39="",E$10=""),"",IF(IFERROR(MATCH(BBC_2!E$10,Infor!$A$13:$A$30,0),0)&gt;0,"L",IF(WEEKDAY(E$10)=1,"","X")))</f>
        <v>L</v>
      </c>
      <c r="F39" s="61" t="str">
        <f>IF(OR($A39="",F$10=""),"",IF(IFERROR(MATCH(BBC_2!F$10,Infor!$A$13:$A$30,0),0)&gt;0,"L",IF(WEEKDAY(F$10)=1,"","X")))</f>
        <v>X</v>
      </c>
      <c r="G39" s="61" t="str">
        <f>IF(OR($A39="",G$10=""),"",IF(IFERROR(MATCH(BBC_2!G$10,Infor!$A$13:$A$30,0),0)&gt;0,"L",IF(WEEKDAY(G$10)=1,"","X")))</f>
        <v>X</v>
      </c>
      <c r="H39" s="61" t="str">
        <f>IF(OR($A39="",H$10=""),"",IF(IFERROR(MATCH(BBC_2!H$10,Infor!$A$13:$A$30,0),0)&gt;0,"L",IF(WEEKDAY(H$10)=1,"","X")))</f>
        <v>X</v>
      </c>
      <c r="I39" s="61" t="str">
        <f>IF(OR($A39="",I$10=""),"",IF(IFERROR(MATCH(BBC_2!I$10,Infor!$A$13:$A$30,0),0)&gt;0,"L",IF(WEEKDAY(I$10)=1,"","X")))</f>
        <v/>
      </c>
      <c r="J39" s="61" t="str">
        <f>IF(OR($A39="",J$10=""),"",IF(IFERROR(MATCH(BBC_2!J$10,Infor!$A$13:$A$30,0),0)&gt;0,"L",IF(WEEKDAY(J$10)=1,"","X")))</f>
        <v>X</v>
      </c>
      <c r="K39" s="61" t="str">
        <f>IF(OR($A39="",K$10=""),"",IF(IFERROR(MATCH(BBC_2!K$10,Infor!$A$13:$A$30,0),0)&gt;0,"L",IF(WEEKDAY(K$10)=1,"","X")))</f>
        <v>X</v>
      </c>
      <c r="L39" s="61" t="str">
        <f>IF(OR($A39="",L$10=""),"",IF(IFERROR(MATCH(BBC_2!L$10,Infor!$A$13:$A$30,0),0)&gt;0,"L",IF(WEEKDAY(L$10)=1,"","X")))</f>
        <v>X</v>
      </c>
      <c r="M39" s="61" t="str">
        <f>IF(OR($A39="",M$10=""),"",IF(IFERROR(MATCH(BBC_2!M$10,Infor!$A$13:$A$30,0),0)&gt;0,"L",IF(WEEKDAY(M$10)=1,"","X")))</f>
        <v>X</v>
      </c>
      <c r="N39" s="61" t="str">
        <f>IF(OR($A39="",N$10=""),"",IF(IFERROR(MATCH(BBC_2!N$10,Infor!$A$13:$A$30,0),0)&gt;0,"L",IF(WEEKDAY(N$10)=1,"","X")))</f>
        <v>X</v>
      </c>
      <c r="O39" s="61" t="str">
        <f>IF(OR($A39="",O$10=""),"",IF(IFERROR(MATCH(BBC_2!O$10,Infor!$A$13:$A$30,0),0)&gt;0,"L",IF(WEEKDAY(O$10)=1,"","X")))</f>
        <v>X</v>
      </c>
      <c r="P39" s="61" t="str">
        <f>IF(OR($A39="",P$10=""),"",IF(IFERROR(MATCH(BBC_2!P$10,Infor!$A$13:$A$30,0),0)&gt;0,"L",IF(WEEKDAY(P$10)=1,"","X")))</f>
        <v/>
      </c>
      <c r="Q39" s="61" t="str">
        <f>IF(OR($A39="",Q$10=""),"",IF(IFERROR(MATCH(BBC_2!Q$10,Infor!$A$13:$A$30,0),0)&gt;0,"L",IF(WEEKDAY(Q$10)=1,"","X")))</f>
        <v>X</v>
      </c>
      <c r="R39" s="61" t="str">
        <f>IF(OR($A39="",R$10=""),"",IF(IFERROR(MATCH(BBC_2!R$10,Infor!$A$13:$A$30,0),0)&gt;0,"L",IF(WEEKDAY(R$10)=1,"","X")))</f>
        <v>X</v>
      </c>
      <c r="S39" s="61" t="str">
        <f>IF(OR($A39="",S$10=""),"",IF(IFERROR(MATCH(BBC_2!S$10,Infor!$A$13:$A$30,0),0)&gt;0,"L",IF(WEEKDAY(S$10)=1,"","X")))</f>
        <v>X</v>
      </c>
      <c r="T39" s="61" t="str">
        <f>IF(OR($A39="",T$10=""),"",IF(IFERROR(MATCH(BBC_2!T$10,Infor!$A$13:$A$30,0),0)&gt;0,"L",IF(WEEKDAY(T$10)=1,"","X")))</f>
        <v>X</v>
      </c>
      <c r="U39" s="61" t="str">
        <f>IF(OR($A39="",U$10=""),"",IF(IFERROR(MATCH(BBC_2!U$10,Infor!$A$13:$A$30,0),0)&gt;0,"L",IF(WEEKDAY(U$10)=1,"","X")))</f>
        <v>X</v>
      </c>
      <c r="V39" s="61" t="str">
        <f>IF(OR($A39="",V$10=""),"",IF(IFERROR(MATCH(BBC_2!V$10,Infor!$A$13:$A$30,0),0)&gt;0,"L",IF(WEEKDAY(V$10)=1,"","X")))</f>
        <v>X</v>
      </c>
      <c r="W39" s="61" t="str">
        <f>IF(OR($A39="",W$10=""),"",IF(IFERROR(MATCH(BBC_2!W$10,Infor!$A$13:$A$30,0),0)&gt;0,"L",IF(WEEKDAY(W$10)=1,"","X")))</f>
        <v/>
      </c>
      <c r="X39" s="61" t="str">
        <f>IF(OR($A39="",X$10=""),"",IF(IFERROR(MATCH(BBC_2!X$10,Infor!$A$13:$A$30,0),0)&gt;0,"L",IF(WEEKDAY(X$10)=1,"","X")))</f>
        <v>X</v>
      </c>
      <c r="Y39" s="61" t="str">
        <f>IF(OR($A39="",Y$10=""),"",IF(IFERROR(MATCH(BBC_2!Y$10,Infor!$A$13:$A$30,0),0)&gt;0,"L",IF(WEEKDAY(Y$10)=1,"","X")))</f>
        <v>X</v>
      </c>
      <c r="Z39" s="61" t="str">
        <f>IF(OR($A39="",Z$10=""),"",IF(IFERROR(MATCH(BBC_2!Z$10,Infor!$A$13:$A$30,0),0)&gt;0,"L",IF(WEEKDAY(Z$10)=1,"","X")))</f>
        <v>X</v>
      </c>
      <c r="AA39" s="61" t="str">
        <f>IF(OR($A39="",AA$10=""),"",IF(IFERROR(MATCH(BBC_2!AA$10,Infor!$A$13:$A$30,0),0)&gt;0,"L",IF(WEEKDAY(AA$10)=1,"","X")))</f>
        <v>X</v>
      </c>
      <c r="AB39" s="61" t="str">
        <f>IF(OR($A39="",AB$10=""),"",IF(IFERROR(MATCH(BBC_2!AB$10,Infor!$A$13:$A$30,0),0)&gt;0,"L",IF(WEEKDAY(AB$10)=1,"","X")))</f>
        <v>X</v>
      </c>
      <c r="AC39" s="61" t="str">
        <f>IF(OR($A39="",AC$10=""),"",IF(IFERROR(MATCH(BBC_2!AC$10,Infor!$A$13:$A$30,0),0)&gt;0,"L",IF(WEEKDAY(AC$10)=1,"","X")))</f>
        <v>X</v>
      </c>
      <c r="AD39" s="61" t="str">
        <f>IF(OR($A39="",AD$10=""),"",IF(IFERROR(MATCH(BBC_2!AD$10,Infor!$A$13:$A$30,0),0)&gt;0,"L",IF(WEEKDAY(AD$10)=1,"","X")))</f>
        <v/>
      </c>
      <c r="AE39" s="61" t="str">
        <f>IF(OR($A39="",AE$10=""),"",IF(IFERROR(MATCH(BBC_2!AE$10,Infor!$A$13:$A$30,0),0)&gt;0,"L",IF(WEEKDAY(AE$10)=1,"","X")))</f>
        <v>X</v>
      </c>
      <c r="AF39" s="61" t="str">
        <f>IF(OR($A39="",AF$10=""),"",IF(IFERROR(MATCH(BBC_2!AF$10,Infor!$A$13:$A$30,0),0)&gt;0,"L",IF(WEEKDAY(AF$10)=1,"","X")))</f>
        <v>X</v>
      </c>
      <c r="AG39" s="61" t="str">
        <f>IF(OR($A39="",AG$10=""),"",IF(IFERROR(MATCH(BBC_2!AG$10,Infor!$A$13:$A$30,0),0)&gt;0,"L",IF(WEEKDAY(AG$10)=1,"","X")))</f>
        <v/>
      </c>
      <c r="AH39" s="61" t="str">
        <f>IF(OR($A39="",AH$10=""),"",IF(IFERROR(MATCH(BBC_2!AH$10,Infor!$A$13:$A$30,0),0)&gt;0,"L",IF(WEEKDAY(AH$10)=1,"","X")))</f>
        <v/>
      </c>
      <c r="AI39" s="61" t="str">
        <f>IF(OR($A39="",AI$10=""),"",IF(IFERROR(MATCH(BBC_2!AI$10,Infor!$A$13:$A$30,0),0)&gt;0,"L",IF(WEEKDAY(AI$10)=1,"","X")))</f>
        <v/>
      </c>
      <c r="AJ39" s="62"/>
      <c r="AK39" s="62">
        <f t="shared" si="6"/>
        <v>23</v>
      </c>
      <c r="AL39" s="62">
        <f t="shared" si="7"/>
        <v>1</v>
      </c>
      <c r="AM39" s="62"/>
      <c r="AN39" s="63"/>
      <c r="AO39" s="44">
        <f t="shared" si="0"/>
        <v>2</v>
      </c>
      <c r="AP39" s="69">
        <v>15</v>
      </c>
      <c r="AQ39" s="69" t="str">
        <f t="shared" si="8"/>
        <v>Print</v>
      </c>
      <c r="AR39" s="69"/>
      <c r="AS39" s="69"/>
      <c r="AT39" s="69"/>
    </row>
    <row r="40" spans="1:46" s="48" customFormat="1" ht="15" customHeight="1" x14ac:dyDescent="0.25">
      <c r="A40" s="48">
        <v>29</v>
      </c>
      <c r="B40" s="59">
        <f t="shared" si="5"/>
        <v>29</v>
      </c>
      <c r="C40" s="60" t="str">
        <f t="shared" si="3"/>
        <v>A29</v>
      </c>
      <c r="D40" s="60" t="str">
        <f t="shared" si="4"/>
        <v>Nhân viên</v>
      </c>
      <c r="E40" s="61" t="str">
        <f>IF(OR($A40="",E$10=""),"",IF(IFERROR(MATCH(BBC_2!E$10,Infor!$A$13:$A$30,0),0)&gt;0,"L",IF(WEEKDAY(E$10)=1,"","X")))</f>
        <v>L</v>
      </c>
      <c r="F40" s="61" t="str">
        <f>IF(OR($A40="",F$10=""),"",IF(IFERROR(MATCH(BBC_2!F$10,Infor!$A$13:$A$30,0),0)&gt;0,"L",IF(WEEKDAY(F$10)=1,"","X")))</f>
        <v>X</v>
      </c>
      <c r="G40" s="61" t="str">
        <f>IF(OR($A40="",G$10=""),"",IF(IFERROR(MATCH(BBC_2!G$10,Infor!$A$13:$A$30,0),0)&gt;0,"L",IF(WEEKDAY(G$10)=1,"","X")))</f>
        <v>X</v>
      </c>
      <c r="H40" s="61" t="str">
        <f>IF(OR($A40="",H$10=""),"",IF(IFERROR(MATCH(BBC_2!H$10,Infor!$A$13:$A$30,0),0)&gt;0,"L",IF(WEEKDAY(H$10)=1,"","X")))</f>
        <v>X</v>
      </c>
      <c r="I40" s="61" t="str">
        <f>IF(OR($A40="",I$10=""),"",IF(IFERROR(MATCH(BBC_2!I$10,Infor!$A$13:$A$30,0),0)&gt;0,"L",IF(WEEKDAY(I$10)=1,"","X")))</f>
        <v/>
      </c>
      <c r="J40" s="61" t="str">
        <f>IF(OR($A40="",J$10=""),"",IF(IFERROR(MATCH(BBC_2!J$10,Infor!$A$13:$A$30,0),0)&gt;0,"L",IF(WEEKDAY(J$10)=1,"","X")))</f>
        <v>X</v>
      </c>
      <c r="K40" s="61" t="str">
        <f>IF(OR($A40="",K$10=""),"",IF(IFERROR(MATCH(BBC_2!K$10,Infor!$A$13:$A$30,0),0)&gt;0,"L",IF(WEEKDAY(K$10)=1,"","X")))</f>
        <v>X</v>
      </c>
      <c r="L40" s="61" t="str">
        <f>IF(OR($A40="",L$10=""),"",IF(IFERROR(MATCH(BBC_2!L$10,Infor!$A$13:$A$30,0),0)&gt;0,"L",IF(WEEKDAY(L$10)=1,"","X")))</f>
        <v>X</v>
      </c>
      <c r="M40" s="61" t="str">
        <f>IF(OR($A40="",M$10=""),"",IF(IFERROR(MATCH(BBC_2!M$10,Infor!$A$13:$A$30,0),0)&gt;0,"L",IF(WEEKDAY(M$10)=1,"","X")))</f>
        <v>X</v>
      </c>
      <c r="N40" s="61" t="str">
        <f>IF(OR($A40="",N$10=""),"",IF(IFERROR(MATCH(BBC_2!N$10,Infor!$A$13:$A$30,0),0)&gt;0,"L",IF(WEEKDAY(N$10)=1,"","X")))</f>
        <v>X</v>
      </c>
      <c r="O40" s="61" t="str">
        <f>IF(OR($A40="",O$10=""),"",IF(IFERROR(MATCH(BBC_2!O$10,Infor!$A$13:$A$30,0),0)&gt;0,"L",IF(WEEKDAY(O$10)=1,"","X")))</f>
        <v>X</v>
      </c>
      <c r="P40" s="61" t="str">
        <f>IF(OR($A40="",P$10=""),"",IF(IFERROR(MATCH(BBC_2!P$10,Infor!$A$13:$A$30,0),0)&gt;0,"L",IF(WEEKDAY(P$10)=1,"","X")))</f>
        <v/>
      </c>
      <c r="Q40" s="61" t="str">
        <f>IF(OR($A40="",Q$10=""),"",IF(IFERROR(MATCH(BBC_2!Q$10,Infor!$A$13:$A$30,0),0)&gt;0,"L",IF(WEEKDAY(Q$10)=1,"","X")))</f>
        <v>X</v>
      </c>
      <c r="R40" s="61" t="str">
        <f>IF(OR($A40="",R$10=""),"",IF(IFERROR(MATCH(BBC_2!R$10,Infor!$A$13:$A$30,0),0)&gt;0,"L",IF(WEEKDAY(R$10)=1,"","X")))</f>
        <v>X</v>
      </c>
      <c r="S40" s="61" t="str">
        <f>IF(OR($A40="",S$10=""),"",IF(IFERROR(MATCH(BBC_2!S$10,Infor!$A$13:$A$30,0),0)&gt;0,"L",IF(WEEKDAY(S$10)=1,"","X")))</f>
        <v>X</v>
      </c>
      <c r="T40" s="61" t="str">
        <f>IF(OR($A40="",T$10=""),"",IF(IFERROR(MATCH(BBC_2!T$10,Infor!$A$13:$A$30,0),0)&gt;0,"L",IF(WEEKDAY(T$10)=1,"","X")))</f>
        <v>X</v>
      </c>
      <c r="U40" s="61" t="str">
        <f>IF(OR($A40="",U$10=""),"",IF(IFERROR(MATCH(BBC_2!U$10,Infor!$A$13:$A$30,0),0)&gt;0,"L",IF(WEEKDAY(U$10)=1,"","X")))</f>
        <v>X</v>
      </c>
      <c r="V40" s="61" t="str">
        <f>IF(OR($A40="",V$10=""),"",IF(IFERROR(MATCH(BBC_2!V$10,Infor!$A$13:$A$30,0),0)&gt;0,"L",IF(WEEKDAY(V$10)=1,"","X")))</f>
        <v>X</v>
      </c>
      <c r="W40" s="61" t="str">
        <f>IF(OR($A40="",W$10=""),"",IF(IFERROR(MATCH(BBC_2!W$10,Infor!$A$13:$A$30,0),0)&gt;0,"L",IF(WEEKDAY(W$10)=1,"","X")))</f>
        <v/>
      </c>
      <c r="X40" s="61" t="str">
        <f>IF(OR($A40="",X$10=""),"",IF(IFERROR(MATCH(BBC_2!X$10,Infor!$A$13:$A$30,0),0)&gt;0,"L",IF(WEEKDAY(X$10)=1,"","X")))</f>
        <v>X</v>
      </c>
      <c r="Y40" s="61" t="str">
        <f>IF(OR($A40="",Y$10=""),"",IF(IFERROR(MATCH(BBC_2!Y$10,Infor!$A$13:$A$30,0),0)&gt;0,"L",IF(WEEKDAY(Y$10)=1,"","X")))</f>
        <v>X</v>
      </c>
      <c r="Z40" s="61" t="str">
        <f>IF(OR($A40="",Z$10=""),"",IF(IFERROR(MATCH(BBC_2!Z$10,Infor!$A$13:$A$30,0),0)&gt;0,"L",IF(WEEKDAY(Z$10)=1,"","X")))</f>
        <v>X</v>
      </c>
      <c r="AA40" s="61" t="str">
        <f>IF(OR($A40="",AA$10=""),"",IF(IFERROR(MATCH(BBC_2!AA$10,Infor!$A$13:$A$30,0),0)&gt;0,"L",IF(WEEKDAY(AA$10)=1,"","X")))</f>
        <v>X</v>
      </c>
      <c r="AB40" s="61" t="str">
        <f>IF(OR($A40="",AB$10=""),"",IF(IFERROR(MATCH(BBC_2!AB$10,Infor!$A$13:$A$30,0),0)&gt;0,"L",IF(WEEKDAY(AB$10)=1,"","X")))</f>
        <v>X</v>
      </c>
      <c r="AC40" s="61" t="str">
        <f>IF(OR($A40="",AC$10=""),"",IF(IFERROR(MATCH(BBC_2!AC$10,Infor!$A$13:$A$30,0),0)&gt;0,"L",IF(WEEKDAY(AC$10)=1,"","X")))</f>
        <v>X</v>
      </c>
      <c r="AD40" s="61" t="str">
        <f>IF(OR($A40="",AD$10=""),"",IF(IFERROR(MATCH(BBC_2!AD$10,Infor!$A$13:$A$30,0),0)&gt;0,"L",IF(WEEKDAY(AD$10)=1,"","X")))</f>
        <v/>
      </c>
      <c r="AE40" s="61" t="str">
        <f>IF(OR($A40="",AE$10=""),"",IF(IFERROR(MATCH(BBC_2!AE$10,Infor!$A$13:$A$30,0),0)&gt;0,"L",IF(WEEKDAY(AE$10)=1,"","X")))</f>
        <v>X</v>
      </c>
      <c r="AF40" s="61" t="str">
        <f>IF(OR($A40="",AF$10=""),"",IF(IFERROR(MATCH(BBC_2!AF$10,Infor!$A$13:$A$30,0),0)&gt;0,"L",IF(WEEKDAY(AF$10)=1,"","X")))</f>
        <v>X</v>
      </c>
      <c r="AG40" s="61" t="str">
        <f>IF(OR($A40="",AG$10=""),"",IF(IFERROR(MATCH(BBC_2!AG$10,Infor!$A$13:$A$30,0),0)&gt;0,"L",IF(WEEKDAY(AG$10)=1,"","X")))</f>
        <v/>
      </c>
      <c r="AH40" s="61" t="str">
        <f>IF(OR($A40="",AH$10=""),"",IF(IFERROR(MATCH(BBC_2!AH$10,Infor!$A$13:$A$30,0),0)&gt;0,"L",IF(WEEKDAY(AH$10)=1,"","X")))</f>
        <v/>
      </c>
      <c r="AI40" s="61" t="str">
        <f>IF(OR($A40="",AI$10=""),"",IF(IFERROR(MATCH(BBC_2!AI$10,Infor!$A$13:$A$30,0),0)&gt;0,"L",IF(WEEKDAY(AI$10)=1,"","X")))</f>
        <v/>
      </c>
      <c r="AJ40" s="62"/>
      <c r="AK40" s="62">
        <f t="shared" si="6"/>
        <v>23</v>
      </c>
      <c r="AL40" s="62">
        <f t="shared" si="7"/>
        <v>1</v>
      </c>
      <c r="AM40" s="62"/>
      <c r="AN40" s="63"/>
      <c r="AO40" s="44">
        <f t="shared" si="0"/>
        <v>2</v>
      </c>
      <c r="AP40" s="69">
        <v>15</v>
      </c>
      <c r="AQ40" s="69" t="str">
        <f t="shared" si="8"/>
        <v>Print</v>
      </c>
      <c r="AR40" s="69"/>
      <c r="AS40" s="69"/>
      <c r="AT40" s="69"/>
    </row>
    <row r="41" spans="1:46" s="48" customFormat="1" ht="15" customHeight="1" x14ac:dyDescent="0.25">
      <c r="A41" s="48">
        <v>30</v>
      </c>
      <c r="B41" s="59">
        <f t="shared" si="5"/>
        <v>30</v>
      </c>
      <c r="C41" s="60" t="str">
        <f t="shared" si="3"/>
        <v>A30</v>
      </c>
      <c r="D41" s="60" t="str">
        <f t="shared" si="4"/>
        <v>Nhân viên</v>
      </c>
      <c r="E41" s="61" t="str">
        <f>IF(OR($A41="",E$10=""),"",IF(IFERROR(MATCH(BBC_2!E$10,Infor!$A$13:$A$30,0),0)&gt;0,"L",IF(WEEKDAY(E$10)=1,"","X")))</f>
        <v>L</v>
      </c>
      <c r="F41" s="61" t="str">
        <f>IF(OR($A41="",F$10=""),"",IF(IFERROR(MATCH(BBC_2!F$10,Infor!$A$13:$A$30,0),0)&gt;0,"L",IF(WEEKDAY(F$10)=1,"","X")))</f>
        <v>X</v>
      </c>
      <c r="G41" s="61" t="str">
        <f>IF(OR($A41="",G$10=""),"",IF(IFERROR(MATCH(BBC_2!G$10,Infor!$A$13:$A$30,0),0)&gt;0,"L",IF(WEEKDAY(G$10)=1,"","X")))</f>
        <v>X</v>
      </c>
      <c r="H41" s="61" t="str">
        <f>IF(OR($A41="",H$10=""),"",IF(IFERROR(MATCH(BBC_2!H$10,Infor!$A$13:$A$30,0),0)&gt;0,"L",IF(WEEKDAY(H$10)=1,"","X")))</f>
        <v>X</v>
      </c>
      <c r="I41" s="61" t="str">
        <f>IF(OR($A41="",I$10=""),"",IF(IFERROR(MATCH(BBC_2!I$10,Infor!$A$13:$A$30,0),0)&gt;0,"L",IF(WEEKDAY(I$10)=1,"","X")))</f>
        <v/>
      </c>
      <c r="J41" s="61" t="str">
        <f>IF(OR($A41="",J$10=""),"",IF(IFERROR(MATCH(BBC_2!J$10,Infor!$A$13:$A$30,0),0)&gt;0,"L",IF(WEEKDAY(J$10)=1,"","X")))</f>
        <v>X</v>
      </c>
      <c r="K41" s="61" t="str">
        <f>IF(OR($A41="",K$10=""),"",IF(IFERROR(MATCH(BBC_2!K$10,Infor!$A$13:$A$30,0),0)&gt;0,"L",IF(WEEKDAY(K$10)=1,"","X")))</f>
        <v>X</v>
      </c>
      <c r="L41" s="61" t="str">
        <f>IF(OR($A41="",L$10=""),"",IF(IFERROR(MATCH(BBC_2!L$10,Infor!$A$13:$A$30,0),0)&gt;0,"L",IF(WEEKDAY(L$10)=1,"","X")))</f>
        <v>X</v>
      </c>
      <c r="M41" s="61" t="str">
        <f>IF(OR($A41="",M$10=""),"",IF(IFERROR(MATCH(BBC_2!M$10,Infor!$A$13:$A$30,0),0)&gt;0,"L",IF(WEEKDAY(M$10)=1,"","X")))</f>
        <v>X</v>
      </c>
      <c r="N41" s="61" t="str">
        <f>IF(OR($A41="",N$10=""),"",IF(IFERROR(MATCH(BBC_2!N$10,Infor!$A$13:$A$30,0),0)&gt;0,"L",IF(WEEKDAY(N$10)=1,"","X")))</f>
        <v>X</v>
      </c>
      <c r="O41" s="61" t="str">
        <f>IF(OR($A41="",O$10=""),"",IF(IFERROR(MATCH(BBC_2!O$10,Infor!$A$13:$A$30,0),0)&gt;0,"L",IF(WEEKDAY(O$10)=1,"","X")))</f>
        <v>X</v>
      </c>
      <c r="P41" s="61" t="str">
        <f>IF(OR($A41="",P$10=""),"",IF(IFERROR(MATCH(BBC_2!P$10,Infor!$A$13:$A$30,0),0)&gt;0,"L",IF(WEEKDAY(P$10)=1,"","X")))</f>
        <v/>
      </c>
      <c r="Q41" s="61" t="str">
        <f>IF(OR($A41="",Q$10=""),"",IF(IFERROR(MATCH(BBC_2!Q$10,Infor!$A$13:$A$30,0),0)&gt;0,"L",IF(WEEKDAY(Q$10)=1,"","X")))</f>
        <v>X</v>
      </c>
      <c r="R41" s="61" t="str">
        <f>IF(OR($A41="",R$10=""),"",IF(IFERROR(MATCH(BBC_2!R$10,Infor!$A$13:$A$30,0),0)&gt;0,"L",IF(WEEKDAY(R$10)=1,"","X")))</f>
        <v>X</v>
      </c>
      <c r="S41" s="61" t="str">
        <f>IF(OR($A41="",S$10=""),"",IF(IFERROR(MATCH(BBC_2!S$10,Infor!$A$13:$A$30,0),0)&gt;0,"L",IF(WEEKDAY(S$10)=1,"","X")))</f>
        <v>X</v>
      </c>
      <c r="T41" s="61" t="str">
        <f>IF(OR($A41="",T$10=""),"",IF(IFERROR(MATCH(BBC_2!T$10,Infor!$A$13:$A$30,0),0)&gt;0,"L",IF(WEEKDAY(T$10)=1,"","X")))</f>
        <v>X</v>
      </c>
      <c r="U41" s="61" t="str">
        <f>IF(OR($A41="",U$10=""),"",IF(IFERROR(MATCH(BBC_2!U$10,Infor!$A$13:$A$30,0),0)&gt;0,"L",IF(WEEKDAY(U$10)=1,"","X")))</f>
        <v>X</v>
      </c>
      <c r="V41" s="61" t="str">
        <f>IF(OR($A41="",V$10=""),"",IF(IFERROR(MATCH(BBC_2!V$10,Infor!$A$13:$A$30,0),0)&gt;0,"L",IF(WEEKDAY(V$10)=1,"","X")))</f>
        <v>X</v>
      </c>
      <c r="W41" s="61" t="str">
        <f>IF(OR($A41="",W$10=""),"",IF(IFERROR(MATCH(BBC_2!W$10,Infor!$A$13:$A$30,0),0)&gt;0,"L",IF(WEEKDAY(W$10)=1,"","X")))</f>
        <v/>
      </c>
      <c r="X41" s="61" t="str">
        <f>IF(OR($A41="",X$10=""),"",IF(IFERROR(MATCH(BBC_2!X$10,Infor!$A$13:$A$30,0),0)&gt;0,"L",IF(WEEKDAY(X$10)=1,"","X")))</f>
        <v>X</v>
      </c>
      <c r="Y41" s="61" t="str">
        <f>IF(OR($A41="",Y$10=""),"",IF(IFERROR(MATCH(BBC_2!Y$10,Infor!$A$13:$A$30,0),0)&gt;0,"L",IF(WEEKDAY(Y$10)=1,"","X")))</f>
        <v>X</v>
      </c>
      <c r="Z41" s="61" t="str">
        <f>IF(OR($A41="",Z$10=""),"",IF(IFERROR(MATCH(BBC_2!Z$10,Infor!$A$13:$A$30,0),0)&gt;0,"L",IF(WEEKDAY(Z$10)=1,"","X")))</f>
        <v>X</v>
      </c>
      <c r="AA41" s="61" t="str">
        <f>IF(OR($A41="",AA$10=""),"",IF(IFERROR(MATCH(BBC_2!AA$10,Infor!$A$13:$A$30,0),0)&gt;0,"L",IF(WEEKDAY(AA$10)=1,"","X")))</f>
        <v>X</v>
      </c>
      <c r="AB41" s="61" t="str">
        <f>IF(OR($A41="",AB$10=""),"",IF(IFERROR(MATCH(BBC_2!AB$10,Infor!$A$13:$A$30,0),0)&gt;0,"L",IF(WEEKDAY(AB$10)=1,"","X")))</f>
        <v>X</v>
      </c>
      <c r="AC41" s="61" t="str">
        <f>IF(OR($A41="",AC$10=""),"",IF(IFERROR(MATCH(BBC_2!AC$10,Infor!$A$13:$A$30,0),0)&gt;0,"L",IF(WEEKDAY(AC$10)=1,"","X")))</f>
        <v>X</v>
      </c>
      <c r="AD41" s="61" t="str">
        <f>IF(OR($A41="",AD$10=""),"",IF(IFERROR(MATCH(BBC_2!AD$10,Infor!$A$13:$A$30,0),0)&gt;0,"L",IF(WEEKDAY(AD$10)=1,"","X")))</f>
        <v/>
      </c>
      <c r="AE41" s="61" t="str">
        <f>IF(OR($A41="",AE$10=""),"",IF(IFERROR(MATCH(BBC_2!AE$10,Infor!$A$13:$A$30,0),0)&gt;0,"L",IF(WEEKDAY(AE$10)=1,"","X")))</f>
        <v>X</v>
      </c>
      <c r="AF41" s="61" t="str">
        <f>IF(OR($A41="",AF$10=""),"",IF(IFERROR(MATCH(BBC_2!AF$10,Infor!$A$13:$A$30,0),0)&gt;0,"L",IF(WEEKDAY(AF$10)=1,"","X")))</f>
        <v>X</v>
      </c>
      <c r="AG41" s="61" t="str">
        <f>IF(OR($A41="",AG$10=""),"",IF(IFERROR(MATCH(BBC_2!AG$10,Infor!$A$13:$A$30,0),0)&gt;0,"L",IF(WEEKDAY(AG$10)=1,"","X")))</f>
        <v/>
      </c>
      <c r="AH41" s="61" t="str">
        <f>IF(OR($A41="",AH$10=""),"",IF(IFERROR(MATCH(BBC_2!AH$10,Infor!$A$13:$A$30,0),0)&gt;0,"L",IF(WEEKDAY(AH$10)=1,"","X")))</f>
        <v/>
      </c>
      <c r="AI41" s="61" t="str">
        <f>IF(OR($A41="",AI$10=""),"",IF(IFERROR(MATCH(BBC_2!AI$10,Infor!$A$13:$A$30,0),0)&gt;0,"L",IF(WEEKDAY(AI$10)=1,"","X")))</f>
        <v/>
      </c>
      <c r="AJ41" s="62"/>
      <c r="AK41" s="62">
        <f t="shared" si="6"/>
        <v>23</v>
      </c>
      <c r="AL41" s="62">
        <f t="shared" si="7"/>
        <v>1</v>
      </c>
      <c r="AM41" s="62"/>
      <c r="AN41" s="63"/>
      <c r="AO41" s="44">
        <f t="shared" si="0"/>
        <v>2</v>
      </c>
      <c r="AP41" s="69">
        <v>15</v>
      </c>
      <c r="AQ41" s="69" t="str">
        <f t="shared" si="8"/>
        <v>Print</v>
      </c>
      <c r="AR41" s="69"/>
      <c r="AS41" s="69"/>
      <c r="AT41" s="69"/>
    </row>
    <row r="42" spans="1:46" s="48" customFormat="1" ht="15" customHeight="1" x14ac:dyDescent="0.25">
      <c r="A42" s="48">
        <v>31</v>
      </c>
      <c r="B42" s="59">
        <f t="shared" si="5"/>
        <v>31</v>
      </c>
      <c r="C42" s="60" t="str">
        <f t="shared" si="3"/>
        <v>A31</v>
      </c>
      <c r="D42" s="60" t="str">
        <f t="shared" si="4"/>
        <v>Nhân viên</v>
      </c>
      <c r="E42" s="61" t="str">
        <f>IF(OR($A42="",E$10=""),"",IF(IFERROR(MATCH(BBC_2!E$10,Infor!$A$13:$A$30,0),0)&gt;0,"L",IF(WEEKDAY(E$10)=1,"","X")))</f>
        <v>L</v>
      </c>
      <c r="F42" s="61" t="str">
        <f>IF(OR($A42="",F$10=""),"",IF(IFERROR(MATCH(BBC_2!F$10,Infor!$A$13:$A$30,0),0)&gt;0,"L",IF(WEEKDAY(F$10)=1,"","X")))</f>
        <v>X</v>
      </c>
      <c r="G42" s="61" t="str">
        <f>IF(OR($A42="",G$10=""),"",IF(IFERROR(MATCH(BBC_2!G$10,Infor!$A$13:$A$30,0),0)&gt;0,"L",IF(WEEKDAY(G$10)=1,"","X")))</f>
        <v>X</v>
      </c>
      <c r="H42" s="61" t="str">
        <f>IF(OR($A42="",H$10=""),"",IF(IFERROR(MATCH(BBC_2!H$10,Infor!$A$13:$A$30,0),0)&gt;0,"L",IF(WEEKDAY(H$10)=1,"","X")))</f>
        <v>X</v>
      </c>
      <c r="I42" s="61" t="str">
        <f>IF(OR($A42="",I$10=""),"",IF(IFERROR(MATCH(BBC_2!I$10,Infor!$A$13:$A$30,0),0)&gt;0,"L",IF(WEEKDAY(I$10)=1,"","X")))</f>
        <v/>
      </c>
      <c r="J42" s="61" t="str">
        <f>IF(OR($A42="",J$10=""),"",IF(IFERROR(MATCH(BBC_2!J$10,Infor!$A$13:$A$30,0),0)&gt;0,"L",IF(WEEKDAY(J$10)=1,"","X")))</f>
        <v>X</v>
      </c>
      <c r="K42" s="61" t="str">
        <f>IF(OR($A42="",K$10=""),"",IF(IFERROR(MATCH(BBC_2!K$10,Infor!$A$13:$A$30,0),0)&gt;0,"L",IF(WEEKDAY(K$10)=1,"","X")))</f>
        <v>X</v>
      </c>
      <c r="L42" s="61" t="str">
        <f>IF(OR($A42="",L$10=""),"",IF(IFERROR(MATCH(BBC_2!L$10,Infor!$A$13:$A$30,0),0)&gt;0,"L",IF(WEEKDAY(L$10)=1,"","X")))</f>
        <v>X</v>
      </c>
      <c r="M42" s="61" t="str">
        <f>IF(OR($A42="",M$10=""),"",IF(IFERROR(MATCH(BBC_2!M$10,Infor!$A$13:$A$30,0),0)&gt;0,"L",IF(WEEKDAY(M$10)=1,"","X")))</f>
        <v>X</v>
      </c>
      <c r="N42" s="61" t="str">
        <f>IF(OR($A42="",N$10=""),"",IF(IFERROR(MATCH(BBC_2!N$10,Infor!$A$13:$A$30,0),0)&gt;0,"L",IF(WEEKDAY(N$10)=1,"","X")))</f>
        <v>X</v>
      </c>
      <c r="O42" s="61" t="str">
        <f>IF(OR($A42="",O$10=""),"",IF(IFERROR(MATCH(BBC_2!O$10,Infor!$A$13:$A$30,0),0)&gt;0,"L",IF(WEEKDAY(O$10)=1,"","X")))</f>
        <v>X</v>
      </c>
      <c r="P42" s="61" t="str">
        <f>IF(OR($A42="",P$10=""),"",IF(IFERROR(MATCH(BBC_2!P$10,Infor!$A$13:$A$30,0),0)&gt;0,"L",IF(WEEKDAY(P$10)=1,"","X")))</f>
        <v/>
      </c>
      <c r="Q42" s="61" t="str">
        <f>IF(OR($A42="",Q$10=""),"",IF(IFERROR(MATCH(BBC_2!Q$10,Infor!$A$13:$A$30,0),0)&gt;0,"L",IF(WEEKDAY(Q$10)=1,"","X")))</f>
        <v>X</v>
      </c>
      <c r="R42" s="61" t="str">
        <f>IF(OR($A42="",R$10=""),"",IF(IFERROR(MATCH(BBC_2!R$10,Infor!$A$13:$A$30,0),0)&gt;0,"L",IF(WEEKDAY(R$10)=1,"","X")))</f>
        <v>X</v>
      </c>
      <c r="S42" s="61" t="str">
        <f>IF(OR($A42="",S$10=""),"",IF(IFERROR(MATCH(BBC_2!S$10,Infor!$A$13:$A$30,0),0)&gt;0,"L",IF(WEEKDAY(S$10)=1,"","X")))</f>
        <v>X</v>
      </c>
      <c r="T42" s="61" t="str">
        <f>IF(OR($A42="",T$10=""),"",IF(IFERROR(MATCH(BBC_2!T$10,Infor!$A$13:$A$30,0),0)&gt;0,"L",IF(WEEKDAY(T$10)=1,"","X")))</f>
        <v>X</v>
      </c>
      <c r="U42" s="61" t="str">
        <f>IF(OR($A42="",U$10=""),"",IF(IFERROR(MATCH(BBC_2!U$10,Infor!$A$13:$A$30,0),0)&gt;0,"L",IF(WEEKDAY(U$10)=1,"","X")))</f>
        <v>X</v>
      </c>
      <c r="V42" s="61" t="str">
        <f>IF(OR($A42="",V$10=""),"",IF(IFERROR(MATCH(BBC_2!V$10,Infor!$A$13:$A$30,0),0)&gt;0,"L",IF(WEEKDAY(V$10)=1,"","X")))</f>
        <v>X</v>
      </c>
      <c r="W42" s="61" t="str">
        <f>IF(OR($A42="",W$10=""),"",IF(IFERROR(MATCH(BBC_2!W$10,Infor!$A$13:$A$30,0),0)&gt;0,"L",IF(WEEKDAY(W$10)=1,"","X")))</f>
        <v/>
      </c>
      <c r="X42" s="61" t="str">
        <f>IF(OR($A42="",X$10=""),"",IF(IFERROR(MATCH(BBC_2!X$10,Infor!$A$13:$A$30,0),0)&gt;0,"L",IF(WEEKDAY(X$10)=1,"","X")))</f>
        <v>X</v>
      </c>
      <c r="Y42" s="61" t="str">
        <f>IF(OR($A42="",Y$10=""),"",IF(IFERROR(MATCH(BBC_2!Y$10,Infor!$A$13:$A$30,0),0)&gt;0,"L",IF(WEEKDAY(Y$10)=1,"","X")))</f>
        <v>X</v>
      </c>
      <c r="Z42" s="61" t="str">
        <f>IF(OR($A42="",Z$10=""),"",IF(IFERROR(MATCH(BBC_2!Z$10,Infor!$A$13:$A$30,0),0)&gt;0,"L",IF(WEEKDAY(Z$10)=1,"","X")))</f>
        <v>X</v>
      </c>
      <c r="AA42" s="61" t="str">
        <f>IF(OR($A42="",AA$10=""),"",IF(IFERROR(MATCH(BBC_2!AA$10,Infor!$A$13:$A$30,0),0)&gt;0,"L",IF(WEEKDAY(AA$10)=1,"","X")))</f>
        <v>X</v>
      </c>
      <c r="AB42" s="61" t="str">
        <f>IF(OR($A42="",AB$10=""),"",IF(IFERROR(MATCH(BBC_2!AB$10,Infor!$A$13:$A$30,0),0)&gt;0,"L",IF(WEEKDAY(AB$10)=1,"","X")))</f>
        <v>X</v>
      </c>
      <c r="AC42" s="61" t="str">
        <f>IF(OR($A42="",AC$10=""),"",IF(IFERROR(MATCH(BBC_2!AC$10,Infor!$A$13:$A$30,0),0)&gt;0,"L",IF(WEEKDAY(AC$10)=1,"","X")))</f>
        <v>X</v>
      </c>
      <c r="AD42" s="61" t="str">
        <f>IF(OR($A42="",AD$10=""),"",IF(IFERROR(MATCH(BBC_2!AD$10,Infor!$A$13:$A$30,0),0)&gt;0,"L",IF(WEEKDAY(AD$10)=1,"","X")))</f>
        <v/>
      </c>
      <c r="AE42" s="61" t="str">
        <f>IF(OR($A42="",AE$10=""),"",IF(IFERROR(MATCH(BBC_2!AE$10,Infor!$A$13:$A$30,0),0)&gt;0,"L",IF(WEEKDAY(AE$10)=1,"","X")))</f>
        <v>X</v>
      </c>
      <c r="AF42" s="61" t="str">
        <f>IF(OR($A42="",AF$10=""),"",IF(IFERROR(MATCH(BBC_2!AF$10,Infor!$A$13:$A$30,0),0)&gt;0,"L",IF(WEEKDAY(AF$10)=1,"","X")))</f>
        <v>X</v>
      </c>
      <c r="AG42" s="61" t="str">
        <f>IF(OR($A42="",AG$10=""),"",IF(IFERROR(MATCH(BBC_2!AG$10,Infor!$A$13:$A$30,0),0)&gt;0,"L",IF(WEEKDAY(AG$10)=1,"","X")))</f>
        <v/>
      </c>
      <c r="AH42" s="61" t="str">
        <f>IF(OR($A42="",AH$10=""),"",IF(IFERROR(MATCH(BBC_2!AH$10,Infor!$A$13:$A$30,0),0)&gt;0,"L",IF(WEEKDAY(AH$10)=1,"","X")))</f>
        <v/>
      </c>
      <c r="AI42" s="61" t="str">
        <f>IF(OR($A42="",AI$10=""),"",IF(IFERROR(MATCH(BBC_2!AI$10,Infor!$A$13:$A$30,0),0)&gt;0,"L",IF(WEEKDAY(AI$10)=1,"","X")))</f>
        <v/>
      </c>
      <c r="AJ42" s="62"/>
      <c r="AK42" s="62">
        <f t="shared" si="6"/>
        <v>23</v>
      </c>
      <c r="AL42" s="62">
        <f t="shared" si="7"/>
        <v>1</v>
      </c>
      <c r="AM42" s="62"/>
      <c r="AN42" s="63"/>
      <c r="AO42" s="44">
        <f t="shared" si="0"/>
        <v>2</v>
      </c>
      <c r="AP42" s="69">
        <v>15</v>
      </c>
      <c r="AQ42" s="69" t="str">
        <f t="shared" si="8"/>
        <v>Print</v>
      </c>
      <c r="AR42" s="69"/>
      <c r="AS42" s="69"/>
      <c r="AT42" s="69"/>
    </row>
    <row r="43" spans="1:46" s="48" customFormat="1" ht="15" customHeight="1" x14ac:dyDescent="0.25">
      <c r="A43" s="48">
        <v>32</v>
      </c>
      <c r="B43" s="59">
        <f t="shared" si="5"/>
        <v>32</v>
      </c>
      <c r="C43" s="60" t="str">
        <f t="shared" si="3"/>
        <v>A32</v>
      </c>
      <c r="D43" s="60" t="str">
        <f t="shared" si="4"/>
        <v>Nhân viên</v>
      </c>
      <c r="E43" s="61" t="str">
        <f>IF(OR($A43="",E$10=""),"",IF(IFERROR(MATCH(BBC_2!E$10,Infor!$A$13:$A$30,0),0)&gt;0,"L",IF(WEEKDAY(E$10)=1,"","X")))</f>
        <v>L</v>
      </c>
      <c r="F43" s="61" t="str">
        <f>IF(OR($A43="",F$10=""),"",IF(IFERROR(MATCH(BBC_2!F$10,Infor!$A$13:$A$30,0),0)&gt;0,"L",IF(WEEKDAY(F$10)=1,"","X")))</f>
        <v>X</v>
      </c>
      <c r="G43" s="61" t="str">
        <f>IF(OR($A43="",G$10=""),"",IF(IFERROR(MATCH(BBC_2!G$10,Infor!$A$13:$A$30,0),0)&gt;0,"L",IF(WEEKDAY(G$10)=1,"","X")))</f>
        <v>X</v>
      </c>
      <c r="H43" s="61" t="str">
        <f>IF(OR($A43="",H$10=""),"",IF(IFERROR(MATCH(BBC_2!H$10,Infor!$A$13:$A$30,0),0)&gt;0,"L",IF(WEEKDAY(H$10)=1,"","X")))</f>
        <v>X</v>
      </c>
      <c r="I43" s="61" t="str">
        <f>IF(OR($A43="",I$10=""),"",IF(IFERROR(MATCH(BBC_2!I$10,Infor!$A$13:$A$30,0),0)&gt;0,"L",IF(WEEKDAY(I$10)=1,"","X")))</f>
        <v/>
      </c>
      <c r="J43" s="61" t="str">
        <f>IF(OR($A43="",J$10=""),"",IF(IFERROR(MATCH(BBC_2!J$10,Infor!$A$13:$A$30,0),0)&gt;0,"L",IF(WEEKDAY(J$10)=1,"","X")))</f>
        <v>X</v>
      </c>
      <c r="K43" s="61" t="str">
        <f>IF(OR($A43="",K$10=""),"",IF(IFERROR(MATCH(BBC_2!K$10,Infor!$A$13:$A$30,0),0)&gt;0,"L",IF(WEEKDAY(K$10)=1,"","X")))</f>
        <v>X</v>
      </c>
      <c r="L43" s="61" t="str">
        <f>IF(OR($A43="",L$10=""),"",IF(IFERROR(MATCH(BBC_2!L$10,Infor!$A$13:$A$30,0),0)&gt;0,"L",IF(WEEKDAY(L$10)=1,"","X")))</f>
        <v>X</v>
      </c>
      <c r="M43" s="61" t="str">
        <f>IF(OR($A43="",M$10=""),"",IF(IFERROR(MATCH(BBC_2!M$10,Infor!$A$13:$A$30,0),0)&gt;0,"L",IF(WEEKDAY(M$10)=1,"","X")))</f>
        <v>X</v>
      </c>
      <c r="N43" s="61" t="str">
        <f>IF(OR($A43="",N$10=""),"",IF(IFERROR(MATCH(BBC_2!N$10,Infor!$A$13:$A$30,0),0)&gt;0,"L",IF(WEEKDAY(N$10)=1,"","X")))</f>
        <v>X</v>
      </c>
      <c r="O43" s="61" t="str">
        <f>IF(OR($A43="",O$10=""),"",IF(IFERROR(MATCH(BBC_2!O$10,Infor!$A$13:$A$30,0),0)&gt;0,"L",IF(WEEKDAY(O$10)=1,"","X")))</f>
        <v>X</v>
      </c>
      <c r="P43" s="61" t="str">
        <f>IF(OR($A43="",P$10=""),"",IF(IFERROR(MATCH(BBC_2!P$10,Infor!$A$13:$A$30,0),0)&gt;0,"L",IF(WEEKDAY(P$10)=1,"","X")))</f>
        <v/>
      </c>
      <c r="Q43" s="61" t="str">
        <f>IF(OR($A43="",Q$10=""),"",IF(IFERROR(MATCH(BBC_2!Q$10,Infor!$A$13:$A$30,0),0)&gt;0,"L",IF(WEEKDAY(Q$10)=1,"","X")))</f>
        <v>X</v>
      </c>
      <c r="R43" s="61" t="str">
        <f>IF(OR($A43="",R$10=""),"",IF(IFERROR(MATCH(BBC_2!R$10,Infor!$A$13:$A$30,0),0)&gt;0,"L",IF(WEEKDAY(R$10)=1,"","X")))</f>
        <v>X</v>
      </c>
      <c r="S43" s="61" t="str">
        <f>IF(OR($A43="",S$10=""),"",IF(IFERROR(MATCH(BBC_2!S$10,Infor!$A$13:$A$30,0),0)&gt;0,"L",IF(WEEKDAY(S$10)=1,"","X")))</f>
        <v>X</v>
      </c>
      <c r="T43" s="61" t="str">
        <f>IF(OR($A43="",T$10=""),"",IF(IFERROR(MATCH(BBC_2!T$10,Infor!$A$13:$A$30,0),0)&gt;0,"L",IF(WEEKDAY(T$10)=1,"","X")))</f>
        <v>X</v>
      </c>
      <c r="U43" s="61" t="str">
        <f>IF(OR($A43="",U$10=""),"",IF(IFERROR(MATCH(BBC_2!U$10,Infor!$A$13:$A$30,0),0)&gt;0,"L",IF(WEEKDAY(U$10)=1,"","X")))</f>
        <v>X</v>
      </c>
      <c r="V43" s="61" t="str">
        <f>IF(OR($A43="",V$10=""),"",IF(IFERROR(MATCH(BBC_2!V$10,Infor!$A$13:$A$30,0),0)&gt;0,"L",IF(WEEKDAY(V$10)=1,"","X")))</f>
        <v>X</v>
      </c>
      <c r="W43" s="61" t="str">
        <f>IF(OR($A43="",W$10=""),"",IF(IFERROR(MATCH(BBC_2!W$10,Infor!$A$13:$A$30,0),0)&gt;0,"L",IF(WEEKDAY(W$10)=1,"","X")))</f>
        <v/>
      </c>
      <c r="X43" s="61" t="str">
        <f>IF(OR($A43="",X$10=""),"",IF(IFERROR(MATCH(BBC_2!X$10,Infor!$A$13:$A$30,0),0)&gt;0,"L",IF(WEEKDAY(X$10)=1,"","X")))</f>
        <v>X</v>
      </c>
      <c r="Y43" s="61" t="str">
        <f>IF(OR($A43="",Y$10=""),"",IF(IFERROR(MATCH(BBC_2!Y$10,Infor!$A$13:$A$30,0),0)&gt;0,"L",IF(WEEKDAY(Y$10)=1,"","X")))</f>
        <v>X</v>
      </c>
      <c r="Z43" s="61" t="str">
        <f>IF(OR($A43="",Z$10=""),"",IF(IFERROR(MATCH(BBC_2!Z$10,Infor!$A$13:$A$30,0),0)&gt;0,"L",IF(WEEKDAY(Z$10)=1,"","X")))</f>
        <v>X</v>
      </c>
      <c r="AA43" s="61" t="str">
        <f>IF(OR($A43="",AA$10=""),"",IF(IFERROR(MATCH(BBC_2!AA$10,Infor!$A$13:$A$30,0),0)&gt;0,"L",IF(WEEKDAY(AA$10)=1,"","X")))</f>
        <v>X</v>
      </c>
      <c r="AB43" s="61" t="str">
        <f>IF(OR($A43="",AB$10=""),"",IF(IFERROR(MATCH(BBC_2!AB$10,Infor!$A$13:$A$30,0),0)&gt;0,"L",IF(WEEKDAY(AB$10)=1,"","X")))</f>
        <v>X</v>
      </c>
      <c r="AC43" s="61" t="str">
        <f>IF(OR($A43="",AC$10=""),"",IF(IFERROR(MATCH(BBC_2!AC$10,Infor!$A$13:$A$30,0),0)&gt;0,"L",IF(WEEKDAY(AC$10)=1,"","X")))</f>
        <v>X</v>
      </c>
      <c r="AD43" s="61" t="str">
        <f>IF(OR($A43="",AD$10=""),"",IF(IFERROR(MATCH(BBC_2!AD$10,Infor!$A$13:$A$30,0),0)&gt;0,"L",IF(WEEKDAY(AD$10)=1,"","X")))</f>
        <v/>
      </c>
      <c r="AE43" s="61" t="str">
        <f>IF(OR($A43="",AE$10=""),"",IF(IFERROR(MATCH(BBC_2!AE$10,Infor!$A$13:$A$30,0),0)&gt;0,"L",IF(WEEKDAY(AE$10)=1,"","X")))</f>
        <v>X</v>
      </c>
      <c r="AF43" s="61" t="str">
        <f>IF(OR($A43="",AF$10=""),"",IF(IFERROR(MATCH(BBC_2!AF$10,Infor!$A$13:$A$30,0),0)&gt;0,"L",IF(WEEKDAY(AF$10)=1,"","X")))</f>
        <v>X</v>
      </c>
      <c r="AG43" s="61" t="str">
        <f>IF(OR($A43="",AG$10=""),"",IF(IFERROR(MATCH(BBC_2!AG$10,Infor!$A$13:$A$30,0),0)&gt;0,"L",IF(WEEKDAY(AG$10)=1,"","X")))</f>
        <v/>
      </c>
      <c r="AH43" s="61" t="str">
        <f>IF(OR($A43="",AH$10=""),"",IF(IFERROR(MATCH(BBC_2!AH$10,Infor!$A$13:$A$30,0),0)&gt;0,"L",IF(WEEKDAY(AH$10)=1,"","X")))</f>
        <v/>
      </c>
      <c r="AI43" s="61" t="str">
        <f>IF(OR($A43="",AI$10=""),"",IF(IFERROR(MATCH(BBC_2!AI$10,Infor!$A$13:$A$30,0),0)&gt;0,"L",IF(WEEKDAY(AI$10)=1,"","X")))</f>
        <v/>
      </c>
      <c r="AJ43" s="62"/>
      <c r="AK43" s="62">
        <f t="shared" si="6"/>
        <v>23</v>
      </c>
      <c r="AL43" s="62">
        <f t="shared" si="7"/>
        <v>1</v>
      </c>
      <c r="AM43" s="62"/>
      <c r="AN43" s="63"/>
      <c r="AO43" s="44">
        <f t="shared" si="0"/>
        <v>2</v>
      </c>
      <c r="AP43" s="69">
        <v>15</v>
      </c>
      <c r="AQ43" s="69" t="str">
        <f t="shared" si="8"/>
        <v>Print</v>
      </c>
      <c r="AR43" s="69"/>
      <c r="AS43" s="69"/>
      <c r="AT43" s="69"/>
    </row>
    <row r="44" spans="1:46" s="48" customFormat="1" ht="15" customHeight="1" x14ac:dyDescent="0.25">
      <c r="A44" s="48">
        <v>33</v>
      </c>
      <c r="B44" s="59">
        <f t="shared" si="5"/>
        <v>33</v>
      </c>
      <c r="C44" s="60" t="str">
        <f t="shared" si="3"/>
        <v>A33</v>
      </c>
      <c r="D44" s="60" t="str">
        <f t="shared" si="4"/>
        <v>Nhân viên</v>
      </c>
      <c r="E44" s="61" t="str">
        <f>IF(OR($A44="",E$10=""),"",IF(IFERROR(MATCH(BBC_2!E$10,Infor!$A$13:$A$30,0),0)&gt;0,"L",IF(WEEKDAY(E$10)=1,"","X")))</f>
        <v>L</v>
      </c>
      <c r="F44" s="61" t="str">
        <f>IF(OR($A44="",F$10=""),"",IF(IFERROR(MATCH(BBC_2!F$10,Infor!$A$13:$A$30,0),0)&gt;0,"L",IF(WEEKDAY(F$10)=1,"","X")))</f>
        <v>X</v>
      </c>
      <c r="G44" s="61" t="str">
        <f>IF(OR($A44="",G$10=""),"",IF(IFERROR(MATCH(BBC_2!G$10,Infor!$A$13:$A$30,0),0)&gt;0,"L",IF(WEEKDAY(G$10)=1,"","X")))</f>
        <v>X</v>
      </c>
      <c r="H44" s="61" t="str">
        <f>IF(OR($A44="",H$10=""),"",IF(IFERROR(MATCH(BBC_2!H$10,Infor!$A$13:$A$30,0),0)&gt;0,"L",IF(WEEKDAY(H$10)=1,"","X")))</f>
        <v>X</v>
      </c>
      <c r="I44" s="61" t="str">
        <f>IF(OR($A44="",I$10=""),"",IF(IFERROR(MATCH(BBC_2!I$10,Infor!$A$13:$A$30,0),0)&gt;0,"L",IF(WEEKDAY(I$10)=1,"","X")))</f>
        <v/>
      </c>
      <c r="J44" s="61" t="str">
        <f>IF(OR($A44="",J$10=""),"",IF(IFERROR(MATCH(BBC_2!J$10,Infor!$A$13:$A$30,0),0)&gt;0,"L",IF(WEEKDAY(J$10)=1,"","X")))</f>
        <v>X</v>
      </c>
      <c r="K44" s="61" t="str">
        <f>IF(OR($A44="",K$10=""),"",IF(IFERROR(MATCH(BBC_2!K$10,Infor!$A$13:$A$30,0),0)&gt;0,"L",IF(WEEKDAY(K$10)=1,"","X")))</f>
        <v>X</v>
      </c>
      <c r="L44" s="61" t="str">
        <f>IF(OR($A44="",L$10=""),"",IF(IFERROR(MATCH(BBC_2!L$10,Infor!$A$13:$A$30,0),0)&gt;0,"L",IF(WEEKDAY(L$10)=1,"","X")))</f>
        <v>X</v>
      </c>
      <c r="M44" s="61" t="str">
        <f>IF(OR($A44="",M$10=""),"",IF(IFERROR(MATCH(BBC_2!M$10,Infor!$A$13:$A$30,0),0)&gt;0,"L",IF(WEEKDAY(M$10)=1,"","X")))</f>
        <v>X</v>
      </c>
      <c r="N44" s="61" t="str">
        <f>IF(OR($A44="",N$10=""),"",IF(IFERROR(MATCH(BBC_2!N$10,Infor!$A$13:$A$30,0),0)&gt;0,"L",IF(WEEKDAY(N$10)=1,"","X")))</f>
        <v>X</v>
      </c>
      <c r="O44" s="61" t="str">
        <f>IF(OR($A44="",O$10=""),"",IF(IFERROR(MATCH(BBC_2!O$10,Infor!$A$13:$A$30,0),0)&gt;0,"L",IF(WEEKDAY(O$10)=1,"","X")))</f>
        <v>X</v>
      </c>
      <c r="P44" s="61" t="str">
        <f>IF(OR($A44="",P$10=""),"",IF(IFERROR(MATCH(BBC_2!P$10,Infor!$A$13:$A$30,0),0)&gt;0,"L",IF(WEEKDAY(P$10)=1,"","X")))</f>
        <v/>
      </c>
      <c r="Q44" s="61" t="str">
        <f>IF(OR($A44="",Q$10=""),"",IF(IFERROR(MATCH(BBC_2!Q$10,Infor!$A$13:$A$30,0),0)&gt;0,"L",IF(WEEKDAY(Q$10)=1,"","X")))</f>
        <v>X</v>
      </c>
      <c r="R44" s="61" t="str">
        <f>IF(OR($A44="",R$10=""),"",IF(IFERROR(MATCH(BBC_2!R$10,Infor!$A$13:$A$30,0),0)&gt;0,"L",IF(WEEKDAY(R$10)=1,"","X")))</f>
        <v>X</v>
      </c>
      <c r="S44" s="61" t="str">
        <f>IF(OR($A44="",S$10=""),"",IF(IFERROR(MATCH(BBC_2!S$10,Infor!$A$13:$A$30,0),0)&gt;0,"L",IF(WEEKDAY(S$10)=1,"","X")))</f>
        <v>X</v>
      </c>
      <c r="T44" s="61" t="str">
        <f>IF(OR($A44="",T$10=""),"",IF(IFERROR(MATCH(BBC_2!T$10,Infor!$A$13:$A$30,0),0)&gt;0,"L",IF(WEEKDAY(T$10)=1,"","X")))</f>
        <v>X</v>
      </c>
      <c r="U44" s="61" t="str">
        <f>IF(OR($A44="",U$10=""),"",IF(IFERROR(MATCH(BBC_2!U$10,Infor!$A$13:$A$30,0),0)&gt;0,"L",IF(WEEKDAY(U$10)=1,"","X")))</f>
        <v>X</v>
      </c>
      <c r="V44" s="61" t="str">
        <f>IF(OR($A44="",V$10=""),"",IF(IFERROR(MATCH(BBC_2!V$10,Infor!$A$13:$A$30,0),0)&gt;0,"L",IF(WEEKDAY(V$10)=1,"","X")))</f>
        <v>X</v>
      </c>
      <c r="W44" s="61" t="str">
        <f>IF(OR($A44="",W$10=""),"",IF(IFERROR(MATCH(BBC_2!W$10,Infor!$A$13:$A$30,0),0)&gt;0,"L",IF(WEEKDAY(W$10)=1,"","X")))</f>
        <v/>
      </c>
      <c r="X44" s="61" t="str">
        <f>IF(OR($A44="",X$10=""),"",IF(IFERROR(MATCH(BBC_2!X$10,Infor!$A$13:$A$30,0),0)&gt;0,"L",IF(WEEKDAY(X$10)=1,"","X")))</f>
        <v>X</v>
      </c>
      <c r="Y44" s="61" t="str">
        <f>IF(OR($A44="",Y$10=""),"",IF(IFERROR(MATCH(BBC_2!Y$10,Infor!$A$13:$A$30,0),0)&gt;0,"L",IF(WEEKDAY(Y$10)=1,"","X")))</f>
        <v>X</v>
      </c>
      <c r="Z44" s="61" t="str">
        <f>IF(OR($A44="",Z$10=""),"",IF(IFERROR(MATCH(BBC_2!Z$10,Infor!$A$13:$A$30,0),0)&gt;0,"L",IF(WEEKDAY(Z$10)=1,"","X")))</f>
        <v>X</v>
      </c>
      <c r="AA44" s="61" t="str">
        <f>IF(OR($A44="",AA$10=""),"",IF(IFERROR(MATCH(BBC_2!AA$10,Infor!$A$13:$A$30,0),0)&gt;0,"L",IF(WEEKDAY(AA$10)=1,"","X")))</f>
        <v>X</v>
      </c>
      <c r="AB44" s="61" t="str">
        <f>IF(OR($A44="",AB$10=""),"",IF(IFERROR(MATCH(BBC_2!AB$10,Infor!$A$13:$A$30,0),0)&gt;0,"L",IF(WEEKDAY(AB$10)=1,"","X")))</f>
        <v>X</v>
      </c>
      <c r="AC44" s="61" t="str">
        <f>IF(OR($A44="",AC$10=""),"",IF(IFERROR(MATCH(BBC_2!AC$10,Infor!$A$13:$A$30,0),0)&gt;0,"L",IF(WEEKDAY(AC$10)=1,"","X")))</f>
        <v>X</v>
      </c>
      <c r="AD44" s="61" t="str">
        <f>IF(OR($A44="",AD$10=""),"",IF(IFERROR(MATCH(BBC_2!AD$10,Infor!$A$13:$A$30,0),0)&gt;0,"L",IF(WEEKDAY(AD$10)=1,"","X")))</f>
        <v/>
      </c>
      <c r="AE44" s="61" t="str">
        <f>IF(OR($A44="",AE$10=""),"",IF(IFERROR(MATCH(BBC_2!AE$10,Infor!$A$13:$A$30,0),0)&gt;0,"L",IF(WEEKDAY(AE$10)=1,"","X")))</f>
        <v>X</v>
      </c>
      <c r="AF44" s="61" t="str">
        <f>IF(OR($A44="",AF$10=""),"",IF(IFERROR(MATCH(BBC_2!AF$10,Infor!$A$13:$A$30,0),0)&gt;0,"L",IF(WEEKDAY(AF$10)=1,"","X")))</f>
        <v>X</v>
      </c>
      <c r="AG44" s="61" t="str">
        <f>IF(OR($A44="",AG$10=""),"",IF(IFERROR(MATCH(BBC_2!AG$10,Infor!$A$13:$A$30,0),0)&gt;0,"L",IF(WEEKDAY(AG$10)=1,"","X")))</f>
        <v/>
      </c>
      <c r="AH44" s="61" t="str">
        <f>IF(OR($A44="",AH$10=""),"",IF(IFERROR(MATCH(BBC_2!AH$10,Infor!$A$13:$A$30,0),0)&gt;0,"L",IF(WEEKDAY(AH$10)=1,"","X")))</f>
        <v/>
      </c>
      <c r="AI44" s="61" t="str">
        <f>IF(OR($A44="",AI$10=""),"",IF(IFERROR(MATCH(BBC_2!AI$10,Infor!$A$13:$A$30,0),0)&gt;0,"L",IF(WEEKDAY(AI$10)=1,"","X")))</f>
        <v/>
      </c>
      <c r="AJ44" s="62"/>
      <c r="AK44" s="62">
        <f t="shared" si="6"/>
        <v>23</v>
      </c>
      <c r="AL44" s="62">
        <f t="shared" si="7"/>
        <v>1</v>
      </c>
      <c r="AM44" s="62"/>
      <c r="AN44" s="63"/>
      <c r="AO44" s="44">
        <f t="shared" si="0"/>
        <v>2</v>
      </c>
      <c r="AP44" s="69">
        <v>15</v>
      </c>
      <c r="AQ44" s="69" t="str">
        <f t="shared" si="8"/>
        <v>Print</v>
      </c>
      <c r="AR44" s="69"/>
      <c r="AS44" s="69"/>
      <c r="AT44" s="69"/>
    </row>
    <row r="45" spans="1:46" s="48" customFormat="1" ht="15" customHeight="1" x14ac:dyDescent="0.25">
      <c r="A45" s="48">
        <v>34</v>
      </c>
      <c r="B45" s="59">
        <f t="shared" si="5"/>
        <v>34</v>
      </c>
      <c r="C45" s="60" t="str">
        <f t="shared" si="3"/>
        <v>A34</v>
      </c>
      <c r="D45" s="60" t="str">
        <f t="shared" si="4"/>
        <v>Nhân viên</v>
      </c>
      <c r="E45" s="61" t="str">
        <f>IF(OR($A45="",E$10=""),"",IF(IFERROR(MATCH(BBC_2!E$10,Infor!$A$13:$A$30,0),0)&gt;0,"L",IF(WEEKDAY(E$10)=1,"","X")))</f>
        <v>L</v>
      </c>
      <c r="F45" s="61" t="str">
        <f>IF(OR($A45="",F$10=""),"",IF(IFERROR(MATCH(BBC_2!F$10,Infor!$A$13:$A$30,0),0)&gt;0,"L",IF(WEEKDAY(F$10)=1,"","X")))</f>
        <v>X</v>
      </c>
      <c r="G45" s="61" t="str">
        <f>IF(OR($A45="",G$10=""),"",IF(IFERROR(MATCH(BBC_2!G$10,Infor!$A$13:$A$30,0),0)&gt;0,"L",IF(WEEKDAY(G$10)=1,"","X")))</f>
        <v>X</v>
      </c>
      <c r="H45" s="61" t="str">
        <f>IF(OR($A45="",H$10=""),"",IF(IFERROR(MATCH(BBC_2!H$10,Infor!$A$13:$A$30,0),0)&gt;0,"L",IF(WEEKDAY(H$10)=1,"","X")))</f>
        <v>X</v>
      </c>
      <c r="I45" s="61" t="str">
        <f>IF(OR($A45="",I$10=""),"",IF(IFERROR(MATCH(BBC_2!I$10,Infor!$A$13:$A$30,0),0)&gt;0,"L",IF(WEEKDAY(I$10)=1,"","X")))</f>
        <v/>
      </c>
      <c r="J45" s="61" t="str">
        <f>IF(OR($A45="",J$10=""),"",IF(IFERROR(MATCH(BBC_2!J$10,Infor!$A$13:$A$30,0),0)&gt;0,"L",IF(WEEKDAY(J$10)=1,"","X")))</f>
        <v>X</v>
      </c>
      <c r="K45" s="61" t="str">
        <f>IF(OR($A45="",K$10=""),"",IF(IFERROR(MATCH(BBC_2!K$10,Infor!$A$13:$A$30,0),0)&gt;0,"L",IF(WEEKDAY(K$10)=1,"","X")))</f>
        <v>X</v>
      </c>
      <c r="L45" s="61" t="str">
        <f>IF(OR($A45="",L$10=""),"",IF(IFERROR(MATCH(BBC_2!L$10,Infor!$A$13:$A$30,0),0)&gt;0,"L",IF(WEEKDAY(L$10)=1,"","X")))</f>
        <v>X</v>
      </c>
      <c r="M45" s="61" t="str">
        <f>IF(OR($A45="",M$10=""),"",IF(IFERROR(MATCH(BBC_2!M$10,Infor!$A$13:$A$30,0),0)&gt;0,"L",IF(WEEKDAY(M$10)=1,"","X")))</f>
        <v>X</v>
      </c>
      <c r="N45" s="61" t="str">
        <f>IF(OR($A45="",N$10=""),"",IF(IFERROR(MATCH(BBC_2!N$10,Infor!$A$13:$A$30,0),0)&gt;0,"L",IF(WEEKDAY(N$10)=1,"","X")))</f>
        <v>X</v>
      </c>
      <c r="O45" s="61" t="str">
        <f>IF(OR($A45="",O$10=""),"",IF(IFERROR(MATCH(BBC_2!O$10,Infor!$A$13:$A$30,0),0)&gt;0,"L",IF(WEEKDAY(O$10)=1,"","X")))</f>
        <v>X</v>
      </c>
      <c r="P45" s="61" t="str">
        <f>IF(OR($A45="",P$10=""),"",IF(IFERROR(MATCH(BBC_2!P$10,Infor!$A$13:$A$30,0),0)&gt;0,"L",IF(WEEKDAY(P$10)=1,"","X")))</f>
        <v/>
      </c>
      <c r="Q45" s="61" t="str">
        <f>IF(OR($A45="",Q$10=""),"",IF(IFERROR(MATCH(BBC_2!Q$10,Infor!$A$13:$A$30,0),0)&gt;0,"L",IF(WEEKDAY(Q$10)=1,"","X")))</f>
        <v>X</v>
      </c>
      <c r="R45" s="61" t="str">
        <f>IF(OR($A45="",R$10=""),"",IF(IFERROR(MATCH(BBC_2!R$10,Infor!$A$13:$A$30,0),0)&gt;0,"L",IF(WEEKDAY(R$10)=1,"","X")))</f>
        <v>X</v>
      </c>
      <c r="S45" s="61" t="str">
        <f>IF(OR($A45="",S$10=""),"",IF(IFERROR(MATCH(BBC_2!S$10,Infor!$A$13:$A$30,0),0)&gt;0,"L",IF(WEEKDAY(S$10)=1,"","X")))</f>
        <v>X</v>
      </c>
      <c r="T45" s="61" t="str">
        <f>IF(OR($A45="",T$10=""),"",IF(IFERROR(MATCH(BBC_2!T$10,Infor!$A$13:$A$30,0),0)&gt;0,"L",IF(WEEKDAY(T$10)=1,"","X")))</f>
        <v>X</v>
      </c>
      <c r="U45" s="61" t="str">
        <f>IF(OR($A45="",U$10=""),"",IF(IFERROR(MATCH(BBC_2!U$10,Infor!$A$13:$A$30,0),0)&gt;0,"L",IF(WEEKDAY(U$10)=1,"","X")))</f>
        <v>X</v>
      </c>
      <c r="V45" s="61" t="str">
        <f>IF(OR($A45="",V$10=""),"",IF(IFERROR(MATCH(BBC_2!V$10,Infor!$A$13:$A$30,0),0)&gt;0,"L",IF(WEEKDAY(V$10)=1,"","X")))</f>
        <v>X</v>
      </c>
      <c r="W45" s="61" t="str">
        <f>IF(OR($A45="",W$10=""),"",IF(IFERROR(MATCH(BBC_2!W$10,Infor!$A$13:$A$30,0),0)&gt;0,"L",IF(WEEKDAY(W$10)=1,"","X")))</f>
        <v/>
      </c>
      <c r="X45" s="61" t="str">
        <f>IF(OR($A45="",X$10=""),"",IF(IFERROR(MATCH(BBC_2!X$10,Infor!$A$13:$A$30,0),0)&gt;0,"L",IF(WEEKDAY(X$10)=1,"","X")))</f>
        <v>X</v>
      </c>
      <c r="Y45" s="61" t="str">
        <f>IF(OR($A45="",Y$10=""),"",IF(IFERROR(MATCH(BBC_2!Y$10,Infor!$A$13:$A$30,0),0)&gt;0,"L",IF(WEEKDAY(Y$10)=1,"","X")))</f>
        <v>X</v>
      </c>
      <c r="Z45" s="61" t="str">
        <f>IF(OR($A45="",Z$10=""),"",IF(IFERROR(MATCH(BBC_2!Z$10,Infor!$A$13:$A$30,0),0)&gt;0,"L",IF(WEEKDAY(Z$10)=1,"","X")))</f>
        <v>X</v>
      </c>
      <c r="AA45" s="61" t="str">
        <f>IF(OR($A45="",AA$10=""),"",IF(IFERROR(MATCH(BBC_2!AA$10,Infor!$A$13:$A$30,0),0)&gt;0,"L",IF(WEEKDAY(AA$10)=1,"","X")))</f>
        <v>X</v>
      </c>
      <c r="AB45" s="61" t="str">
        <f>IF(OR($A45="",AB$10=""),"",IF(IFERROR(MATCH(BBC_2!AB$10,Infor!$A$13:$A$30,0),0)&gt;0,"L",IF(WEEKDAY(AB$10)=1,"","X")))</f>
        <v>X</v>
      </c>
      <c r="AC45" s="61" t="str">
        <f>IF(OR($A45="",AC$10=""),"",IF(IFERROR(MATCH(BBC_2!AC$10,Infor!$A$13:$A$30,0),0)&gt;0,"L",IF(WEEKDAY(AC$10)=1,"","X")))</f>
        <v>X</v>
      </c>
      <c r="AD45" s="61" t="str">
        <f>IF(OR($A45="",AD$10=""),"",IF(IFERROR(MATCH(BBC_2!AD$10,Infor!$A$13:$A$30,0),0)&gt;0,"L",IF(WEEKDAY(AD$10)=1,"","X")))</f>
        <v/>
      </c>
      <c r="AE45" s="61" t="str">
        <f>IF(OR($A45="",AE$10=""),"",IF(IFERROR(MATCH(BBC_2!AE$10,Infor!$A$13:$A$30,0),0)&gt;0,"L",IF(WEEKDAY(AE$10)=1,"","X")))</f>
        <v>X</v>
      </c>
      <c r="AF45" s="61" t="str">
        <f>IF(OR($A45="",AF$10=""),"",IF(IFERROR(MATCH(BBC_2!AF$10,Infor!$A$13:$A$30,0),0)&gt;0,"L",IF(WEEKDAY(AF$10)=1,"","X")))</f>
        <v>X</v>
      </c>
      <c r="AG45" s="61" t="str">
        <f>IF(OR($A45="",AG$10=""),"",IF(IFERROR(MATCH(BBC_2!AG$10,Infor!$A$13:$A$30,0),0)&gt;0,"L",IF(WEEKDAY(AG$10)=1,"","X")))</f>
        <v/>
      </c>
      <c r="AH45" s="61" t="str">
        <f>IF(OR($A45="",AH$10=""),"",IF(IFERROR(MATCH(BBC_2!AH$10,Infor!$A$13:$A$30,0),0)&gt;0,"L",IF(WEEKDAY(AH$10)=1,"","X")))</f>
        <v/>
      </c>
      <c r="AI45" s="61" t="str">
        <f>IF(OR($A45="",AI$10=""),"",IF(IFERROR(MATCH(BBC_2!AI$10,Infor!$A$13:$A$30,0),0)&gt;0,"L",IF(WEEKDAY(AI$10)=1,"","X")))</f>
        <v/>
      </c>
      <c r="AJ45" s="62"/>
      <c r="AK45" s="62">
        <f t="shared" si="6"/>
        <v>23</v>
      </c>
      <c r="AL45" s="62">
        <f t="shared" si="7"/>
        <v>1</v>
      </c>
      <c r="AM45" s="62"/>
      <c r="AN45" s="63"/>
      <c r="AO45" s="44">
        <f t="shared" si="0"/>
        <v>2</v>
      </c>
      <c r="AP45" s="69">
        <v>15</v>
      </c>
      <c r="AQ45" s="69" t="str">
        <f t="shared" si="8"/>
        <v>Print</v>
      </c>
      <c r="AR45" s="69"/>
      <c r="AS45" s="69"/>
      <c r="AT45" s="69"/>
    </row>
    <row r="46" spans="1:46" s="48" customFormat="1" ht="15" customHeight="1" x14ac:dyDescent="0.25">
      <c r="A46" s="48">
        <v>35</v>
      </c>
      <c r="B46" s="59">
        <f t="shared" si="5"/>
        <v>35</v>
      </c>
      <c r="C46" s="60" t="str">
        <f t="shared" si="3"/>
        <v>A35</v>
      </c>
      <c r="D46" s="60" t="str">
        <f t="shared" si="4"/>
        <v>Nhân viên</v>
      </c>
      <c r="E46" s="61" t="str">
        <f>IF(OR($A46="",E$10=""),"",IF(IFERROR(MATCH(BBC_2!E$10,Infor!$A$13:$A$30,0),0)&gt;0,"L",IF(WEEKDAY(E$10)=1,"","X")))</f>
        <v>L</v>
      </c>
      <c r="F46" s="61" t="str">
        <f>IF(OR($A46="",F$10=""),"",IF(IFERROR(MATCH(BBC_2!F$10,Infor!$A$13:$A$30,0),0)&gt;0,"L",IF(WEEKDAY(F$10)=1,"","X")))</f>
        <v>X</v>
      </c>
      <c r="G46" s="61" t="str">
        <f>IF(OR($A46="",G$10=""),"",IF(IFERROR(MATCH(BBC_2!G$10,Infor!$A$13:$A$30,0),0)&gt;0,"L",IF(WEEKDAY(G$10)=1,"","X")))</f>
        <v>X</v>
      </c>
      <c r="H46" s="61" t="str">
        <f>IF(OR($A46="",H$10=""),"",IF(IFERROR(MATCH(BBC_2!H$10,Infor!$A$13:$A$30,0),0)&gt;0,"L",IF(WEEKDAY(H$10)=1,"","X")))</f>
        <v>X</v>
      </c>
      <c r="I46" s="61" t="str">
        <f>IF(OR($A46="",I$10=""),"",IF(IFERROR(MATCH(BBC_2!I$10,Infor!$A$13:$A$30,0),0)&gt;0,"L",IF(WEEKDAY(I$10)=1,"","X")))</f>
        <v/>
      </c>
      <c r="J46" s="61" t="str">
        <f>IF(OR($A46="",J$10=""),"",IF(IFERROR(MATCH(BBC_2!J$10,Infor!$A$13:$A$30,0),0)&gt;0,"L",IF(WEEKDAY(J$10)=1,"","X")))</f>
        <v>X</v>
      </c>
      <c r="K46" s="61" t="str">
        <f>IF(OR($A46="",K$10=""),"",IF(IFERROR(MATCH(BBC_2!K$10,Infor!$A$13:$A$30,0),0)&gt;0,"L",IF(WEEKDAY(K$10)=1,"","X")))</f>
        <v>X</v>
      </c>
      <c r="L46" s="61" t="str">
        <f>IF(OR($A46="",L$10=""),"",IF(IFERROR(MATCH(BBC_2!L$10,Infor!$A$13:$A$30,0),0)&gt;0,"L",IF(WEEKDAY(L$10)=1,"","X")))</f>
        <v>X</v>
      </c>
      <c r="M46" s="61" t="str">
        <f>IF(OR($A46="",M$10=""),"",IF(IFERROR(MATCH(BBC_2!M$10,Infor!$A$13:$A$30,0),0)&gt;0,"L",IF(WEEKDAY(M$10)=1,"","X")))</f>
        <v>X</v>
      </c>
      <c r="N46" s="61" t="str">
        <f>IF(OR($A46="",N$10=""),"",IF(IFERROR(MATCH(BBC_2!N$10,Infor!$A$13:$A$30,0),0)&gt;0,"L",IF(WEEKDAY(N$10)=1,"","X")))</f>
        <v>X</v>
      </c>
      <c r="O46" s="61" t="str">
        <f>IF(OR($A46="",O$10=""),"",IF(IFERROR(MATCH(BBC_2!O$10,Infor!$A$13:$A$30,0),0)&gt;0,"L",IF(WEEKDAY(O$10)=1,"","X")))</f>
        <v>X</v>
      </c>
      <c r="P46" s="61" t="str">
        <f>IF(OR($A46="",P$10=""),"",IF(IFERROR(MATCH(BBC_2!P$10,Infor!$A$13:$A$30,0),0)&gt;0,"L",IF(WEEKDAY(P$10)=1,"","X")))</f>
        <v/>
      </c>
      <c r="Q46" s="61" t="str">
        <f>IF(OR($A46="",Q$10=""),"",IF(IFERROR(MATCH(BBC_2!Q$10,Infor!$A$13:$A$30,0),0)&gt;0,"L",IF(WEEKDAY(Q$10)=1,"","X")))</f>
        <v>X</v>
      </c>
      <c r="R46" s="61" t="str">
        <f>IF(OR($A46="",R$10=""),"",IF(IFERROR(MATCH(BBC_2!R$10,Infor!$A$13:$A$30,0),0)&gt;0,"L",IF(WEEKDAY(R$10)=1,"","X")))</f>
        <v>X</v>
      </c>
      <c r="S46" s="61" t="str">
        <f>IF(OR($A46="",S$10=""),"",IF(IFERROR(MATCH(BBC_2!S$10,Infor!$A$13:$A$30,0),0)&gt;0,"L",IF(WEEKDAY(S$10)=1,"","X")))</f>
        <v>X</v>
      </c>
      <c r="T46" s="61" t="str">
        <f>IF(OR($A46="",T$10=""),"",IF(IFERROR(MATCH(BBC_2!T$10,Infor!$A$13:$A$30,0),0)&gt;0,"L",IF(WEEKDAY(T$10)=1,"","X")))</f>
        <v>X</v>
      </c>
      <c r="U46" s="61" t="str">
        <f>IF(OR($A46="",U$10=""),"",IF(IFERROR(MATCH(BBC_2!U$10,Infor!$A$13:$A$30,0),0)&gt;0,"L",IF(WEEKDAY(U$10)=1,"","X")))</f>
        <v>X</v>
      </c>
      <c r="V46" s="61" t="str">
        <f>IF(OR($A46="",V$10=""),"",IF(IFERROR(MATCH(BBC_2!V$10,Infor!$A$13:$A$30,0),0)&gt;0,"L",IF(WEEKDAY(V$10)=1,"","X")))</f>
        <v>X</v>
      </c>
      <c r="W46" s="61" t="str">
        <f>IF(OR($A46="",W$10=""),"",IF(IFERROR(MATCH(BBC_2!W$10,Infor!$A$13:$A$30,0),0)&gt;0,"L",IF(WEEKDAY(W$10)=1,"","X")))</f>
        <v/>
      </c>
      <c r="X46" s="61" t="str">
        <f>IF(OR($A46="",X$10=""),"",IF(IFERROR(MATCH(BBC_2!X$10,Infor!$A$13:$A$30,0),0)&gt;0,"L",IF(WEEKDAY(X$10)=1,"","X")))</f>
        <v>X</v>
      </c>
      <c r="Y46" s="61" t="str">
        <f>IF(OR($A46="",Y$10=""),"",IF(IFERROR(MATCH(BBC_2!Y$10,Infor!$A$13:$A$30,0),0)&gt;0,"L",IF(WEEKDAY(Y$10)=1,"","X")))</f>
        <v>X</v>
      </c>
      <c r="Z46" s="61" t="str">
        <f>IF(OR($A46="",Z$10=""),"",IF(IFERROR(MATCH(BBC_2!Z$10,Infor!$A$13:$A$30,0),0)&gt;0,"L",IF(WEEKDAY(Z$10)=1,"","X")))</f>
        <v>X</v>
      </c>
      <c r="AA46" s="61" t="str">
        <f>IF(OR($A46="",AA$10=""),"",IF(IFERROR(MATCH(BBC_2!AA$10,Infor!$A$13:$A$30,0),0)&gt;0,"L",IF(WEEKDAY(AA$10)=1,"","X")))</f>
        <v>X</v>
      </c>
      <c r="AB46" s="61" t="str">
        <f>IF(OR($A46="",AB$10=""),"",IF(IFERROR(MATCH(BBC_2!AB$10,Infor!$A$13:$A$30,0),0)&gt;0,"L",IF(WEEKDAY(AB$10)=1,"","X")))</f>
        <v>X</v>
      </c>
      <c r="AC46" s="61" t="str">
        <f>IF(OR($A46="",AC$10=""),"",IF(IFERROR(MATCH(BBC_2!AC$10,Infor!$A$13:$A$30,0),0)&gt;0,"L",IF(WEEKDAY(AC$10)=1,"","X")))</f>
        <v>X</v>
      </c>
      <c r="AD46" s="61" t="str">
        <f>IF(OR($A46="",AD$10=""),"",IF(IFERROR(MATCH(BBC_2!AD$10,Infor!$A$13:$A$30,0),0)&gt;0,"L",IF(WEEKDAY(AD$10)=1,"","X")))</f>
        <v/>
      </c>
      <c r="AE46" s="61" t="str">
        <f>IF(OR($A46="",AE$10=""),"",IF(IFERROR(MATCH(BBC_2!AE$10,Infor!$A$13:$A$30,0),0)&gt;0,"L",IF(WEEKDAY(AE$10)=1,"","X")))</f>
        <v>X</v>
      </c>
      <c r="AF46" s="61" t="str">
        <f>IF(OR($A46="",AF$10=""),"",IF(IFERROR(MATCH(BBC_2!AF$10,Infor!$A$13:$A$30,0),0)&gt;0,"L",IF(WEEKDAY(AF$10)=1,"","X")))</f>
        <v>X</v>
      </c>
      <c r="AG46" s="61" t="str">
        <f>IF(OR($A46="",AG$10=""),"",IF(IFERROR(MATCH(BBC_2!AG$10,Infor!$A$13:$A$30,0),0)&gt;0,"L",IF(WEEKDAY(AG$10)=1,"","X")))</f>
        <v/>
      </c>
      <c r="AH46" s="61" t="str">
        <f>IF(OR($A46="",AH$10=""),"",IF(IFERROR(MATCH(BBC_2!AH$10,Infor!$A$13:$A$30,0),0)&gt;0,"L",IF(WEEKDAY(AH$10)=1,"","X")))</f>
        <v/>
      </c>
      <c r="AI46" s="61" t="str">
        <f>IF(OR($A46="",AI$10=""),"",IF(IFERROR(MATCH(BBC_2!AI$10,Infor!$A$13:$A$30,0),0)&gt;0,"L",IF(WEEKDAY(AI$10)=1,"","X")))</f>
        <v/>
      </c>
      <c r="AJ46" s="62"/>
      <c r="AK46" s="62">
        <f t="shared" si="6"/>
        <v>23</v>
      </c>
      <c r="AL46" s="62">
        <f t="shared" si="7"/>
        <v>1</v>
      </c>
      <c r="AM46" s="62"/>
      <c r="AN46" s="63"/>
      <c r="AO46" s="44">
        <f t="shared" si="0"/>
        <v>2</v>
      </c>
      <c r="AP46" s="69">
        <v>15</v>
      </c>
      <c r="AQ46" s="69" t="str">
        <f t="shared" si="8"/>
        <v>Print</v>
      </c>
      <c r="AR46" s="69"/>
      <c r="AS46" s="69"/>
      <c r="AT46" s="69"/>
    </row>
    <row r="47" spans="1:46" s="48" customFormat="1" ht="15" customHeight="1" x14ac:dyDescent="0.25">
      <c r="A47" s="48">
        <v>36</v>
      </c>
      <c r="B47" s="59">
        <f t="shared" si="5"/>
        <v>36</v>
      </c>
      <c r="C47" s="60" t="str">
        <f t="shared" si="3"/>
        <v>A36</v>
      </c>
      <c r="D47" s="60" t="str">
        <f t="shared" si="4"/>
        <v>Nhân viên</v>
      </c>
      <c r="E47" s="61" t="str">
        <f>IF(OR($A47="",E$10=""),"",IF(IFERROR(MATCH(BBC_2!E$10,Infor!$A$13:$A$30,0),0)&gt;0,"L",IF(WEEKDAY(E$10)=1,"","X")))</f>
        <v>L</v>
      </c>
      <c r="F47" s="61" t="str">
        <f>IF(OR($A47="",F$10=""),"",IF(IFERROR(MATCH(BBC_2!F$10,Infor!$A$13:$A$30,0),0)&gt;0,"L",IF(WEEKDAY(F$10)=1,"","X")))</f>
        <v>X</v>
      </c>
      <c r="G47" s="61" t="str">
        <f>IF(OR($A47="",G$10=""),"",IF(IFERROR(MATCH(BBC_2!G$10,Infor!$A$13:$A$30,0),0)&gt;0,"L",IF(WEEKDAY(G$10)=1,"","X")))</f>
        <v>X</v>
      </c>
      <c r="H47" s="61" t="str">
        <f>IF(OR($A47="",H$10=""),"",IF(IFERROR(MATCH(BBC_2!H$10,Infor!$A$13:$A$30,0),0)&gt;0,"L",IF(WEEKDAY(H$10)=1,"","X")))</f>
        <v>X</v>
      </c>
      <c r="I47" s="61" t="str">
        <f>IF(OR($A47="",I$10=""),"",IF(IFERROR(MATCH(BBC_2!I$10,Infor!$A$13:$A$30,0),0)&gt;0,"L",IF(WEEKDAY(I$10)=1,"","X")))</f>
        <v/>
      </c>
      <c r="J47" s="61" t="str">
        <f>IF(OR($A47="",J$10=""),"",IF(IFERROR(MATCH(BBC_2!J$10,Infor!$A$13:$A$30,0),0)&gt;0,"L",IF(WEEKDAY(J$10)=1,"","X")))</f>
        <v>X</v>
      </c>
      <c r="K47" s="61" t="str">
        <f>IF(OR($A47="",K$10=""),"",IF(IFERROR(MATCH(BBC_2!K$10,Infor!$A$13:$A$30,0),0)&gt;0,"L",IF(WEEKDAY(K$10)=1,"","X")))</f>
        <v>X</v>
      </c>
      <c r="L47" s="61" t="str">
        <f>IF(OR($A47="",L$10=""),"",IF(IFERROR(MATCH(BBC_2!L$10,Infor!$A$13:$A$30,0),0)&gt;0,"L",IF(WEEKDAY(L$10)=1,"","X")))</f>
        <v>X</v>
      </c>
      <c r="M47" s="61" t="str">
        <f>IF(OR($A47="",M$10=""),"",IF(IFERROR(MATCH(BBC_2!M$10,Infor!$A$13:$A$30,0),0)&gt;0,"L",IF(WEEKDAY(M$10)=1,"","X")))</f>
        <v>X</v>
      </c>
      <c r="N47" s="61" t="str">
        <f>IF(OR($A47="",N$10=""),"",IF(IFERROR(MATCH(BBC_2!N$10,Infor!$A$13:$A$30,0),0)&gt;0,"L",IF(WEEKDAY(N$10)=1,"","X")))</f>
        <v>X</v>
      </c>
      <c r="O47" s="61" t="str">
        <f>IF(OR($A47="",O$10=""),"",IF(IFERROR(MATCH(BBC_2!O$10,Infor!$A$13:$A$30,0),0)&gt;0,"L",IF(WEEKDAY(O$10)=1,"","X")))</f>
        <v>X</v>
      </c>
      <c r="P47" s="61" t="str">
        <f>IF(OR($A47="",P$10=""),"",IF(IFERROR(MATCH(BBC_2!P$10,Infor!$A$13:$A$30,0),0)&gt;0,"L",IF(WEEKDAY(P$10)=1,"","X")))</f>
        <v/>
      </c>
      <c r="Q47" s="61" t="str">
        <f>IF(OR($A47="",Q$10=""),"",IF(IFERROR(MATCH(BBC_2!Q$10,Infor!$A$13:$A$30,0),0)&gt;0,"L",IF(WEEKDAY(Q$10)=1,"","X")))</f>
        <v>X</v>
      </c>
      <c r="R47" s="61" t="str">
        <f>IF(OR($A47="",R$10=""),"",IF(IFERROR(MATCH(BBC_2!R$10,Infor!$A$13:$A$30,0),0)&gt;0,"L",IF(WEEKDAY(R$10)=1,"","X")))</f>
        <v>X</v>
      </c>
      <c r="S47" s="61" t="str">
        <f>IF(OR($A47="",S$10=""),"",IF(IFERROR(MATCH(BBC_2!S$10,Infor!$A$13:$A$30,0),0)&gt;0,"L",IF(WEEKDAY(S$10)=1,"","X")))</f>
        <v>X</v>
      </c>
      <c r="T47" s="61" t="str">
        <f>IF(OR($A47="",T$10=""),"",IF(IFERROR(MATCH(BBC_2!T$10,Infor!$A$13:$A$30,0),0)&gt;0,"L",IF(WEEKDAY(T$10)=1,"","X")))</f>
        <v>X</v>
      </c>
      <c r="U47" s="61" t="str">
        <f>IF(OR($A47="",U$10=""),"",IF(IFERROR(MATCH(BBC_2!U$10,Infor!$A$13:$A$30,0),0)&gt;0,"L",IF(WEEKDAY(U$10)=1,"","X")))</f>
        <v>X</v>
      </c>
      <c r="V47" s="61" t="str">
        <f>IF(OR($A47="",V$10=""),"",IF(IFERROR(MATCH(BBC_2!V$10,Infor!$A$13:$A$30,0),0)&gt;0,"L",IF(WEEKDAY(V$10)=1,"","X")))</f>
        <v>X</v>
      </c>
      <c r="W47" s="61" t="str">
        <f>IF(OR($A47="",W$10=""),"",IF(IFERROR(MATCH(BBC_2!W$10,Infor!$A$13:$A$30,0),0)&gt;0,"L",IF(WEEKDAY(W$10)=1,"","X")))</f>
        <v/>
      </c>
      <c r="X47" s="61" t="str">
        <f>IF(OR($A47="",X$10=""),"",IF(IFERROR(MATCH(BBC_2!X$10,Infor!$A$13:$A$30,0),0)&gt;0,"L",IF(WEEKDAY(X$10)=1,"","X")))</f>
        <v>X</v>
      </c>
      <c r="Y47" s="61" t="str">
        <f>IF(OR($A47="",Y$10=""),"",IF(IFERROR(MATCH(BBC_2!Y$10,Infor!$A$13:$A$30,0),0)&gt;0,"L",IF(WEEKDAY(Y$10)=1,"","X")))</f>
        <v>X</v>
      </c>
      <c r="Z47" s="61" t="str">
        <f>IF(OR($A47="",Z$10=""),"",IF(IFERROR(MATCH(BBC_2!Z$10,Infor!$A$13:$A$30,0),0)&gt;0,"L",IF(WEEKDAY(Z$10)=1,"","X")))</f>
        <v>X</v>
      </c>
      <c r="AA47" s="61" t="str">
        <f>IF(OR($A47="",AA$10=""),"",IF(IFERROR(MATCH(BBC_2!AA$10,Infor!$A$13:$A$30,0),0)&gt;0,"L",IF(WEEKDAY(AA$10)=1,"","X")))</f>
        <v>X</v>
      </c>
      <c r="AB47" s="61" t="str">
        <f>IF(OR($A47="",AB$10=""),"",IF(IFERROR(MATCH(BBC_2!AB$10,Infor!$A$13:$A$30,0),0)&gt;0,"L",IF(WEEKDAY(AB$10)=1,"","X")))</f>
        <v>X</v>
      </c>
      <c r="AC47" s="61" t="str">
        <f>IF(OR($A47="",AC$10=""),"",IF(IFERROR(MATCH(BBC_2!AC$10,Infor!$A$13:$A$30,0),0)&gt;0,"L",IF(WEEKDAY(AC$10)=1,"","X")))</f>
        <v>X</v>
      </c>
      <c r="AD47" s="61" t="str">
        <f>IF(OR($A47="",AD$10=""),"",IF(IFERROR(MATCH(BBC_2!AD$10,Infor!$A$13:$A$30,0),0)&gt;0,"L",IF(WEEKDAY(AD$10)=1,"","X")))</f>
        <v/>
      </c>
      <c r="AE47" s="61" t="str">
        <f>IF(OR($A47="",AE$10=""),"",IF(IFERROR(MATCH(BBC_2!AE$10,Infor!$A$13:$A$30,0),0)&gt;0,"L",IF(WEEKDAY(AE$10)=1,"","X")))</f>
        <v>X</v>
      </c>
      <c r="AF47" s="61" t="str">
        <f>IF(OR($A47="",AF$10=""),"",IF(IFERROR(MATCH(BBC_2!AF$10,Infor!$A$13:$A$30,0),0)&gt;0,"L",IF(WEEKDAY(AF$10)=1,"","X")))</f>
        <v>X</v>
      </c>
      <c r="AG47" s="61" t="str">
        <f>IF(OR($A47="",AG$10=""),"",IF(IFERROR(MATCH(BBC_2!AG$10,Infor!$A$13:$A$30,0),0)&gt;0,"L",IF(WEEKDAY(AG$10)=1,"","X")))</f>
        <v/>
      </c>
      <c r="AH47" s="61" t="str">
        <f>IF(OR($A47="",AH$10=""),"",IF(IFERROR(MATCH(BBC_2!AH$10,Infor!$A$13:$A$30,0),0)&gt;0,"L",IF(WEEKDAY(AH$10)=1,"","X")))</f>
        <v/>
      </c>
      <c r="AI47" s="61" t="str">
        <f>IF(OR($A47="",AI$10=""),"",IF(IFERROR(MATCH(BBC_2!AI$10,Infor!$A$13:$A$30,0),0)&gt;0,"L",IF(WEEKDAY(AI$10)=1,"","X")))</f>
        <v/>
      </c>
      <c r="AJ47" s="62"/>
      <c r="AK47" s="62">
        <f t="shared" si="6"/>
        <v>23</v>
      </c>
      <c r="AL47" s="62">
        <f t="shared" si="7"/>
        <v>1</v>
      </c>
      <c r="AM47" s="62"/>
      <c r="AN47" s="63"/>
      <c r="AO47" s="44">
        <f t="shared" si="0"/>
        <v>2</v>
      </c>
      <c r="AP47" s="69">
        <v>15</v>
      </c>
      <c r="AQ47" s="69" t="str">
        <f t="shared" si="8"/>
        <v>Print</v>
      </c>
      <c r="AR47" s="69"/>
      <c r="AS47" s="69"/>
      <c r="AT47" s="69"/>
    </row>
    <row r="48" spans="1:46" s="48" customFormat="1" ht="15" customHeight="1" x14ac:dyDescent="0.25">
      <c r="A48" s="48">
        <v>37</v>
      </c>
      <c r="B48" s="59">
        <f t="shared" si="5"/>
        <v>37</v>
      </c>
      <c r="C48" s="60" t="str">
        <f t="shared" si="3"/>
        <v>A37</v>
      </c>
      <c r="D48" s="60" t="str">
        <f t="shared" si="4"/>
        <v>Nhân viên</v>
      </c>
      <c r="E48" s="61" t="str">
        <f>IF(OR($A48="",E$10=""),"",IF(IFERROR(MATCH(BBC_2!E$10,Infor!$A$13:$A$30,0),0)&gt;0,"L",IF(WEEKDAY(E$10)=1,"","X")))</f>
        <v>L</v>
      </c>
      <c r="F48" s="61" t="str">
        <f>IF(OR($A48="",F$10=""),"",IF(IFERROR(MATCH(BBC_2!F$10,Infor!$A$13:$A$30,0),0)&gt;0,"L",IF(WEEKDAY(F$10)=1,"","X")))</f>
        <v>X</v>
      </c>
      <c r="G48" s="61" t="str">
        <f>IF(OR($A48="",G$10=""),"",IF(IFERROR(MATCH(BBC_2!G$10,Infor!$A$13:$A$30,0),0)&gt;0,"L",IF(WEEKDAY(G$10)=1,"","X")))</f>
        <v>X</v>
      </c>
      <c r="H48" s="61" t="str">
        <f>IF(OR($A48="",H$10=""),"",IF(IFERROR(MATCH(BBC_2!H$10,Infor!$A$13:$A$30,0),0)&gt;0,"L",IF(WEEKDAY(H$10)=1,"","X")))</f>
        <v>X</v>
      </c>
      <c r="I48" s="61" t="str">
        <f>IF(OR($A48="",I$10=""),"",IF(IFERROR(MATCH(BBC_2!I$10,Infor!$A$13:$A$30,0),0)&gt;0,"L",IF(WEEKDAY(I$10)=1,"","X")))</f>
        <v/>
      </c>
      <c r="J48" s="61" t="str">
        <f>IF(OR($A48="",J$10=""),"",IF(IFERROR(MATCH(BBC_2!J$10,Infor!$A$13:$A$30,0),0)&gt;0,"L",IF(WEEKDAY(J$10)=1,"","X")))</f>
        <v>X</v>
      </c>
      <c r="K48" s="61" t="str">
        <f>IF(OR($A48="",K$10=""),"",IF(IFERROR(MATCH(BBC_2!K$10,Infor!$A$13:$A$30,0),0)&gt;0,"L",IF(WEEKDAY(K$10)=1,"","X")))</f>
        <v>X</v>
      </c>
      <c r="L48" s="61" t="str">
        <f>IF(OR($A48="",L$10=""),"",IF(IFERROR(MATCH(BBC_2!L$10,Infor!$A$13:$A$30,0),0)&gt;0,"L",IF(WEEKDAY(L$10)=1,"","X")))</f>
        <v>X</v>
      </c>
      <c r="M48" s="61" t="str">
        <f>IF(OR($A48="",M$10=""),"",IF(IFERROR(MATCH(BBC_2!M$10,Infor!$A$13:$A$30,0),0)&gt;0,"L",IF(WEEKDAY(M$10)=1,"","X")))</f>
        <v>X</v>
      </c>
      <c r="N48" s="61" t="str">
        <f>IF(OR($A48="",N$10=""),"",IF(IFERROR(MATCH(BBC_2!N$10,Infor!$A$13:$A$30,0),0)&gt;0,"L",IF(WEEKDAY(N$10)=1,"","X")))</f>
        <v>X</v>
      </c>
      <c r="O48" s="61" t="str">
        <f>IF(OR($A48="",O$10=""),"",IF(IFERROR(MATCH(BBC_2!O$10,Infor!$A$13:$A$30,0),0)&gt;0,"L",IF(WEEKDAY(O$10)=1,"","X")))</f>
        <v>X</v>
      </c>
      <c r="P48" s="61" t="str">
        <f>IF(OR($A48="",P$10=""),"",IF(IFERROR(MATCH(BBC_2!P$10,Infor!$A$13:$A$30,0),0)&gt;0,"L",IF(WEEKDAY(P$10)=1,"","X")))</f>
        <v/>
      </c>
      <c r="Q48" s="61" t="str">
        <f>IF(OR($A48="",Q$10=""),"",IF(IFERROR(MATCH(BBC_2!Q$10,Infor!$A$13:$A$30,0),0)&gt;0,"L",IF(WEEKDAY(Q$10)=1,"","X")))</f>
        <v>X</v>
      </c>
      <c r="R48" s="61" t="str">
        <f>IF(OR($A48="",R$10=""),"",IF(IFERROR(MATCH(BBC_2!R$10,Infor!$A$13:$A$30,0),0)&gt;0,"L",IF(WEEKDAY(R$10)=1,"","X")))</f>
        <v>X</v>
      </c>
      <c r="S48" s="61" t="str">
        <f>IF(OR($A48="",S$10=""),"",IF(IFERROR(MATCH(BBC_2!S$10,Infor!$A$13:$A$30,0),0)&gt;0,"L",IF(WEEKDAY(S$10)=1,"","X")))</f>
        <v>X</v>
      </c>
      <c r="T48" s="61" t="str">
        <f>IF(OR($A48="",T$10=""),"",IF(IFERROR(MATCH(BBC_2!T$10,Infor!$A$13:$A$30,0),0)&gt;0,"L",IF(WEEKDAY(T$10)=1,"","X")))</f>
        <v>X</v>
      </c>
      <c r="U48" s="61" t="str">
        <f>IF(OR($A48="",U$10=""),"",IF(IFERROR(MATCH(BBC_2!U$10,Infor!$A$13:$A$30,0),0)&gt;0,"L",IF(WEEKDAY(U$10)=1,"","X")))</f>
        <v>X</v>
      </c>
      <c r="V48" s="61" t="str">
        <f>IF(OR($A48="",V$10=""),"",IF(IFERROR(MATCH(BBC_2!V$10,Infor!$A$13:$A$30,0),0)&gt;0,"L",IF(WEEKDAY(V$10)=1,"","X")))</f>
        <v>X</v>
      </c>
      <c r="W48" s="61" t="str">
        <f>IF(OR($A48="",W$10=""),"",IF(IFERROR(MATCH(BBC_2!W$10,Infor!$A$13:$A$30,0),0)&gt;0,"L",IF(WEEKDAY(W$10)=1,"","X")))</f>
        <v/>
      </c>
      <c r="X48" s="61" t="str">
        <f>IF(OR($A48="",X$10=""),"",IF(IFERROR(MATCH(BBC_2!X$10,Infor!$A$13:$A$30,0),0)&gt;0,"L",IF(WEEKDAY(X$10)=1,"","X")))</f>
        <v>X</v>
      </c>
      <c r="Y48" s="61" t="str">
        <f>IF(OR($A48="",Y$10=""),"",IF(IFERROR(MATCH(BBC_2!Y$10,Infor!$A$13:$A$30,0),0)&gt;0,"L",IF(WEEKDAY(Y$10)=1,"","X")))</f>
        <v>X</v>
      </c>
      <c r="Z48" s="61" t="str">
        <f>IF(OR($A48="",Z$10=""),"",IF(IFERROR(MATCH(BBC_2!Z$10,Infor!$A$13:$A$30,0),0)&gt;0,"L",IF(WEEKDAY(Z$10)=1,"","X")))</f>
        <v>X</v>
      </c>
      <c r="AA48" s="61" t="str">
        <f>IF(OR($A48="",AA$10=""),"",IF(IFERROR(MATCH(BBC_2!AA$10,Infor!$A$13:$A$30,0),0)&gt;0,"L",IF(WEEKDAY(AA$10)=1,"","X")))</f>
        <v>X</v>
      </c>
      <c r="AB48" s="61" t="str">
        <f>IF(OR($A48="",AB$10=""),"",IF(IFERROR(MATCH(BBC_2!AB$10,Infor!$A$13:$A$30,0),0)&gt;0,"L",IF(WEEKDAY(AB$10)=1,"","X")))</f>
        <v>X</v>
      </c>
      <c r="AC48" s="61" t="str">
        <f>IF(OR($A48="",AC$10=""),"",IF(IFERROR(MATCH(BBC_2!AC$10,Infor!$A$13:$A$30,0),0)&gt;0,"L",IF(WEEKDAY(AC$10)=1,"","X")))</f>
        <v>X</v>
      </c>
      <c r="AD48" s="61" t="str">
        <f>IF(OR($A48="",AD$10=""),"",IF(IFERROR(MATCH(BBC_2!AD$10,Infor!$A$13:$A$30,0),0)&gt;0,"L",IF(WEEKDAY(AD$10)=1,"","X")))</f>
        <v/>
      </c>
      <c r="AE48" s="61" t="str">
        <f>IF(OR($A48="",AE$10=""),"",IF(IFERROR(MATCH(BBC_2!AE$10,Infor!$A$13:$A$30,0),0)&gt;0,"L",IF(WEEKDAY(AE$10)=1,"","X")))</f>
        <v>X</v>
      </c>
      <c r="AF48" s="61" t="str">
        <f>IF(OR($A48="",AF$10=""),"",IF(IFERROR(MATCH(BBC_2!AF$10,Infor!$A$13:$A$30,0),0)&gt;0,"L",IF(WEEKDAY(AF$10)=1,"","X")))</f>
        <v>X</v>
      </c>
      <c r="AG48" s="61" t="str">
        <f>IF(OR($A48="",AG$10=""),"",IF(IFERROR(MATCH(BBC_2!AG$10,Infor!$A$13:$A$30,0),0)&gt;0,"L",IF(WEEKDAY(AG$10)=1,"","X")))</f>
        <v/>
      </c>
      <c r="AH48" s="61" t="str">
        <f>IF(OR($A48="",AH$10=""),"",IF(IFERROR(MATCH(BBC_2!AH$10,Infor!$A$13:$A$30,0),0)&gt;0,"L",IF(WEEKDAY(AH$10)=1,"","X")))</f>
        <v/>
      </c>
      <c r="AI48" s="61" t="str">
        <f>IF(OR($A48="",AI$10=""),"",IF(IFERROR(MATCH(BBC_2!AI$10,Infor!$A$13:$A$30,0),0)&gt;0,"L",IF(WEEKDAY(AI$10)=1,"","X")))</f>
        <v/>
      </c>
      <c r="AJ48" s="62"/>
      <c r="AK48" s="62">
        <f t="shared" si="6"/>
        <v>23</v>
      </c>
      <c r="AL48" s="62">
        <f t="shared" si="7"/>
        <v>1</v>
      </c>
      <c r="AM48" s="62"/>
      <c r="AN48" s="63"/>
      <c r="AO48" s="44">
        <f t="shared" si="0"/>
        <v>2</v>
      </c>
      <c r="AP48" s="69">
        <v>15</v>
      </c>
      <c r="AQ48" s="69" t="str">
        <f t="shared" si="8"/>
        <v>Print</v>
      </c>
      <c r="AR48" s="69"/>
      <c r="AS48" s="69"/>
      <c r="AT48" s="69"/>
    </row>
    <row r="49" spans="1:46" s="48" customFormat="1" ht="15" customHeight="1" x14ac:dyDescent="0.25">
      <c r="A49" s="48">
        <v>38</v>
      </c>
      <c r="B49" s="59">
        <f t="shared" si="5"/>
        <v>38</v>
      </c>
      <c r="C49" s="60" t="str">
        <f t="shared" si="3"/>
        <v>A38</v>
      </c>
      <c r="D49" s="60" t="str">
        <f t="shared" si="4"/>
        <v>Nhân viên</v>
      </c>
      <c r="E49" s="61" t="str">
        <f>IF(OR($A49="",E$10=""),"",IF(IFERROR(MATCH(BBC_2!E$10,Infor!$A$13:$A$30,0),0)&gt;0,"L",IF(WEEKDAY(E$10)=1,"","X")))</f>
        <v>L</v>
      </c>
      <c r="F49" s="61" t="str">
        <f>IF(OR($A49="",F$10=""),"",IF(IFERROR(MATCH(BBC_2!F$10,Infor!$A$13:$A$30,0),0)&gt;0,"L",IF(WEEKDAY(F$10)=1,"","X")))</f>
        <v>X</v>
      </c>
      <c r="G49" s="61" t="str">
        <f>IF(OR($A49="",G$10=""),"",IF(IFERROR(MATCH(BBC_2!G$10,Infor!$A$13:$A$30,0),0)&gt;0,"L",IF(WEEKDAY(G$10)=1,"","X")))</f>
        <v>X</v>
      </c>
      <c r="H49" s="61" t="str">
        <f>IF(OR($A49="",H$10=""),"",IF(IFERROR(MATCH(BBC_2!H$10,Infor!$A$13:$A$30,0),0)&gt;0,"L",IF(WEEKDAY(H$10)=1,"","X")))</f>
        <v>X</v>
      </c>
      <c r="I49" s="61" t="str">
        <f>IF(OR($A49="",I$10=""),"",IF(IFERROR(MATCH(BBC_2!I$10,Infor!$A$13:$A$30,0),0)&gt;0,"L",IF(WEEKDAY(I$10)=1,"","X")))</f>
        <v/>
      </c>
      <c r="J49" s="61" t="str">
        <f>IF(OR($A49="",J$10=""),"",IF(IFERROR(MATCH(BBC_2!J$10,Infor!$A$13:$A$30,0),0)&gt;0,"L",IF(WEEKDAY(J$10)=1,"","X")))</f>
        <v>X</v>
      </c>
      <c r="K49" s="61" t="str">
        <f>IF(OR($A49="",K$10=""),"",IF(IFERROR(MATCH(BBC_2!K$10,Infor!$A$13:$A$30,0),0)&gt;0,"L",IF(WEEKDAY(K$10)=1,"","X")))</f>
        <v>X</v>
      </c>
      <c r="L49" s="61" t="str">
        <f>IF(OR($A49="",L$10=""),"",IF(IFERROR(MATCH(BBC_2!L$10,Infor!$A$13:$A$30,0),0)&gt;0,"L",IF(WEEKDAY(L$10)=1,"","X")))</f>
        <v>X</v>
      </c>
      <c r="M49" s="61" t="str">
        <f>IF(OR($A49="",M$10=""),"",IF(IFERROR(MATCH(BBC_2!M$10,Infor!$A$13:$A$30,0),0)&gt;0,"L",IF(WEEKDAY(M$10)=1,"","X")))</f>
        <v>X</v>
      </c>
      <c r="N49" s="61" t="str">
        <f>IF(OR($A49="",N$10=""),"",IF(IFERROR(MATCH(BBC_2!N$10,Infor!$A$13:$A$30,0),0)&gt;0,"L",IF(WEEKDAY(N$10)=1,"","X")))</f>
        <v>X</v>
      </c>
      <c r="O49" s="61" t="str">
        <f>IF(OR($A49="",O$10=""),"",IF(IFERROR(MATCH(BBC_2!O$10,Infor!$A$13:$A$30,0),0)&gt;0,"L",IF(WEEKDAY(O$10)=1,"","X")))</f>
        <v>X</v>
      </c>
      <c r="P49" s="61" t="str">
        <f>IF(OR($A49="",P$10=""),"",IF(IFERROR(MATCH(BBC_2!P$10,Infor!$A$13:$A$30,0),0)&gt;0,"L",IF(WEEKDAY(P$10)=1,"","X")))</f>
        <v/>
      </c>
      <c r="Q49" s="61" t="str">
        <f>IF(OR($A49="",Q$10=""),"",IF(IFERROR(MATCH(BBC_2!Q$10,Infor!$A$13:$A$30,0),0)&gt;0,"L",IF(WEEKDAY(Q$10)=1,"","X")))</f>
        <v>X</v>
      </c>
      <c r="R49" s="61" t="str">
        <f>IF(OR($A49="",R$10=""),"",IF(IFERROR(MATCH(BBC_2!R$10,Infor!$A$13:$A$30,0),0)&gt;0,"L",IF(WEEKDAY(R$10)=1,"","X")))</f>
        <v>X</v>
      </c>
      <c r="S49" s="61" t="str">
        <f>IF(OR($A49="",S$10=""),"",IF(IFERROR(MATCH(BBC_2!S$10,Infor!$A$13:$A$30,0),0)&gt;0,"L",IF(WEEKDAY(S$10)=1,"","X")))</f>
        <v>X</v>
      </c>
      <c r="T49" s="61" t="str">
        <f>IF(OR($A49="",T$10=""),"",IF(IFERROR(MATCH(BBC_2!T$10,Infor!$A$13:$A$30,0),0)&gt;0,"L",IF(WEEKDAY(T$10)=1,"","X")))</f>
        <v>X</v>
      </c>
      <c r="U49" s="61" t="str">
        <f>IF(OR($A49="",U$10=""),"",IF(IFERROR(MATCH(BBC_2!U$10,Infor!$A$13:$A$30,0),0)&gt;0,"L",IF(WEEKDAY(U$10)=1,"","X")))</f>
        <v>X</v>
      </c>
      <c r="V49" s="61" t="str">
        <f>IF(OR($A49="",V$10=""),"",IF(IFERROR(MATCH(BBC_2!V$10,Infor!$A$13:$A$30,0),0)&gt;0,"L",IF(WEEKDAY(V$10)=1,"","X")))</f>
        <v>X</v>
      </c>
      <c r="W49" s="61" t="str">
        <f>IF(OR($A49="",W$10=""),"",IF(IFERROR(MATCH(BBC_2!W$10,Infor!$A$13:$A$30,0),0)&gt;0,"L",IF(WEEKDAY(W$10)=1,"","X")))</f>
        <v/>
      </c>
      <c r="X49" s="61" t="str">
        <f>IF(OR($A49="",X$10=""),"",IF(IFERROR(MATCH(BBC_2!X$10,Infor!$A$13:$A$30,0),0)&gt;0,"L",IF(WEEKDAY(X$10)=1,"","X")))</f>
        <v>X</v>
      </c>
      <c r="Y49" s="61" t="str">
        <f>IF(OR($A49="",Y$10=""),"",IF(IFERROR(MATCH(BBC_2!Y$10,Infor!$A$13:$A$30,0),0)&gt;0,"L",IF(WEEKDAY(Y$10)=1,"","X")))</f>
        <v>X</v>
      </c>
      <c r="Z49" s="61" t="str">
        <f>IF(OR($A49="",Z$10=""),"",IF(IFERROR(MATCH(BBC_2!Z$10,Infor!$A$13:$A$30,0),0)&gt;0,"L",IF(WEEKDAY(Z$10)=1,"","X")))</f>
        <v>X</v>
      </c>
      <c r="AA49" s="61" t="str">
        <f>IF(OR($A49="",AA$10=""),"",IF(IFERROR(MATCH(BBC_2!AA$10,Infor!$A$13:$A$30,0),0)&gt;0,"L",IF(WEEKDAY(AA$10)=1,"","X")))</f>
        <v>X</v>
      </c>
      <c r="AB49" s="61" t="str">
        <f>IF(OR($A49="",AB$10=""),"",IF(IFERROR(MATCH(BBC_2!AB$10,Infor!$A$13:$A$30,0),0)&gt;0,"L",IF(WEEKDAY(AB$10)=1,"","X")))</f>
        <v>X</v>
      </c>
      <c r="AC49" s="61" t="str">
        <f>IF(OR($A49="",AC$10=""),"",IF(IFERROR(MATCH(BBC_2!AC$10,Infor!$A$13:$A$30,0),0)&gt;0,"L",IF(WEEKDAY(AC$10)=1,"","X")))</f>
        <v>X</v>
      </c>
      <c r="AD49" s="61" t="str">
        <f>IF(OR($A49="",AD$10=""),"",IF(IFERROR(MATCH(BBC_2!AD$10,Infor!$A$13:$A$30,0),0)&gt;0,"L",IF(WEEKDAY(AD$10)=1,"","X")))</f>
        <v/>
      </c>
      <c r="AE49" s="61" t="str">
        <f>IF(OR($A49="",AE$10=""),"",IF(IFERROR(MATCH(BBC_2!AE$10,Infor!$A$13:$A$30,0),0)&gt;0,"L",IF(WEEKDAY(AE$10)=1,"","X")))</f>
        <v>X</v>
      </c>
      <c r="AF49" s="61" t="str">
        <f>IF(OR($A49="",AF$10=""),"",IF(IFERROR(MATCH(BBC_2!AF$10,Infor!$A$13:$A$30,0),0)&gt;0,"L",IF(WEEKDAY(AF$10)=1,"","X")))</f>
        <v>X</v>
      </c>
      <c r="AG49" s="61" t="str">
        <f>IF(OR($A49="",AG$10=""),"",IF(IFERROR(MATCH(BBC_2!AG$10,Infor!$A$13:$A$30,0),0)&gt;0,"L",IF(WEEKDAY(AG$10)=1,"","X")))</f>
        <v/>
      </c>
      <c r="AH49" s="61" t="str">
        <f>IF(OR($A49="",AH$10=""),"",IF(IFERROR(MATCH(BBC_2!AH$10,Infor!$A$13:$A$30,0),0)&gt;0,"L",IF(WEEKDAY(AH$10)=1,"","X")))</f>
        <v/>
      </c>
      <c r="AI49" s="61" t="str">
        <f>IF(OR($A49="",AI$10=""),"",IF(IFERROR(MATCH(BBC_2!AI$10,Infor!$A$13:$A$30,0),0)&gt;0,"L",IF(WEEKDAY(AI$10)=1,"","X")))</f>
        <v/>
      </c>
      <c r="AJ49" s="62"/>
      <c r="AK49" s="62">
        <f t="shared" si="6"/>
        <v>23</v>
      </c>
      <c r="AL49" s="62">
        <f t="shared" si="7"/>
        <v>1</v>
      </c>
      <c r="AM49" s="62"/>
      <c r="AN49" s="63"/>
      <c r="AO49" s="44">
        <f t="shared" si="0"/>
        <v>2</v>
      </c>
      <c r="AP49" s="69">
        <v>15</v>
      </c>
      <c r="AQ49" s="69" t="str">
        <f t="shared" si="8"/>
        <v>Print</v>
      </c>
      <c r="AR49" s="69"/>
      <c r="AS49" s="69"/>
      <c r="AT49" s="69"/>
    </row>
    <row r="50" spans="1:46" s="48" customFormat="1" ht="15" customHeight="1" x14ac:dyDescent="0.25">
      <c r="A50" s="48">
        <v>39</v>
      </c>
      <c r="B50" s="59">
        <f t="shared" si="5"/>
        <v>39</v>
      </c>
      <c r="C50" s="60" t="str">
        <f t="shared" si="3"/>
        <v>A39</v>
      </c>
      <c r="D50" s="60" t="str">
        <f t="shared" si="4"/>
        <v>Nhân viên</v>
      </c>
      <c r="E50" s="61" t="str">
        <f>IF(OR($A50="",E$10=""),"",IF(IFERROR(MATCH(BBC_2!E$10,Infor!$A$13:$A$30,0),0)&gt;0,"L",IF(WEEKDAY(E$10)=1,"","X")))</f>
        <v>L</v>
      </c>
      <c r="F50" s="61" t="str">
        <f>IF(OR($A50="",F$10=""),"",IF(IFERROR(MATCH(BBC_2!F$10,Infor!$A$13:$A$30,0),0)&gt;0,"L",IF(WEEKDAY(F$10)=1,"","X")))</f>
        <v>X</v>
      </c>
      <c r="G50" s="61" t="str">
        <f>IF(OR($A50="",G$10=""),"",IF(IFERROR(MATCH(BBC_2!G$10,Infor!$A$13:$A$30,0),0)&gt;0,"L",IF(WEEKDAY(G$10)=1,"","X")))</f>
        <v>X</v>
      </c>
      <c r="H50" s="61" t="str">
        <f>IF(OR($A50="",H$10=""),"",IF(IFERROR(MATCH(BBC_2!H$10,Infor!$A$13:$A$30,0),0)&gt;0,"L",IF(WEEKDAY(H$10)=1,"","X")))</f>
        <v>X</v>
      </c>
      <c r="I50" s="61" t="str">
        <f>IF(OR($A50="",I$10=""),"",IF(IFERROR(MATCH(BBC_2!I$10,Infor!$A$13:$A$30,0),0)&gt;0,"L",IF(WEEKDAY(I$10)=1,"","X")))</f>
        <v/>
      </c>
      <c r="J50" s="61" t="str">
        <f>IF(OR($A50="",J$10=""),"",IF(IFERROR(MATCH(BBC_2!J$10,Infor!$A$13:$A$30,0),0)&gt;0,"L",IF(WEEKDAY(J$10)=1,"","X")))</f>
        <v>X</v>
      </c>
      <c r="K50" s="61" t="str">
        <f>IF(OR($A50="",K$10=""),"",IF(IFERROR(MATCH(BBC_2!K$10,Infor!$A$13:$A$30,0),0)&gt;0,"L",IF(WEEKDAY(K$10)=1,"","X")))</f>
        <v>X</v>
      </c>
      <c r="L50" s="61" t="str">
        <f>IF(OR($A50="",L$10=""),"",IF(IFERROR(MATCH(BBC_2!L$10,Infor!$A$13:$A$30,0),0)&gt;0,"L",IF(WEEKDAY(L$10)=1,"","X")))</f>
        <v>X</v>
      </c>
      <c r="M50" s="61" t="str">
        <f>IF(OR($A50="",M$10=""),"",IF(IFERROR(MATCH(BBC_2!M$10,Infor!$A$13:$A$30,0),0)&gt;0,"L",IF(WEEKDAY(M$10)=1,"","X")))</f>
        <v>X</v>
      </c>
      <c r="N50" s="61" t="str">
        <f>IF(OR($A50="",N$10=""),"",IF(IFERROR(MATCH(BBC_2!N$10,Infor!$A$13:$A$30,0),0)&gt;0,"L",IF(WEEKDAY(N$10)=1,"","X")))</f>
        <v>X</v>
      </c>
      <c r="O50" s="61" t="str">
        <f>IF(OR($A50="",O$10=""),"",IF(IFERROR(MATCH(BBC_2!O$10,Infor!$A$13:$A$30,0),0)&gt;0,"L",IF(WEEKDAY(O$10)=1,"","X")))</f>
        <v>X</v>
      </c>
      <c r="P50" s="61" t="str">
        <f>IF(OR($A50="",P$10=""),"",IF(IFERROR(MATCH(BBC_2!P$10,Infor!$A$13:$A$30,0),0)&gt;0,"L",IF(WEEKDAY(P$10)=1,"","X")))</f>
        <v/>
      </c>
      <c r="Q50" s="61" t="str">
        <f>IF(OR($A50="",Q$10=""),"",IF(IFERROR(MATCH(BBC_2!Q$10,Infor!$A$13:$A$30,0),0)&gt;0,"L",IF(WEEKDAY(Q$10)=1,"","X")))</f>
        <v>X</v>
      </c>
      <c r="R50" s="61" t="str">
        <f>IF(OR($A50="",R$10=""),"",IF(IFERROR(MATCH(BBC_2!R$10,Infor!$A$13:$A$30,0),0)&gt;0,"L",IF(WEEKDAY(R$10)=1,"","X")))</f>
        <v>X</v>
      </c>
      <c r="S50" s="61" t="str">
        <f>IF(OR($A50="",S$10=""),"",IF(IFERROR(MATCH(BBC_2!S$10,Infor!$A$13:$A$30,0),0)&gt;0,"L",IF(WEEKDAY(S$10)=1,"","X")))</f>
        <v>X</v>
      </c>
      <c r="T50" s="61" t="str">
        <f>IF(OR($A50="",T$10=""),"",IF(IFERROR(MATCH(BBC_2!T$10,Infor!$A$13:$A$30,0),0)&gt;0,"L",IF(WEEKDAY(T$10)=1,"","X")))</f>
        <v>X</v>
      </c>
      <c r="U50" s="61" t="str">
        <f>IF(OR($A50="",U$10=""),"",IF(IFERROR(MATCH(BBC_2!U$10,Infor!$A$13:$A$30,0),0)&gt;0,"L",IF(WEEKDAY(U$10)=1,"","X")))</f>
        <v>X</v>
      </c>
      <c r="V50" s="61" t="str">
        <f>IF(OR($A50="",V$10=""),"",IF(IFERROR(MATCH(BBC_2!V$10,Infor!$A$13:$A$30,0),0)&gt;0,"L",IF(WEEKDAY(V$10)=1,"","X")))</f>
        <v>X</v>
      </c>
      <c r="W50" s="61" t="str">
        <f>IF(OR($A50="",W$10=""),"",IF(IFERROR(MATCH(BBC_2!W$10,Infor!$A$13:$A$30,0),0)&gt;0,"L",IF(WEEKDAY(W$10)=1,"","X")))</f>
        <v/>
      </c>
      <c r="X50" s="61" t="str">
        <f>IF(OR($A50="",X$10=""),"",IF(IFERROR(MATCH(BBC_2!X$10,Infor!$A$13:$A$30,0),0)&gt;0,"L",IF(WEEKDAY(X$10)=1,"","X")))</f>
        <v>X</v>
      </c>
      <c r="Y50" s="61" t="str">
        <f>IF(OR($A50="",Y$10=""),"",IF(IFERROR(MATCH(BBC_2!Y$10,Infor!$A$13:$A$30,0),0)&gt;0,"L",IF(WEEKDAY(Y$10)=1,"","X")))</f>
        <v>X</v>
      </c>
      <c r="Z50" s="61" t="str">
        <f>IF(OR($A50="",Z$10=""),"",IF(IFERROR(MATCH(BBC_2!Z$10,Infor!$A$13:$A$30,0),0)&gt;0,"L",IF(WEEKDAY(Z$10)=1,"","X")))</f>
        <v>X</v>
      </c>
      <c r="AA50" s="61" t="str">
        <f>IF(OR($A50="",AA$10=""),"",IF(IFERROR(MATCH(BBC_2!AA$10,Infor!$A$13:$A$30,0),0)&gt;0,"L",IF(WEEKDAY(AA$10)=1,"","X")))</f>
        <v>X</v>
      </c>
      <c r="AB50" s="61" t="str">
        <f>IF(OR($A50="",AB$10=""),"",IF(IFERROR(MATCH(BBC_2!AB$10,Infor!$A$13:$A$30,0),0)&gt;0,"L",IF(WEEKDAY(AB$10)=1,"","X")))</f>
        <v>X</v>
      </c>
      <c r="AC50" s="61" t="str">
        <f>IF(OR($A50="",AC$10=""),"",IF(IFERROR(MATCH(BBC_2!AC$10,Infor!$A$13:$A$30,0),0)&gt;0,"L",IF(WEEKDAY(AC$10)=1,"","X")))</f>
        <v>X</v>
      </c>
      <c r="AD50" s="61" t="str">
        <f>IF(OR($A50="",AD$10=""),"",IF(IFERROR(MATCH(BBC_2!AD$10,Infor!$A$13:$A$30,0),0)&gt;0,"L",IF(WEEKDAY(AD$10)=1,"","X")))</f>
        <v/>
      </c>
      <c r="AE50" s="61" t="str">
        <f>IF(OR($A50="",AE$10=""),"",IF(IFERROR(MATCH(BBC_2!AE$10,Infor!$A$13:$A$30,0),0)&gt;0,"L",IF(WEEKDAY(AE$10)=1,"","X")))</f>
        <v>X</v>
      </c>
      <c r="AF50" s="61" t="str">
        <f>IF(OR($A50="",AF$10=""),"",IF(IFERROR(MATCH(BBC_2!AF$10,Infor!$A$13:$A$30,0),0)&gt;0,"L",IF(WEEKDAY(AF$10)=1,"","X")))</f>
        <v>X</v>
      </c>
      <c r="AG50" s="61" t="str">
        <f>IF(OR($A50="",AG$10=""),"",IF(IFERROR(MATCH(BBC_2!AG$10,Infor!$A$13:$A$30,0),0)&gt;0,"L",IF(WEEKDAY(AG$10)=1,"","X")))</f>
        <v/>
      </c>
      <c r="AH50" s="61" t="str">
        <f>IF(OR($A50="",AH$10=""),"",IF(IFERROR(MATCH(BBC_2!AH$10,Infor!$A$13:$A$30,0),0)&gt;0,"L",IF(WEEKDAY(AH$10)=1,"","X")))</f>
        <v/>
      </c>
      <c r="AI50" s="61" t="str">
        <f>IF(OR($A50="",AI$10=""),"",IF(IFERROR(MATCH(BBC_2!AI$10,Infor!$A$13:$A$30,0),0)&gt;0,"L",IF(WEEKDAY(AI$10)=1,"","X")))</f>
        <v/>
      </c>
      <c r="AJ50" s="62"/>
      <c r="AK50" s="62">
        <f t="shared" si="6"/>
        <v>23</v>
      </c>
      <c r="AL50" s="62">
        <f t="shared" si="7"/>
        <v>1</v>
      </c>
      <c r="AM50" s="62"/>
      <c r="AN50" s="63"/>
      <c r="AO50" s="44">
        <f t="shared" si="0"/>
        <v>2</v>
      </c>
      <c r="AP50" s="69">
        <v>15</v>
      </c>
      <c r="AQ50" s="69" t="str">
        <f t="shared" si="8"/>
        <v>Print</v>
      </c>
      <c r="AR50" s="69"/>
      <c r="AS50" s="69"/>
      <c r="AT50" s="69"/>
    </row>
    <row r="51" spans="1:46" s="48" customFormat="1" ht="15" customHeight="1" x14ac:dyDescent="0.25">
      <c r="A51" s="48">
        <v>40</v>
      </c>
      <c r="B51" s="59">
        <f t="shared" si="5"/>
        <v>40</v>
      </c>
      <c r="C51" s="60" t="str">
        <f t="shared" si="3"/>
        <v>A40</v>
      </c>
      <c r="D51" s="60" t="str">
        <f t="shared" si="4"/>
        <v>Nhân viên</v>
      </c>
      <c r="E51" s="61" t="str">
        <f>IF(OR($A51="",E$10=""),"",IF(IFERROR(MATCH(BBC_2!E$10,Infor!$A$13:$A$30,0),0)&gt;0,"L",IF(WEEKDAY(E$10)=1,"","X")))</f>
        <v>L</v>
      </c>
      <c r="F51" s="61" t="str">
        <f>IF(OR($A51="",F$10=""),"",IF(IFERROR(MATCH(BBC_2!F$10,Infor!$A$13:$A$30,0),0)&gt;0,"L",IF(WEEKDAY(F$10)=1,"","X")))</f>
        <v>X</v>
      </c>
      <c r="G51" s="61" t="str">
        <f>IF(OR($A51="",G$10=""),"",IF(IFERROR(MATCH(BBC_2!G$10,Infor!$A$13:$A$30,0),0)&gt;0,"L",IF(WEEKDAY(G$10)=1,"","X")))</f>
        <v>X</v>
      </c>
      <c r="H51" s="61" t="str">
        <f>IF(OR($A51="",H$10=""),"",IF(IFERROR(MATCH(BBC_2!H$10,Infor!$A$13:$A$30,0),0)&gt;0,"L",IF(WEEKDAY(H$10)=1,"","X")))</f>
        <v>X</v>
      </c>
      <c r="I51" s="61" t="str">
        <f>IF(OR($A51="",I$10=""),"",IF(IFERROR(MATCH(BBC_2!I$10,Infor!$A$13:$A$30,0),0)&gt;0,"L",IF(WEEKDAY(I$10)=1,"","X")))</f>
        <v/>
      </c>
      <c r="J51" s="61" t="str">
        <f>IF(OR($A51="",J$10=""),"",IF(IFERROR(MATCH(BBC_2!J$10,Infor!$A$13:$A$30,0),0)&gt;0,"L",IF(WEEKDAY(J$10)=1,"","X")))</f>
        <v>X</v>
      </c>
      <c r="K51" s="61" t="str">
        <f>IF(OR($A51="",K$10=""),"",IF(IFERROR(MATCH(BBC_2!K$10,Infor!$A$13:$A$30,0),0)&gt;0,"L",IF(WEEKDAY(K$10)=1,"","X")))</f>
        <v>X</v>
      </c>
      <c r="L51" s="61" t="str">
        <f>IF(OR($A51="",L$10=""),"",IF(IFERROR(MATCH(BBC_2!L$10,Infor!$A$13:$A$30,0),0)&gt;0,"L",IF(WEEKDAY(L$10)=1,"","X")))</f>
        <v>X</v>
      </c>
      <c r="M51" s="61" t="str">
        <f>IF(OR($A51="",M$10=""),"",IF(IFERROR(MATCH(BBC_2!M$10,Infor!$A$13:$A$30,0),0)&gt;0,"L",IF(WEEKDAY(M$10)=1,"","X")))</f>
        <v>X</v>
      </c>
      <c r="N51" s="61" t="str">
        <f>IF(OR($A51="",N$10=""),"",IF(IFERROR(MATCH(BBC_2!N$10,Infor!$A$13:$A$30,0),0)&gt;0,"L",IF(WEEKDAY(N$10)=1,"","X")))</f>
        <v>X</v>
      </c>
      <c r="O51" s="61" t="str">
        <f>IF(OR($A51="",O$10=""),"",IF(IFERROR(MATCH(BBC_2!O$10,Infor!$A$13:$A$30,0),0)&gt;0,"L",IF(WEEKDAY(O$10)=1,"","X")))</f>
        <v>X</v>
      </c>
      <c r="P51" s="61" t="str">
        <f>IF(OR($A51="",P$10=""),"",IF(IFERROR(MATCH(BBC_2!P$10,Infor!$A$13:$A$30,0),0)&gt;0,"L",IF(WEEKDAY(P$10)=1,"","X")))</f>
        <v/>
      </c>
      <c r="Q51" s="61" t="str">
        <f>IF(OR($A51="",Q$10=""),"",IF(IFERROR(MATCH(BBC_2!Q$10,Infor!$A$13:$A$30,0),0)&gt;0,"L",IF(WEEKDAY(Q$10)=1,"","X")))</f>
        <v>X</v>
      </c>
      <c r="R51" s="61" t="str">
        <f>IF(OR($A51="",R$10=""),"",IF(IFERROR(MATCH(BBC_2!R$10,Infor!$A$13:$A$30,0),0)&gt;0,"L",IF(WEEKDAY(R$10)=1,"","X")))</f>
        <v>X</v>
      </c>
      <c r="S51" s="61" t="str">
        <f>IF(OR($A51="",S$10=""),"",IF(IFERROR(MATCH(BBC_2!S$10,Infor!$A$13:$A$30,0),0)&gt;0,"L",IF(WEEKDAY(S$10)=1,"","X")))</f>
        <v>X</v>
      </c>
      <c r="T51" s="61" t="str">
        <f>IF(OR($A51="",T$10=""),"",IF(IFERROR(MATCH(BBC_2!T$10,Infor!$A$13:$A$30,0),0)&gt;0,"L",IF(WEEKDAY(T$10)=1,"","X")))</f>
        <v>X</v>
      </c>
      <c r="U51" s="61" t="str">
        <f>IF(OR($A51="",U$10=""),"",IF(IFERROR(MATCH(BBC_2!U$10,Infor!$A$13:$A$30,0),0)&gt;0,"L",IF(WEEKDAY(U$10)=1,"","X")))</f>
        <v>X</v>
      </c>
      <c r="V51" s="61" t="str">
        <f>IF(OR($A51="",V$10=""),"",IF(IFERROR(MATCH(BBC_2!V$10,Infor!$A$13:$A$30,0),0)&gt;0,"L",IF(WEEKDAY(V$10)=1,"","X")))</f>
        <v>X</v>
      </c>
      <c r="W51" s="61" t="str">
        <f>IF(OR($A51="",W$10=""),"",IF(IFERROR(MATCH(BBC_2!W$10,Infor!$A$13:$A$30,0),0)&gt;0,"L",IF(WEEKDAY(W$10)=1,"","X")))</f>
        <v/>
      </c>
      <c r="X51" s="61" t="str">
        <f>IF(OR($A51="",X$10=""),"",IF(IFERROR(MATCH(BBC_2!X$10,Infor!$A$13:$A$30,0),0)&gt;0,"L",IF(WEEKDAY(X$10)=1,"","X")))</f>
        <v>X</v>
      </c>
      <c r="Y51" s="61" t="str">
        <f>IF(OR($A51="",Y$10=""),"",IF(IFERROR(MATCH(BBC_2!Y$10,Infor!$A$13:$A$30,0),0)&gt;0,"L",IF(WEEKDAY(Y$10)=1,"","X")))</f>
        <v>X</v>
      </c>
      <c r="Z51" s="61" t="str">
        <f>IF(OR($A51="",Z$10=""),"",IF(IFERROR(MATCH(BBC_2!Z$10,Infor!$A$13:$A$30,0),0)&gt;0,"L",IF(WEEKDAY(Z$10)=1,"","X")))</f>
        <v>X</v>
      </c>
      <c r="AA51" s="61" t="str">
        <f>IF(OR($A51="",AA$10=""),"",IF(IFERROR(MATCH(BBC_2!AA$10,Infor!$A$13:$A$30,0),0)&gt;0,"L",IF(WEEKDAY(AA$10)=1,"","X")))</f>
        <v>X</v>
      </c>
      <c r="AB51" s="61" t="str">
        <f>IF(OR($A51="",AB$10=""),"",IF(IFERROR(MATCH(BBC_2!AB$10,Infor!$A$13:$A$30,0),0)&gt;0,"L",IF(WEEKDAY(AB$10)=1,"","X")))</f>
        <v>X</v>
      </c>
      <c r="AC51" s="61" t="str">
        <f>IF(OR($A51="",AC$10=""),"",IF(IFERROR(MATCH(BBC_2!AC$10,Infor!$A$13:$A$30,0),0)&gt;0,"L",IF(WEEKDAY(AC$10)=1,"","X")))</f>
        <v>X</v>
      </c>
      <c r="AD51" s="61" t="str">
        <f>IF(OR($A51="",AD$10=""),"",IF(IFERROR(MATCH(BBC_2!AD$10,Infor!$A$13:$A$30,0),0)&gt;0,"L",IF(WEEKDAY(AD$10)=1,"","X")))</f>
        <v/>
      </c>
      <c r="AE51" s="61" t="str">
        <f>IF(OR($A51="",AE$10=""),"",IF(IFERROR(MATCH(BBC_2!AE$10,Infor!$A$13:$A$30,0),0)&gt;0,"L",IF(WEEKDAY(AE$10)=1,"","X")))</f>
        <v>X</v>
      </c>
      <c r="AF51" s="61" t="str">
        <f>IF(OR($A51="",AF$10=""),"",IF(IFERROR(MATCH(BBC_2!AF$10,Infor!$A$13:$A$30,0),0)&gt;0,"L",IF(WEEKDAY(AF$10)=1,"","X")))</f>
        <v>X</v>
      </c>
      <c r="AG51" s="61" t="str">
        <f>IF(OR($A51="",AG$10=""),"",IF(IFERROR(MATCH(BBC_2!AG$10,Infor!$A$13:$A$30,0),0)&gt;0,"L",IF(WEEKDAY(AG$10)=1,"","X")))</f>
        <v/>
      </c>
      <c r="AH51" s="61" t="str">
        <f>IF(OR($A51="",AH$10=""),"",IF(IFERROR(MATCH(BBC_2!AH$10,Infor!$A$13:$A$30,0),0)&gt;0,"L",IF(WEEKDAY(AH$10)=1,"","X")))</f>
        <v/>
      </c>
      <c r="AI51" s="61" t="str">
        <f>IF(OR($A51="",AI$10=""),"",IF(IFERROR(MATCH(BBC_2!AI$10,Infor!$A$13:$A$30,0),0)&gt;0,"L",IF(WEEKDAY(AI$10)=1,"","X")))</f>
        <v/>
      </c>
      <c r="AJ51" s="62"/>
      <c r="AK51" s="62">
        <f t="shared" si="6"/>
        <v>23</v>
      </c>
      <c r="AL51" s="62">
        <f t="shared" si="7"/>
        <v>1</v>
      </c>
      <c r="AM51" s="62"/>
      <c r="AN51" s="63"/>
      <c r="AO51" s="44">
        <f t="shared" si="0"/>
        <v>2</v>
      </c>
      <c r="AP51" s="69">
        <v>15</v>
      </c>
      <c r="AQ51" s="69" t="str">
        <f t="shared" si="8"/>
        <v>Print</v>
      </c>
      <c r="AR51" s="69"/>
      <c r="AS51" s="69"/>
      <c r="AT51" s="69"/>
    </row>
    <row r="52" spans="1:46" s="48" customFormat="1" ht="15" customHeight="1" x14ac:dyDescent="0.25">
      <c r="A52" s="48">
        <v>41</v>
      </c>
      <c r="B52" s="59">
        <f t="shared" si="5"/>
        <v>41</v>
      </c>
      <c r="C52" s="60" t="str">
        <f t="shared" si="3"/>
        <v>A41</v>
      </c>
      <c r="D52" s="60" t="str">
        <f t="shared" si="4"/>
        <v>Nhân viên</v>
      </c>
      <c r="E52" s="61" t="str">
        <f>IF(OR($A52="",E$10=""),"",IF(IFERROR(MATCH(BBC_2!E$10,Infor!$A$13:$A$30,0),0)&gt;0,"L",IF(WEEKDAY(E$10)=1,"","X")))</f>
        <v>L</v>
      </c>
      <c r="F52" s="61" t="str">
        <f>IF(OR($A52="",F$10=""),"",IF(IFERROR(MATCH(BBC_2!F$10,Infor!$A$13:$A$30,0),0)&gt;0,"L",IF(WEEKDAY(F$10)=1,"","X")))</f>
        <v>X</v>
      </c>
      <c r="G52" s="61" t="str">
        <f>IF(OR($A52="",G$10=""),"",IF(IFERROR(MATCH(BBC_2!G$10,Infor!$A$13:$A$30,0),0)&gt;0,"L",IF(WEEKDAY(G$10)=1,"","X")))</f>
        <v>X</v>
      </c>
      <c r="H52" s="61" t="str">
        <f>IF(OR($A52="",H$10=""),"",IF(IFERROR(MATCH(BBC_2!H$10,Infor!$A$13:$A$30,0),0)&gt;0,"L",IF(WEEKDAY(H$10)=1,"","X")))</f>
        <v>X</v>
      </c>
      <c r="I52" s="61" t="str">
        <f>IF(OR($A52="",I$10=""),"",IF(IFERROR(MATCH(BBC_2!I$10,Infor!$A$13:$A$30,0),0)&gt;0,"L",IF(WEEKDAY(I$10)=1,"","X")))</f>
        <v/>
      </c>
      <c r="J52" s="61" t="str">
        <f>IF(OR($A52="",J$10=""),"",IF(IFERROR(MATCH(BBC_2!J$10,Infor!$A$13:$A$30,0),0)&gt;0,"L",IF(WEEKDAY(J$10)=1,"","X")))</f>
        <v>X</v>
      </c>
      <c r="K52" s="61" t="str">
        <f>IF(OR($A52="",K$10=""),"",IF(IFERROR(MATCH(BBC_2!K$10,Infor!$A$13:$A$30,0),0)&gt;0,"L",IF(WEEKDAY(K$10)=1,"","X")))</f>
        <v>X</v>
      </c>
      <c r="L52" s="61" t="str">
        <f>IF(OR($A52="",L$10=""),"",IF(IFERROR(MATCH(BBC_2!L$10,Infor!$A$13:$A$30,0),0)&gt;0,"L",IF(WEEKDAY(L$10)=1,"","X")))</f>
        <v>X</v>
      </c>
      <c r="M52" s="61" t="str">
        <f>IF(OR($A52="",M$10=""),"",IF(IFERROR(MATCH(BBC_2!M$10,Infor!$A$13:$A$30,0),0)&gt;0,"L",IF(WEEKDAY(M$10)=1,"","X")))</f>
        <v>X</v>
      </c>
      <c r="N52" s="61" t="str">
        <f>IF(OR($A52="",N$10=""),"",IF(IFERROR(MATCH(BBC_2!N$10,Infor!$A$13:$A$30,0),0)&gt;0,"L",IF(WEEKDAY(N$10)=1,"","X")))</f>
        <v>X</v>
      </c>
      <c r="O52" s="61" t="str">
        <f>IF(OR($A52="",O$10=""),"",IF(IFERROR(MATCH(BBC_2!O$10,Infor!$A$13:$A$30,0),0)&gt;0,"L",IF(WEEKDAY(O$10)=1,"","X")))</f>
        <v>X</v>
      </c>
      <c r="P52" s="61" t="str">
        <f>IF(OR($A52="",P$10=""),"",IF(IFERROR(MATCH(BBC_2!P$10,Infor!$A$13:$A$30,0),0)&gt;0,"L",IF(WEEKDAY(P$10)=1,"","X")))</f>
        <v/>
      </c>
      <c r="Q52" s="61" t="str">
        <f>IF(OR($A52="",Q$10=""),"",IF(IFERROR(MATCH(BBC_2!Q$10,Infor!$A$13:$A$30,0),0)&gt;0,"L",IF(WEEKDAY(Q$10)=1,"","X")))</f>
        <v>X</v>
      </c>
      <c r="R52" s="61" t="str">
        <f>IF(OR($A52="",R$10=""),"",IF(IFERROR(MATCH(BBC_2!R$10,Infor!$A$13:$A$30,0),0)&gt;0,"L",IF(WEEKDAY(R$10)=1,"","X")))</f>
        <v>X</v>
      </c>
      <c r="S52" s="61" t="str">
        <f>IF(OR($A52="",S$10=""),"",IF(IFERROR(MATCH(BBC_2!S$10,Infor!$A$13:$A$30,0),0)&gt;0,"L",IF(WEEKDAY(S$10)=1,"","X")))</f>
        <v>X</v>
      </c>
      <c r="T52" s="61" t="str">
        <f>IF(OR($A52="",T$10=""),"",IF(IFERROR(MATCH(BBC_2!T$10,Infor!$A$13:$A$30,0),0)&gt;0,"L",IF(WEEKDAY(T$10)=1,"","X")))</f>
        <v>X</v>
      </c>
      <c r="U52" s="61" t="str">
        <f>IF(OR($A52="",U$10=""),"",IF(IFERROR(MATCH(BBC_2!U$10,Infor!$A$13:$A$30,0),0)&gt;0,"L",IF(WEEKDAY(U$10)=1,"","X")))</f>
        <v>X</v>
      </c>
      <c r="V52" s="61" t="str">
        <f>IF(OR($A52="",V$10=""),"",IF(IFERROR(MATCH(BBC_2!V$10,Infor!$A$13:$A$30,0),0)&gt;0,"L",IF(WEEKDAY(V$10)=1,"","X")))</f>
        <v>X</v>
      </c>
      <c r="W52" s="61" t="str">
        <f>IF(OR($A52="",W$10=""),"",IF(IFERROR(MATCH(BBC_2!W$10,Infor!$A$13:$A$30,0),0)&gt;0,"L",IF(WEEKDAY(W$10)=1,"","X")))</f>
        <v/>
      </c>
      <c r="X52" s="61" t="str">
        <f>IF(OR($A52="",X$10=""),"",IF(IFERROR(MATCH(BBC_2!X$10,Infor!$A$13:$A$30,0),0)&gt;0,"L",IF(WEEKDAY(X$10)=1,"","X")))</f>
        <v>X</v>
      </c>
      <c r="Y52" s="61" t="str">
        <f>IF(OR($A52="",Y$10=""),"",IF(IFERROR(MATCH(BBC_2!Y$10,Infor!$A$13:$A$30,0),0)&gt;0,"L",IF(WEEKDAY(Y$10)=1,"","X")))</f>
        <v>X</v>
      </c>
      <c r="Z52" s="61" t="str">
        <f>IF(OR($A52="",Z$10=""),"",IF(IFERROR(MATCH(BBC_2!Z$10,Infor!$A$13:$A$30,0),0)&gt;0,"L",IF(WEEKDAY(Z$10)=1,"","X")))</f>
        <v>X</v>
      </c>
      <c r="AA52" s="61" t="str">
        <f>IF(OR($A52="",AA$10=""),"",IF(IFERROR(MATCH(BBC_2!AA$10,Infor!$A$13:$A$30,0),0)&gt;0,"L",IF(WEEKDAY(AA$10)=1,"","X")))</f>
        <v>X</v>
      </c>
      <c r="AB52" s="61" t="str">
        <f>IF(OR($A52="",AB$10=""),"",IF(IFERROR(MATCH(BBC_2!AB$10,Infor!$A$13:$A$30,0),0)&gt;0,"L",IF(WEEKDAY(AB$10)=1,"","X")))</f>
        <v>X</v>
      </c>
      <c r="AC52" s="61" t="str">
        <f>IF(OR($A52="",AC$10=""),"",IF(IFERROR(MATCH(BBC_2!AC$10,Infor!$A$13:$A$30,0),0)&gt;0,"L",IF(WEEKDAY(AC$10)=1,"","X")))</f>
        <v>X</v>
      </c>
      <c r="AD52" s="61" t="str">
        <f>IF(OR($A52="",AD$10=""),"",IF(IFERROR(MATCH(BBC_2!AD$10,Infor!$A$13:$A$30,0),0)&gt;0,"L",IF(WEEKDAY(AD$10)=1,"","X")))</f>
        <v/>
      </c>
      <c r="AE52" s="61" t="str">
        <f>IF(OR($A52="",AE$10=""),"",IF(IFERROR(MATCH(BBC_2!AE$10,Infor!$A$13:$A$30,0),0)&gt;0,"L",IF(WEEKDAY(AE$10)=1,"","X")))</f>
        <v>X</v>
      </c>
      <c r="AF52" s="61" t="str">
        <f>IF(OR($A52="",AF$10=""),"",IF(IFERROR(MATCH(BBC_2!AF$10,Infor!$A$13:$A$30,0),0)&gt;0,"L",IF(WEEKDAY(AF$10)=1,"","X")))</f>
        <v>X</v>
      </c>
      <c r="AG52" s="61" t="str">
        <f>IF(OR($A52="",AG$10=""),"",IF(IFERROR(MATCH(BBC_2!AG$10,Infor!$A$13:$A$30,0),0)&gt;0,"L",IF(WEEKDAY(AG$10)=1,"","X")))</f>
        <v/>
      </c>
      <c r="AH52" s="61" t="str">
        <f>IF(OR($A52="",AH$10=""),"",IF(IFERROR(MATCH(BBC_2!AH$10,Infor!$A$13:$A$30,0),0)&gt;0,"L",IF(WEEKDAY(AH$10)=1,"","X")))</f>
        <v/>
      </c>
      <c r="AI52" s="61" t="str">
        <f>IF(OR($A52="",AI$10=""),"",IF(IFERROR(MATCH(BBC_2!AI$10,Infor!$A$13:$A$30,0),0)&gt;0,"L",IF(WEEKDAY(AI$10)=1,"","X")))</f>
        <v/>
      </c>
      <c r="AJ52" s="62"/>
      <c r="AK52" s="62">
        <f t="shared" si="6"/>
        <v>23</v>
      </c>
      <c r="AL52" s="62">
        <f t="shared" si="7"/>
        <v>1</v>
      </c>
      <c r="AM52" s="62"/>
      <c r="AN52" s="63"/>
      <c r="AO52" s="44">
        <f t="shared" si="0"/>
        <v>2</v>
      </c>
      <c r="AP52" s="69">
        <v>15</v>
      </c>
      <c r="AQ52" s="69" t="str">
        <f t="shared" si="8"/>
        <v>Print</v>
      </c>
      <c r="AR52" s="69"/>
      <c r="AS52" s="69"/>
      <c r="AT52" s="69"/>
    </row>
    <row r="53" spans="1:46" s="48" customFormat="1" ht="15" customHeight="1" x14ac:dyDescent="0.25">
      <c r="A53" s="48">
        <v>42</v>
      </c>
      <c r="B53" s="59">
        <f t="shared" si="5"/>
        <v>42</v>
      </c>
      <c r="C53" s="60" t="str">
        <f t="shared" si="3"/>
        <v>A42</v>
      </c>
      <c r="D53" s="60" t="str">
        <f t="shared" si="4"/>
        <v>Nhân viên</v>
      </c>
      <c r="E53" s="61" t="str">
        <f>IF(OR($A53="",E$10=""),"",IF(IFERROR(MATCH(BBC_2!E$10,Infor!$A$13:$A$30,0),0)&gt;0,"L",IF(WEEKDAY(E$10)=1,"","X")))</f>
        <v>L</v>
      </c>
      <c r="F53" s="61" t="str">
        <f>IF(OR($A53="",F$10=""),"",IF(IFERROR(MATCH(BBC_2!F$10,Infor!$A$13:$A$30,0),0)&gt;0,"L",IF(WEEKDAY(F$10)=1,"","X")))</f>
        <v>X</v>
      </c>
      <c r="G53" s="61" t="str">
        <f>IF(OR($A53="",G$10=""),"",IF(IFERROR(MATCH(BBC_2!G$10,Infor!$A$13:$A$30,0),0)&gt;0,"L",IF(WEEKDAY(G$10)=1,"","X")))</f>
        <v>X</v>
      </c>
      <c r="H53" s="61" t="str">
        <f>IF(OR($A53="",H$10=""),"",IF(IFERROR(MATCH(BBC_2!H$10,Infor!$A$13:$A$30,0),0)&gt;0,"L",IF(WEEKDAY(H$10)=1,"","X")))</f>
        <v>X</v>
      </c>
      <c r="I53" s="61" t="str">
        <f>IF(OR($A53="",I$10=""),"",IF(IFERROR(MATCH(BBC_2!I$10,Infor!$A$13:$A$30,0),0)&gt;0,"L",IF(WEEKDAY(I$10)=1,"","X")))</f>
        <v/>
      </c>
      <c r="J53" s="61" t="str">
        <f>IF(OR($A53="",J$10=""),"",IF(IFERROR(MATCH(BBC_2!J$10,Infor!$A$13:$A$30,0),0)&gt;0,"L",IF(WEEKDAY(J$10)=1,"","X")))</f>
        <v>X</v>
      </c>
      <c r="K53" s="61" t="str">
        <f>IF(OR($A53="",K$10=""),"",IF(IFERROR(MATCH(BBC_2!K$10,Infor!$A$13:$A$30,0),0)&gt;0,"L",IF(WEEKDAY(K$10)=1,"","X")))</f>
        <v>X</v>
      </c>
      <c r="L53" s="61" t="str">
        <f>IF(OR($A53="",L$10=""),"",IF(IFERROR(MATCH(BBC_2!L$10,Infor!$A$13:$A$30,0),0)&gt;0,"L",IF(WEEKDAY(L$10)=1,"","X")))</f>
        <v>X</v>
      </c>
      <c r="M53" s="61" t="str">
        <f>IF(OR($A53="",M$10=""),"",IF(IFERROR(MATCH(BBC_2!M$10,Infor!$A$13:$A$30,0),0)&gt;0,"L",IF(WEEKDAY(M$10)=1,"","X")))</f>
        <v>X</v>
      </c>
      <c r="N53" s="61" t="str">
        <f>IF(OR($A53="",N$10=""),"",IF(IFERROR(MATCH(BBC_2!N$10,Infor!$A$13:$A$30,0),0)&gt;0,"L",IF(WEEKDAY(N$10)=1,"","X")))</f>
        <v>X</v>
      </c>
      <c r="O53" s="61" t="str">
        <f>IF(OR($A53="",O$10=""),"",IF(IFERROR(MATCH(BBC_2!O$10,Infor!$A$13:$A$30,0),0)&gt;0,"L",IF(WEEKDAY(O$10)=1,"","X")))</f>
        <v>X</v>
      </c>
      <c r="P53" s="61" t="str">
        <f>IF(OR($A53="",P$10=""),"",IF(IFERROR(MATCH(BBC_2!P$10,Infor!$A$13:$A$30,0),0)&gt;0,"L",IF(WEEKDAY(P$10)=1,"","X")))</f>
        <v/>
      </c>
      <c r="Q53" s="61" t="str">
        <f>IF(OR($A53="",Q$10=""),"",IF(IFERROR(MATCH(BBC_2!Q$10,Infor!$A$13:$A$30,0),0)&gt;0,"L",IF(WEEKDAY(Q$10)=1,"","X")))</f>
        <v>X</v>
      </c>
      <c r="R53" s="61" t="str">
        <f>IF(OR($A53="",R$10=""),"",IF(IFERROR(MATCH(BBC_2!R$10,Infor!$A$13:$A$30,0),0)&gt;0,"L",IF(WEEKDAY(R$10)=1,"","X")))</f>
        <v>X</v>
      </c>
      <c r="S53" s="61" t="str">
        <f>IF(OR($A53="",S$10=""),"",IF(IFERROR(MATCH(BBC_2!S$10,Infor!$A$13:$A$30,0),0)&gt;0,"L",IF(WEEKDAY(S$10)=1,"","X")))</f>
        <v>X</v>
      </c>
      <c r="T53" s="61" t="str">
        <f>IF(OR($A53="",T$10=""),"",IF(IFERROR(MATCH(BBC_2!T$10,Infor!$A$13:$A$30,0),0)&gt;0,"L",IF(WEEKDAY(T$10)=1,"","X")))</f>
        <v>X</v>
      </c>
      <c r="U53" s="61" t="str">
        <f>IF(OR($A53="",U$10=""),"",IF(IFERROR(MATCH(BBC_2!U$10,Infor!$A$13:$A$30,0),0)&gt;0,"L",IF(WEEKDAY(U$10)=1,"","X")))</f>
        <v>X</v>
      </c>
      <c r="V53" s="61" t="str">
        <f>IF(OR($A53="",V$10=""),"",IF(IFERROR(MATCH(BBC_2!V$10,Infor!$A$13:$A$30,0),0)&gt;0,"L",IF(WEEKDAY(V$10)=1,"","X")))</f>
        <v>X</v>
      </c>
      <c r="W53" s="61" t="str">
        <f>IF(OR($A53="",W$10=""),"",IF(IFERROR(MATCH(BBC_2!W$10,Infor!$A$13:$A$30,0),0)&gt;0,"L",IF(WEEKDAY(W$10)=1,"","X")))</f>
        <v/>
      </c>
      <c r="X53" s="61" t="str">
        <f>IF(OR($A53="",X$10=""),"",IF(IFERROR(MATCH(BBC_2!X$10,Infor!$A$13:$A$30,0),0)&gt;0,"L",IF(WEEKDAY(X$10)=1,"","X")))</f>
        <v>X</v>
      </c>
      <c r="Y53" s="61" t="str">
        <f>IF(OR($A53="",Y$10=""),"",IF(IFERROR(MATCH(BBC_2!Y$10,Infor!$A$13:$A$30,0),0)&gt;0,"L",IF(WEEKDAY(Y$10)=1,"","X")))</f>
        <v>X</v>
      </c>
      <c r="Z53" s="61" t="str">
        <f>IF(OR($A53="",Z$10=""),"",IF(IFERROR(MATCH(BBC_2!Z$10,Infor!$A$13:$A$30,0),0)&gt;0,"L",IF(WEEKDAY(Z$10)=1,"","X")))</f>
        <v>X</v>
      </c>
      <c r="AA53" s="61" t="str">
        <f>IF(OR($A53="",AA$10=""),"",IF(IFERROR(MATCH(BBC_2!AA$10,Infor!$A$13:$A$30,0),0)&gt;0,"L",IF(WEEKDAY(AA$10)=1,"","X")))</f>
        <v>X</v>
      </c>
      <c r="AB53" s="61" t="str">
        <f>IF(OR($A53="",AB$10=""),"",IF(IFERROR(MATCH(BBC_2!AB$10,Infor!$A$13:$A$30,0),0)&gt;0,"L",IF(WEEKDAY(AB$10)=1,"","X")))</f>
        <v>X</v>
      </c>
      <c r="AC53" s="61" t="str">
        <f>IF(OR($A53="",AC$10=""),"",IF(IFERROR(MATCH(BBC_2!AC$10,Infor!$A$13:$A$30,0),0)&gt;0,"L",IF(WEEKDAY(AC$10)=1,"","X")))</f>
        <v>X</v>
      </c>
      <c r="AD53" s="61" t="str">
        <f>IF(OR($A53="",AD$10=""),"",IF(IFERROR(MATCH(BBC_2!AD$10,Infor!$A$13:$A$30,0),0)&gt;0,"L",IF(WEEKDAY(AD$10)=1,"","X")))</f>
        <v/>
      </c>
      <c r="AE53" s="61" t="str">
        <f>IF(OR($A53="",AE$10=""),"",IF(IFERROR(MATCH(BBC_2!AE$10,Infor!$A$13:$A$30,0),0)&gt;0,"L",IF(WEEKDAY(AE$10)=1,"","X")))</f>
        <v>X</v>
      </c>
      <c r="AF53" s="61" t="str">
        <f>IF(OR($A53="",AF$10=""),"",IF(IFERROR(MATCH(BBC_2!AF$10,Infor!$A$13:$A$30,0),0)&gt;0,"L",IF(WEEKDAY(AF$10)=1,"","X")))</f>
        <v>X</v>
      </c>
      <c r="AG53" s="61" t="str">
        <f>IF(OR($A53="",AG$10=""),"",IF(IFERROR(MATCH(BBC_2!AG$10,Infor!$A$13:$A$30,0),0)&gt;0,"L",IF(WEEKDAY(AG$10)=1,"","X")))</f>
        <v/>
      </c>
      <c r="AH53" s="61" t="str">
        <f>IF(OR($A53="",AH$10=""),"",IF(IFERROR(MATCH(BBC_2!AH$10,Infor!$A$13:$A$30,0),0)&gt;0,"L",IF(WEEKDAY(AH$10)=1,"","X")))</f>
        <v/>
      </c>
      <c r="AI53" s="61" t="str">
        <f>IF(OR($A53="",AI$10=""),"",IF(IFERROR(MATCH(BBC_2!AI$10,Infor!$A$13:$A$30,0),0)&gt;0,"L",IF(WEEKDAY(AI$10)=1,"","X")))</f>
        <v/>
      </c>
      <c r="AJ53" s="62"/>
      <c r="AK53" s="62">
        <f t="shared" si="6"/>
        <v>23</v>
      </c>
      <c r="AL53" s="62">
        <f t="shared" si="7"/>
        <v>1</v>
      </c>
      <c r="AM53" s="62"/>
      <c r="AN53" s="63"/>
      <c r="AO53" s="44">
        <f t="shared" si="0"/>
        <v>2</v>
      </c>
      <c r="AP53" s="69">
        <v>15</v>
      </c>
      <c r="AQ53" s="69" t="str">
        <f t="shared" si="8"/>
        <v>Print</v>
      </c>
      <c r="AR53" s="69"/>
      <c r="AS53" s="69"/>
      <c r="AT53" s="69"/>
    </row>
    <row r="54" spans="1:46" s="48" customFormat="1" ht="15" customHeight="1" x14ac:dyDescent="0.25">
      <c r="A54" s="48">
        <v>43</v>
      </c>
      <c r="B54" s="59">
        <f t="shared" si="5"/>
        <v>43</v>
      </c>
      <c r="C54" s="60" t="str">
        <f t="shared" si="3"/>
        <v>A43</v>
      </c>
      <c r="D54" s="60" t="str">
        <f t="shared" si="4"/>
        <v>Nhân viên</v>
      </c>
      <c r="E54" s="61" t="str">
        <f>IF(OR($A54="",E$10=""),"",IF(IFERROR(MATCH(BBC_2!E$10,Infor!$A$13:$A$30,0),0)&gt;0,"L",IF(WEEKDAY(E$10)=1,"","X")))</f>
        <v>L</v>
      </c>
      <c r="F54" s="61" t="str">
        <f>IF(OR($A54="",F$10=""),"",IF(IFERROR(MATCH(BBC_2!F$10,Infor!$A$13:$A$30,0),0)&gt;0,"L",IF(WEEKDAY(F$10)=1,"","X")))</f>
        <v>X</v>
      </c>
      <c r="G54" s="61" t="str">
        <f>IF(OR($A54="",G$10=""),"",IF(IFERROR(MATCH(BBC_2!G$10,Infor!$A$13:$A$30,0),0)&gt;0,"L",IF(WEEKDAY(G$10)=1,"","X")))</f>
        <v>X</v>
      </c>
      <c r="H54" s="61" t="str">
        <f>IF(OR($A54="",H$10=""),"",IF(IFERROR(MATCH(BBC_2!H$10,Infor!$A$13:$A$30,0),0)&gt;0,"L",IF(WEEKDAY(H$10)=1,"","X")))</f>
        <v>X</v>
      </c>
      <c r="I54" s="61" t="str">
        <f>IF(OR($A54="",I$10=""),"",IF(IFERROR(MATCH(BBC_2!I$10,Infor!$A$13:$A$30,0),0)&gt;0,"L",IF(WEEKDAY(I$10)=1,"","X")))</f>
        <v/>
      </c>
      <c r="J54" s="61" t="str">
        <f>IF(OR($A54="",J$10=""),"",IF(IFERROR(MATCH(BBC_2!J$10,Infor!$A$13:$A$30,0),0)&gt;0,"L",IF(WEEKDAY(J$10)=1,"","X")))</f>
        <v>X</v>
      </c>
      <c r="K54" s="61" t="str">
        <f>IF(OR($A54="",K$10=""),"",IF(IFERROR(MATCH(BBC_2!K$10,Infor!$A$13:$A$30,0),0)&gt;0,"L",IF(WEEKDAY(K$10)=1,"","X")))</f>
        <v>X</v>
      </c>
      <c r="L54" s="61" t="str">
        <f>IF(OR($A54="",L$10=""),"",IF(IFERROR(MATCH(BBC_2!L$10,Infor!$A$13:$A$30,0),0)&gt;0,"L",IF(WEEKDAY(L$10)=1,"","X")))</f>
        <v>X</v>
      </c>
      <c r="M54" s="61" t="str">
        <f>IF(OR($A54="",M$10=""),"",IF(IFERROR(MATCH(BBC_2!M$10,Infor!$A$13:$A$30,0),0)&gt;0,"L",IF(WEEKDAY(M$10)=1,"","X")))</f>
        <v>X</v>
      </c>
      <c r="N54" s="61" t="str">
        <f>IF(OR($A54="",N$10=""),"",IF(IFERROR(MATCH(BBC_2!N$10,Infor!$A$13:$A$30,0),0)&gt;0,"L",IF(WEEKDAY(N$10)=1,"","X")))</f>
        <v>X</v>
      </c>
      <c r="O54" s="61" t="str">
        <f>IF(OR($A54="",O$10=""),"",IF(IFERROR(MATCH(BBC_2!O$10,Infor!$A$13:$A$30,0),0)&gt;0,"L",IF(WEEKDAY(O$10)=1,"","X")))</f>
        <v>X</v>
      </c>
      <c r="P54" s="61" t="str">
        <f>IF(OR($A54="",P$10=""),"",IF(IFERROR(MATCH(BBC_2!P$10,Infor!$A$13:$A$30,0),0)&gt;0,"L",IF(WEEKDAY(P$10)=1,"","X")))</f>
        <v/>
      </c>
      <c r="Q54" s="61" t="str">
        <f>IF(OR($A54="",Q$10=""),"",IF(IFERROR(MATCH(BBC_2!Q$10,Infor!$A$13:$A$30,0),0)&gt;0,"L",IF(WEEKDAY(Q$10)=1,"","X")))</f>
        <v>X</v>
      </c>
      <c r="R54" s="61" t="str">
        <f>IF(OR($A54="",R$10=""),"",IF(IFERROR(MATCH(BBC_2!R$10,Infor!$A$13:$A$30,0),0)&gt;0,"L",IF(WEEKDAY(R$10)=1,"","X")))</f>
        <v>X</v>
      </c>
      <c r="S54" s="61" t="str">
        <f>IF(OR($A54="",S$10=""),"",IF(IFERROR(MATCH(BBC_2!S$10,Infor!$A$13:$A$30,0),0)&gt;0,"L",IF(WEEKDAY(S$10)=1,"","X")))</f>
        <v>X</v>
      </c>
      <c r="T54" s="61" t="str">
        <f>IF(OR($A54="",T$10=""),"",IF(IFERROR(MATCH(BBC_2!T$10,Infor!$A$13:$A$30,0),0)&gt;0,"L",IF(WEEKDAY(T$10)=1,"","X")))</f>
        <v>X</v>
      </c>
      <c r="U54" s="61" t="str">
        <f>IF(OR($A54="",U$10=""),"",IF(IFERROR(MATCH(BBC_2!U$10,Infor!$A$13:$A$30,0),0)&gt;0,"L",IF(WEEKDAY(U$10)=1,"","X")))</f>
        <v>X</v>
      </c>
      <c r="V54" s="61" t="str">
        <f>IF(OR($A54="",V$10=""),"",IF(IFERROR(MATCH(BBC_2!V$10,Infor!$A$13:$A$30,0),0)&gt;0,"L",IF(WEEKDAY(V$10)=1,"","X")))</f>
        <v>X</v>
      </c>
      <c r="W54" s="61" t="str">
        <f>IF(OR($A54="",W$10=""),"",IF(IFERROR(MATCH(BBC_2!W$10,Infor!$A$13:$A$30,0),0)&gt;0,"L",IF(WEEKDAY(W$10)=1,"","X")))</f>
        <v/>
      </c>
      <c r="X54" s="61" t="str">
        <f>IF(OR($A54="",X$10=""),"",IF(IFERROR(MATCH(BBC_2!X$10,Infor!$A$13:$A$30,0),0)&gt;0,"L",IF(WEEKDAY(X$10)=1,"","X")))</f>
        <v>X</v>
      </c>
      <c r="Y54" s="61" t="str">
        <f>IF(OR($A54="",Y$10=""),"",IF(IFERROR(MATCH(BBC_2!Y$10,Infor!$A$13:$A$30,0),0)&gt;0,"L",IF(WEEKDAY(Y$10)=1,"","X")))</f>
        <v>X</v>
      </c>
      <c r="Z54" s="61" t="str">
        <f>IF(OR($A54="",Z$10=""),"",IF(IFERROR(MATCH(BBC_2!Z$10,Infor!$A$13:$A$30,0),0)&gt;0,"L",IF(WEEKDAY(Z$10)=1,"","X")))</f>
        <v>X</v>
      </c>
      <c r="AA54" s="61" t="str">
        <f>IF(OR($A54="",AA$10=""),"",IF(IFERROR(MATCH(BBC_2!AA$10,Infor!$A$13:$A$30,0),0)&gt;0,"L",IF(WEEKDAY(AA$10)=1,"","X")))</f>
        <v>X</v>
      </c>
      <c r="AB54" s="61" t="str">
        <f>IF(OR($A54="",AB$10=""),"",IF(IFERROR(MATCH(BBC_2!AB$10,Infor!$A$13:$A$30,0),0)&gt;0,"L",IF(WEEKDAY(AB$10)=1,"","X")))</f>
        <v>X</v>
      </c>
      <c r="AC54" s="61" t="str">
        <f>IF(OR($A54="",AC$10=""),"",IF(IFERROR(MATCH(BBC_2!AC$10,Infor!$A$13:$A$30,0),0)&gt;0,"L",IF(WEEKDAY(AC$10)=1,"","X")))</f>
        <v>X</v>
      </c>
      <c r="AD54" s="61" t="str">
        <f>IF(OR($A54="",AD$10=""),"",IF(IFERROR(MATCH(BBC_2!AD$10,Infor!$A$13:$A$30,0),0)&gt;0,"L",IF(WEEKDAY(AD$10)=1,"","X")))</f>
        <v/>
      </c>
      <c r="AE54" s="61" t="str">
        <f>IF(OR($A54="",AE$10=""),"",IF(IFERROR(MATCH(BBC_2!AE$10,Infor!$A$13:$A$30,0),0)&gt;0,"L",IF(WEEKDAY(AE$10)=1,"","X")))</f>
        <v>X</v>
      </c>
      <c r="AF54" s="61" t="str">
        <f>IF(OR($A54="",AF$10=""),"",IF(IFERROR(MATCH(BBC_2!AF$10,Infor!$A$13:$A$30,0),0)&gt;0,"L",IF(WEEKDAY(AF$10)=1,"","X")))</f>
        <v>X</v>
      </c>
      <c r="AG54" s="61" t="str">
        <f>IF(OR($A54="",AG$10=""),"",IF(IFERROR(MATCH(BBC_2!AG$10,Infor!$A$13:$A$30,0),0)&gt;0,"L",IF(WEEKDAY(AG$10)=1,"","X")))</f>
        <v/>
      </c>
      <c r="AH54" s="61" t="str">
        <f>IF(OR($A54="",AH$10=""),"",IF(IFERROR(MATCH(BBC_2!AH$10,Infor!$A$13:$A$30,0),0)&gt;0,"L",IF(WEEKDAY(AH$10)=1,"","X")))</f>
        <v/>
      </c>
      <c r="AI54" s="61" t="str">
        <f>IF(OR($A54="",AI$10=""),"",IF(IFERROR(MATCH(BBC_2!AI$10,Infor!$A$13:$A$30,0),0)&gt;0,"L",IF(WEEKDAY(AI$10)=1,"","X")))</f>
        <v/>
      </c>
      <c r="AJ54" s="62"/>
      <c r="AK54" s="62">
        <f t="shared" si="6"/>
        <v>23</v>
      </c>
      <c r="AL54" s="62">
        <f t="shared" si="7"/>
        <v>1</v>
      </c>
      <c r="AM54" s="62"/>
      <c r="AN54" s="63"/>
      <c r="AO54" s="44">
        <f t="shared" si="0"/>
        <v>2</v>
      </c>
      <c r="AP54" s="69">
        <v>15</v>
      </c>
      <c r="AQ54" s="69" t="str">
        <f t="shared" si="8"/>
        <v>Print</v>
      </c>
      <c r="AR54" s="69"/>
      <c r="AS54" s="69"/>
      <c r="AT54" s="69"/>
    </row>
    <row r="55" spans="1:46" s="48" customFormat="1" ht="15" customHeight="1" x14ac:dyDescent="0.25">
      <c r="A55" s="48">
        <v>44</v>
      </c>
      <c r="B55" s="59">
        <f t="shared" si="5"/>
        <v>44</v>
      </c>
      <c r="C55" s="60" t="str">
        <f t="shared" si="3"/>
        <v>A44</v>
      </c>
      <c r="D55" s="60" t="str">
        <f t="shared" si="4"/>
        <v>Nhân viên</v>
      </c>
      <c r="E55" s="61" t="str">
        <f>IF(OR($A55="",E$10=""),"",IF(IFERROR(MATCH(BBC_2!E$10,Infor!$A$13:$A$30,0),0)&gt;0,"L",IF(WEEKDAY(E$10)=1,"","X")))</f>
        <v>L</v>
      </c>
      <c r="F55" s="61" t="str">
        <f>IF(OR($A55="",F$10=""),"",IF(IFERROR(MATCH(BBC_2!F$10,Infor!$A$13:$A$30,0),0)&gt;0,"L",IF(WEEKDAY(F$10)=1,"","X")))</f>
        <v>X</v>
      </c>
      <c r="G55" s="61" t="str">
        <f>IF(OR($A55="",G$10=""),"",IF(IFERROR(MATCH(BBC_2!G$10,Infor!$A$13:$A$30,0),0)&gt;0,"L",IF(WEEKDAY(G$10)=1,"","X")))</f>
        <v>X</v>
      </c>
      <c r="H55" s="61" t="str">
        <f>IF(OR($A55="",H$10=""),"",IF(IFERROR(MATCH(BBC_2!H$10,Infor!$A$13:$A$30,0),0)&gt;0,"L",IF(WEEKDAY(H$10)=1,"","X")))</f>
        <v>X</v>
      </c>
      <c r="I55" s="61" t="str">
        <f>IF(OR($A55="",I$10=""),"",IF(IFERROR(MATCH(BBC_2!I$10,Infor!$A$13:$A$30,0),0)&gt;0,"L",IF(WEEKDAY(I$10)=1,"","X")))</f>
        <v/>
      </c>
      <c r="J55" s="61" t="str">
        <f>IF(OR($A55="",J$10=""),"",IF(IFERROR(MATCH(BBC_2!J$10,Infor!$A$13:$A$30,0),0)&gt;0,"L",IF(WEEKDAY(J$10)=1,"","X")))</f>
        <v>X</v>
      </c>
      <c r="K55" s="61" t="str">
        <f>IF(OR($A55="",K$10=""),"",IF(IFERROR(MATCH(BBC_2!K$10,Infor!$A$13:$A$30,0),0)&gt;0,"L",IF(WEEKDAY(K$10)=1,"","X")))</f>
        <v>X</v>
      </c>
      <c r="L55" s="61" t="str">
        <f>IF(OR($A55="",L$10=""),"",IF(IFERROR(MATCH(BBC_2!L$10,Infor!$A$13:$A$30,0),0)&gt;0,"L",IF(WEEKDAY(L$10)=1,"","X")))</f>
        <v>X</v>
      </c>
      <c r="M55" s="61" t="str">
        <f>IF(OR($A55="",M$10=""),"",IF(IFERROR(MATCH(BBC_2!M$10,Infor!$A$13:$A$30,0),0)&gt;0,"L",IF(WEEKDAY(M$10)=1,"","X")))</f>
        <v>X</v>
      </c>
      <c r="N55" s="61" t="str">
        <f>IF(OR($A55="",N$10=""),"",IF(IFERROR(MATCH(BBC_2!N$10,Infor!$A$13:$A$30,0),0)&gt;0,"L",IF(WEEKDAY(N$10)=1,"","X")))</f>
        <v>X</v>
      </c>
      <c r="O55" s="61" t="str">
        <f>IF(OR($A55="",O$10=""),"",IF(IFERROR(MATCH(BBC_2!O$10,Infor!$A$13:$A$30,0),0)&gt;0,"L",IF(WEEKDAY(O$10)=1,"","X")))</f>
        <v>X</v>
      </c>
      <c r="P55" s="61" t="str">
        <f>IF(OR($A55="",P$10=""),"",IF(IFERROR(MATCH(BBC_2!P$10,Infor!$A$13:$A$30,0),0)&gt;0,"L",IF(WEEKDAY(P$10)=1,"","X")))</f>
        <v/>
      </c>
      <c r="Q55" s="61" t="str">
        <f>IF(OR($A55="",Q$10=""),"",IF(IFERROR(MATCH(BBC_2!Q$10,Infor!$A$13:$A$30,0),0)&gt;0,"L",IF(WEEKDAY(Q$10)=1,"","X")))</f>
        <v>X</v>
      </c>
      <c r="R55" s="61" t="str">
        <f>IF(OR($A55="",R$10=""),"",IF(IFERROR(MATCH(BBC_2!R$10,Infor!$A$13:$A$30,0),0)&gt;0,"L",IF(WEEKDAY(R$10)=1,"","X")))</f>
        <v>X</v>
      </c>
      <c r="S55" s="61" t="str">
        <f>IF(OR($A55="",S$10=""),"",IF(IFERROR(MATCH(BBC_2!S$10,Infor!$A$13:$A$30,0),0)&gt;0,"L",IF(WEEKDAY(S$10)=1,"","X")))</f>
        <v>X</v>
      </c>
      <c r="T55" s="61" t="str">
        <f>IF(OR($A55="",T$10=""),"",IF(IFERROR(MATCH(BBC_2!T$10,Infor!$A$13:$A$30,0),0)&gt;0,"L",IF(WEEKDAY(T$10)=1,"","X")))</f>
        <v>X</v>
      </c>
      <c r="U55" s="61" t="str">
        <f>IF(OR($A55="",U$10=""),"",IF(IFERROR(MATCH(BBC_2!U$10,Infor!$A$13:$A$30,0),0)&gt;0,"L",IF(WEEKDAY(U$10)=1,"","X")))</f>
        <v>X</v>
      </c>
      <c r="V55" s="61" t="str">
        <f>IF(OR($A55="",V$10=""),"",IF(IFERROR(MATCH(BBC_2!V$10,Infor!$A$13:$A$30,0),0)&gt;0,"L",IF(WEEKDAY(V$10)=1,"","X")))</f>
        <v>X</v>
      </c>
      <c r="W55" s="61" t="str">
        <f>IF(OR($A55="",W$10=""),"",IF(IFERROR(MATCH(BBC_2!W$10,Infor!$A$13:$A$30,0),0)&gt;0,"L",IF(WEEKDAY(W$10)=1,"","X")))</f>
        <v/>
      </c>
      <c r="X55" s="61" t="str">
        <f>IF(OR($A55="",X$10=""),"",IF(IFERROR(MATCH(BBC_2!X$10,Infor!$A$13:$A$30,0),0)&gt;0,"L",IF(WEEKDAY(X$10)=1,"","X")))</f>
        <v>X</v>
      </c>
      <c r="Y55" s="61" t="str">
        <f>IF(OR($A55="",Y$10=""),"",IF(IFERROR(MATCH(BBC_2!Y$10,Infor!$A$13:$A$30,0),0)&gt;0,"L",IF(WEEKDAY(Y$10)=1,"","X")))</f>
        <v>X</v>
      </c>
      <c r="Z55" s="61" t="str">
        <f>IF(OR($A55="",Z$10=""),"",IF(IFERROR(MATCH(BBC_2!Z$10,Infor!$A$13:$A$30,0),0)&gt;0,"L",IF(WEEKDAY(Z$10)=1,"","X")))</f>
        <v>X</v>
      </c>
      <c r="AA55" s="61" t="str">
        <f>IF(OR($A55="",AA$10=""),"",IF(IFERROR(MATCH(BBC_2!AA$10,Infor!$A$13:$A$30,0),0)&gt;0,"L",IF(WEEKDAY(AA$10)=1,"","X")))</f>
        <v>X</v>
      </c>
      <c r="AB55" s="61" t="str">
        <f>IF(OR($A55="",AB$10=""),"",IF(IFERROR(MATCH(BBC_2!AB$10,Infor!$A$13:$A$30,0),0)&gt;0,"L",IF(WEEKDAY(AB$10)=1,"","X")))</f>
        <v>X</v>
      </c>
      <c r="AC55" s="61" t="str">
        <f>IF(OR($A55="",AC$10=""),"",IF(IFERROR(MATCH(BBC_2!AC$10,Infor!$A$13:$A$30,0),0)&gt;0,"L",IF(WEEKDAY(AC$10)=1,"","X")))</f>
        <v>X</v>
      </c>
      <c r="AD55" s="61" t="str">
        <f>IF(OR($A55="",AD$10=""),"",IF(IFERROR(MATCH(BBC_2!AD$10,Infor!$A$13:$A$30,0),0)&gt;0,"L",IF(WEEKDAY(AD$10)=1,"","X")))</f>
        <v/>
      </c>
      <c r="AE55" s="61" t="str">
        <f>IF(OR($A55="",AE$10=""),"",IF(IFERROR(MATCH(BBC_2!AE$10,Infor!$A$13:$A$30,0),0)&gt;0,"L",IF(WEEKDAY(AE$10)=1,"","X")))</f>
        <v>X</v>
      </c>
      <c r="AF55" s="61" t="str">
        <f>IF(OR($A55="",AF$10=""),"",IF(IFERROR(MATCH(BBC_2!AF$10,Infor!$A$13:$A$30,0),0)&gt;0,"L",IF(WEEKDAY(AF$10)=1,"","X")))</f>
        <v>X</v>
      </c>
      <c r="AG55" s="61" t="str">
        <f>IF(OR($A55="",AG$10=""),"",IF(IFERROR(MATCH(BBC_2!AG$10,Infor!$A$13:$A$30,0),0)&gt;0,"L",IF(WEEKDAY(AG$10)=1,"","X")))</f>
        <v/>
      </c>
      <c r="AH55" s="61" t="str">
        <f>IF(OR($A55="",AH$10=""),"",IF(IFERROR(MATCH(BBC_2!AH$10,Infor!$A$13:$A$30,0),0)&gt;0,"L",IF(WEEKDAY(AH$10)=1,"","X")))</f>
        <v/>
      </c>
      <c r="AI55" s="61" t="str">
        <f>IF(OR($A55="",AI$10=""),"",IF(IFERROR(MATCH(BBC_2!AI$10,Infor!$A$13:$A$30,0),0)&gt;0,"L",IF(WEEKDAY(AI$10)=1,"","X")))</f>
        <v/>
      </c>
      <c r="AJ55" s="62"/>
      <c r="AK55" s="62">
        <f t="shared" si="6"/>
        <v>23</v>
      </c>
      <c r="AL55" s="62">
        <f t="shared" si="7"/>
        <v>1</v>
      </c>
      <c r="AM55" s="62"/>
      <c r="AN55" s="63"/>
      <c r="AO55" s="44">
        <f t="shared" si="0"/>
        <v>2</v>
      </c>
      <c r="AP55" s="69">
        <v>15</v>
      </c>
      <c r="AQ55" s="69" t="str">
        <f t="shared" si="8"/>
        <v>Print</v>
      </c>
      <c r="AR55" s="69"/>
      <c r="AS55" s="69"/>
      <c r="AT55" s="69"/>
    </row>
    <row r="56" spans="1:46" s="48" customFormat="1" ht="15" customHeight="1" x14ac:dyDescent="0.25">
      <c r="A56" s="48">
        <v>45</v>
      </c>
      <c r="B56" s="59">
        <f t="shared" si="5"/>
        <v>45</v>
      </c>
      <c r="C56" s="60" t="str">
        <f t="shared" si="3"/>
        <v>A45</v>
      </c>
      <c r="D56" s="60" t="str">
        <f t="shared" si="4"/>
        <v>Nhân viên</v>
      </c>
      <c r="E56" s="61" t="str">
        <f>IF(OR($A56="",E$10=""),"",IF(IFERROR(MATCH(BBC_2!E$10,Infor!$A$13:$A$30,0),0)&gt;0,"L",IF(WEEKDAY(E$10)=1,"","X")))</f>
        <v>L</v>
      </c>
      <c r="F56" s="61" t="str">
        <f>IF(OR($A56="",F$10=""),"",IF(IFERROR(MATCH(BBC_2!F$10,Infor!$A$13:$A$30,0),0)&gt;0,"L",IF(WEEKDAY(F$10)=1,"","X")))</f>
        <v>X</v>
      </c>
      <c r="G56" s="61" t="str">
        <f>IF(OR($A56="",G$10=""),"",IF(IFERROR(MATCH(BBC_2!G$10,Infor!$A$13:$A$30,0),0)&gt;0,"L",IF(WEEKDAY(G$10)=1,"","X")))</f>
        <v>X</v>
      </c>
      <c r="H56" s="61" t="str">
        <f>IF(OR($A56="",H$10=""),"",IF(IFERROR(MATCH(BBC_2!H$10,Infor!$A$13:$A$30,0),0)&gt;0,"L",IF(WEEKDAY(H$10)=1,"","X")))</f>
        <v>X</v>
      </c>
      <c r="I56" s="61" t="str">
        <f>IF(OR($A56="",I$10=""),"",IF(IFERROR(MATCH(BBC_2!I$10,Infor!$A$13:$A$30,0),0)&gt;0,"L",IF(WEEKDAY(I$10)=1,"","X")))</f>
        <v/>
      </c>
      <c r="J56" s="61" t="str">
        <f>IF(OR($A56="",J$10=""),"",IF(IFERROR(MATCH(BBC_2!J$10,Infor!$A$13:$A$30,0),0)&gt;0,"L",IF(WEEKDAY(J$10)=1,"","X")))</f>
        <v>X</v>
      </c>
      <c r="K56" s="61" t="str">
        <f>IF(OR($A56="",K$10=""),"",IF(IFERROR(MATCH(BBC_2!K$10,Infor!$A$13:$A$30,0),0)&gt;0,"L",IF(WEEKDAY(K$10)=1,"","X")))</f>
        <v>X</v>
      </c>
      <c r="L56" s="61" t="str">
        <f>IF(OR($A56="",L$10=""),"",IF(IFERROR(MATCH(BBC_2!L$10,Infor!$A$13:$A$30,0),0)&gt;0,"L",IF(WEEKDAY(L$10)=1,"","X")))</f>
        <v>X</v>
      </c>
      <c r="M56" s="61" t="str">
        <f>IF(OR($A56="",M$10=""),"",IF(IFERROR(MATCH(BBC_2!M$10,Infor!$A$13:$A$30,0),0)&gt;0,"L",IF(WEEKDAY(M$10)=1,"","X")))</f>
        <v>X</v>
      </c>
      <c r="N56" s="61" t="str">
        <f>IF(OR($A56="",N$10=""),"",IF(IFERROR(MATCH(BBC_2!N$10,Infor!$A$13:$A$30,0),0)&gt;0,"L",IF(WEEKDAY(N$10)=1,"","X")))</f>
        <v>X</v>
      </c>
      <c r="O56" s="61" t="str">
        <f>IF(OR($A56="",O$10=""),"",IF(IFERROR(MATCH(BBC_2!O$10,Infor!$A$13:$A$30,0),0)&gt;0,"L",IF(WEEKDAY(O$10)=1,"","X")))</f>
        <v>X</v>
      </c>
      <c r="P56" s="61" t="str">
        <f>IF(OR($A56="",P$10=""),"",IF(IFERROR(MATCH(BBC_2!P$10,Infor!$A$13:$A$30,0),0)&gt;0,"L",IF(WEEKDAY(P$10)=1,"","X")))</f>
        <v/>
      </c>
      <c r="Q56" s="61" t="str">
        <f>IF(OR($A56="",Q$10=""),"",IF(IFERROR(MATCH(BBC_2!Q$10,Infor!$A$13:$A$30,0),0)&gt;0,"L",IF(WEEKDAY(Q$10)=1,"","X")))</f>
        <v>X</v>
      </c>
      <c r="R56" s="61" t="str">
        <f>IF(OR($A56="",R$10=""),"",IF(IFERROR(MATCH(BBC_2!R$10,Infor!$A$13:$A$30,0),0)&gt;0,"L",IF(WEEKDAY(R$10)=1,"","X")))</f>
        <v>X</v>
      </c>
      <c r="S56" s="61" t="str">
        <f>IF(OR($A56="",S$10=""),"",IF(IFERROR(MATCH(BBC_2!S$10,Infor!$A$13:$A$30,0),0)&gt;0,"L",IF(WEEKDAY(S$10)=1,"","X")))</f>
        <v>X</v>
      </c>
      <c r="T56" s="61" t="str">
        <f>IF(OR($A56="",T$10=""),"",IF(IFERROR(MATCH(BBC_2!T$10,Infor!$A$13:$A$30,0),0)&gt;0,"L",IF(WEEKDAY(T$10)=1,"","X")))</f>
        <v>X</v>
      </c>
      <c r="U56" s="61" t="str">
        <f>IF(OR($A56="",U$10=""),"",IF(IFERROR(MATCH(BBC_2!U$10,Infor!$A$13:$A$30,0),0)&gt;0,"L",IF(WEEKDAY(U$10)=1,"","X")))</f>
        <v>X</v>
      </c>
      <c r="V56" s="61" t="str">
        <f>IF(OR($A56="",V$10=""),"",IF(IFERROR(MATCH(BBC_2!V$10,Infor!$A$13:$A$30,0),0)&gt;0,"L",IF(WEEKDAY(V$10)=1,"","X")))</f>
        <v>X</v>
      </c>
      <c r="W56" s="61" t="str">
        <f>IF(OR($A56="",W$10=""),"",IF(IFERROR(MATCH(BBC_2!W$10,Infor!$A$13:$A$30,0),0)&gt;0,"L",IF(WEEKDAY(W$10)=1,"","X")))</f>
        <v/>
      </c>
      <c r="X56" s="61" t="str">
        <f>IF(OR($A56="",X$10=""),"",IF(IFERROR(MATCH(BBC_2!X$10,Infor!$A$13:$A$30,0),0)&gt;0,"L",IF(WEEKDAY(X$10)=1,"","X")))</f>
        <v>X</v>
      </c>
      <c r="Y56" s="61" t="str">
        <f>IF(OR($A56="",Y$10=""),"",IF(IFERROR(MATCH(BBC_2!Y$10,Infor!$A$13:$A$30,0),0)&gt;0,"L",IF(WEEKDAY(Y$10)=1,"","X")))</f>
        <v>X</v>
      </c>
      <c r="Z56" s="61" t="str">
        <f>IF(OR($A56="",Z$10=""),"",IF(IFERROR(MATCH(BBC_2!Z$10,Infor!$A$13:$A$30,0),0)&gt;0,"L",IF(WEEKDAY(Z$10)=1,"","X")))</f>
        <v>X</v>
      </c>
      <c r="AA56" s="61" t="str">
        <f>IF(OR($A56="",AA$10=""),"",IF(IFERROR(MATCH(BBC_2!AA$10,Infor!$A$13:$A$30,0),0)&gt;0,"L",IF(WEEKDAY(AA$10)=1,"","X")))</f>
        <v>X</v>
      </c>
      <c r="AB56" s="61" t="str">
        <f>IF(OR($A56="",AB$10=""),"",IF(IFERROR(MATCH(BBC_2!AB$10,Infor!$A$13:$A$30,0),0)&gt;0,"L",IF(WEEKDAY(AB$10)=1,"","X")))</f>
        <v>X</v>
      </c>
      <c r="AC56" s="61" t="str">
        <f>IF(OR($A56="",AC$10=""),"",IF(IFERROR(MATCH(BBC_2!AC$10,Infor!$A$13:$A$30,0),0)&gt;0,"L",IF(WEEKDAY(AC$10)=1,"","X")))</f>
        <v>X</v>
      </c>
      <c r="AD56" s="61" t="str">
        <f>IF(OR($A56="",AD$10=""),"",IF(IFERROR(MATCH(BBC_2!AD$10,Infor!$A$13:$A$30,0),0)&gt;0,"L",IF(WEEKDAY(AD$10)=1,"","X")))</f>
        <v/>
      </c>
      <c r="AE56" s="61" t="str">
        <f>IF(OR($A56="",AE$10=""),"",IF(IFERROR(MATCH(BBC_2!AE$10,Infor!$A$13:$A$30,0),0)&gt;0,"L",IF(WEEKDAY(AE$10)=1,"","X")))</f>
        <v>X</v>
      </c>
      <c r="AF56" s="61" t="str">
        <f>IF(OR($A56="",AF$10=""),"",IF(IFERROR(MATCH(BBC_2!AF$10,Infor!$A$13:$A$30,0),0)&gt;0,"L",IF(WEEKDAY(AF$10)=1,"","X")))</f>
        <v>X</v>
      </c>
      <c r="AG56" s="61" t="str">
        <f>IF(OR($A56="",AG$10=""),"",IF(IFERROR(MATCH(BBC_2!AG$10,Infor!$A$13:$A$30,0),0)&gt;0,"L",IF(WEEKDAY(AG$10)=1,"","X")))</f>
        <v/>
      </c>
      <c r="AH56" s="61" t="str">
        <f>IF(OR($A56="",AH$10=""),"",IF(IFERROR(MATCH(BBC_2!AH$10,Infor!$A$13:$A$30,0),0)&gt;0,"L",IF(WEEKDAY(AH$10)=1,"","X")))</f>
        <v/>
      </c>
      <c r="AI56" s="61" t="str">
        <f>IF(OR($A56="",AI$10=""),"",IF(IFERROR(MATCH(BBC_2!AI$10,Infor!$A$13:$A$30,0),0)&gt;0,"L",IF(WEEKDAY(AI$10)=1,"","X")))</f>
        <v/>
      </c>
      <c r="AJ56" s="62"/>
      <c r="AK56" s="62">
        <f t="shared" si="6"/>
        <v>23</v>
      </c>
      <c r="AL56" s="62">
        <f t="shared" si="7"/>
        <v>1</v>
      </c>
      <c r="AM56" s="62"/>
      <c r="AN56" s="63"/>
      <c r="AO56" s="44">
        <f t="shared" si="0"/>
        <v>2</v>
      </c>
      <c r="AP56" s="69">
        <v>15</v>
      </c>
      <c r="AQ56" s="69" t="str">
        <f t="shared" si="8"/>
        <v>Print</v>
      </c>
      <c r="AR56" s="69"/>
      <c r="AS56" s="69"/>
      <c r="AT56" s="69"/>
    </row>
    <row r="57" spans="1:46" s="48" customFormat="1" ht="15" customHeight="1" x14ac:dyDescent="0.25">
      <c r="A57" s="48">
        <v>46</v>
      </c>
      <c r="B57" s="59">
        <f t="shared" si="5"/>
        <v>46</v>
      </c>
      <c r="C57" s="60" t="str">
        <f t="shared" si="3"/>
        <v>A46</v>
      </c>
      <c r="D57" s="60" t="str">
        <f t="shared" si="4"/>
        <v>Nhân viên</v>
      </c>
      <c r="E57" s="61" t="str">
        <f>IF(OR($A57="",E$10=""),"",IF(IFERROR(MATCH(BBC_2!E$10,Infor!$A$13:$A$30,0),0)&gt;0,"L",IF(WEEKDAY(E$10)=1,"","X")))</f>
        <v>L</v>
      </c>
      <c r="F57" s="61" t="str">
        <f>IF(OR($A57="",F$10=""),"",IF(IFERROR(MATCH(BBC_2!F$10,Infor!$A$13:$A$30,0),0)&gt;0,"L",IF(WEEKDAY(F$10)=1,"","X")))</f>
        <v>X</v>
      </c>
      <c r="G57" s="61" t="str">
        <f>IF(OR($A57="",G$10=""),"",IF(IFERROR(MATCH(BBC_2!G$10,Infor!$A$13:$A$30,0),0)&gt;0,"L",IF(WEEKDAY(G$10)=1,"","X")))</f>
        <v>X</v>
      </c>
      <c r="H57" s="61" t="str">
        <f>IF(OR($A57="",H$10=""),"",IF(IFERROR(MATCH(BBC_2!H$10,Infor!$A$13:$A$30,0),0)&gt;0,"L",IF(WEEKDAY(H$10)=1,"","X")))</f>
        <v>X</v>
      </c>
      <c r="I57" s="61" t="str">
        <f>IF(OR($A57="",I$10=""),"",IF(IFERROR(MATCH(BBC_2!I$10,Infor!$A$13:$A$30,0),0)&gt;0,"L",IF(WEEKDAY(I$10)=1,"","X")))</f>
        <v/>
      </c>
      <c r="J57" s="61" t="str">
        <f>IF(OR($A57="",J$10=""),"",IF(IFERROR(MATCH(BBC_2!J$10,Infor!$A$13:$A$30,0),0)&gt;0,"L",IF(WEEKDAY(J$10)=1,"","X")))</f>
        <v>X</v>
      </c>
      <c r="K57" s="61" t="str">
        <f>IF(OR($A57="",K$10=""),"",IF(IFERROR(MATCH(BBC_2!K$10,Infor!$A$13:$A$30,0),0)&gt;0,"L",IF(WEEKDAY(K$10)=1,"","X")))</f>
        <v>X</v>
      </c>
      <c r="L57" s="61" t="str">
        <f>IF(OR($A57="",L$10=""),"",IF(IFERROR(MATCH(BBC_2!L$10,Infor!$A$13:$A$30,0),0)&gt;0,"L",IF(WEEKDAY(L$10)=1,"","X")))</f>
        <v>X</v>
      </c>
      <c r="M57" s="61" t="str">
        <f>IF(OR($A57="",M$10=""),"",IF(IFERROR(MATCH(BBC_2!M$10,Infor!$A$13:$A$30,0),0)&gt;0,"L",IF(WEEKDAY(M$10)=1,"","X")))</f>
        <v>X</v>
      </c>
      <c r="N57" s="61" t="str">
        <f>IF(OR($A57="",N$10=""),"",IF(IFERROR(MATCH(BBC_2!N$10,Infor!$A$13:$A$30,0),0)&gt;0,"L",IF(WEEKDAY(N$10)=1,"","X")))</f>
        <v>X</v>
      </c>
      <c r="O57" s="61" t="str">
        <f>IF(OR($A57="",O$10=""),"",IF(IFERROR(MATCH(BBC_2!O$10,Infor!$A$13:$A$30,0),0)&gt;0,"L",IF(WEEKDAY(O$10)=1,"","X")))</f>
        <v>X</v>
      </c>
      <c r="P57" s="61" t="str">
        <f>IF(OR($A57="",P$10=""),"",IF(IFERROR(MATCH(BBC_2!P$10,Infor!$A$13:$A$30,0),0)&gt;0,"L",IF(WEEKDAY(P$10)=1,"","X")))</f>
        <v/>
      </c>
      <c r="Q57" s="61" t="str">
        <f>IF(OR($A57="",Q$10=""),"",IF(IFERROR(MATCH(BBC_2!Q$10,Infor!$A$13:$A$30,0),0)&gt;0,"L",IF(WEEKDAY(Q$10)=1,"","X")))</f>
        <v>X</v>
      </c>
      <c r="R57" s="61" t="str">
        <f>IF(OR($A57="",R$10=""),"",IF(IFERROR(MATCH(BBC_2!R$10,Infor!$A$13:$A$30,0),0)&gt;0,"L",IF(WEEKDAY(R$10)=1,"","X")))</f>
        <v>X</v>
      </c>
      <c r="S57" s="61" t="str">
        <f>IF(OR($A57="",S$10=""),"",IF(IFERROR(MATCH(BBC_2!S$10,Infor!$A$13:$A$30,0),0)&gt;0,"L",IF(WEEKDAY(S$10)=1,"","X")))</f>
        <v>X</v>
      </c>
      <c r="T57" s="61" t="str">
        <f>IF(OR($A57="",T$10=""),"",IF(IFERROR(MATCH(BBC_2!T$10,Infor!$A$13:$A$30,0),0)&gt;0,"L",IF(WEEKDAY(T$10)=1,"","X")))</f>
        <v>X</v>
      </c>
      <c r="U57" s="61" t="str">
        <f>IF(OR($A57="",U$10=""),"",IF(IFERROR(MATCH(BBC_2!U$10,Infor!$A$13:$A$30,0),0)&gt;0,"L",IF(WEEKDAY(U$10)=1,"","X")))</f>
        <v>X</v>
      </c>
      <c r="V57" s="61" t="str">
        <f>IF(OR($A57="",V$10=""),"",IF(IFERROR(MATCH(BBC_2!V$10,Infor!$A$13:$A$30,0),0)&gt;0,"L",IF(WEEKDAY(V$10)=1,"","X")))</f>
        <v>X</v>
      </c>
      <c r="W57" s="61" t="str">
        <f>IF(OR($A57="",W$10=""),"",IF(IFERROR(MATCH(BBC_2!W$10,Infor!$A$13:$A$30,0),0)&gt;0,"L",IF(WEEKDAY(W$10)=1,"","X")))</f>
        <v/>
      </c>
      <c r="X57" s="61" t="str">
        <f>IF(OR($A57="",X$10=""),"",IF(IFERROR(MATCH(BBC_2!X$10,Infor!$A$13:$A$30,0),0)&gt;0,"L",IF(WEEKDAY(X$10)=1,"","X")))</f>
        <v>X</v>
      </c>
      <c r="Y57" s="61" t="str">
        <f>IF(OR($A57="",Y$10=""),"",IF(IFERROR(MATCH(BBC_2!Y$10,Infor!$A$13:$A$30,0),0)&gt;0,"L",IF(WEEKDAY(Y$10)=1,"","X")))</f>
        <v>X</v>
      </c>
      <c r="Z57" s="61" t="str">
        <f>IF(OR($A57="",Z$10=""),"",IF(IFERROR(MATCH(BBC_2!Z$10,Infor!$A$13:$A$30,0),0)&gt;0,"L",IF(WEEKDAY(Z$10)=1,"","X")))</f>
        <v>X</v>
      </c>
      <c r="AA57" s="61" t="str">
        <f>IF(OR($A57="",AA$10=""),"",IF(IFERROR(MATCH(BBC_2!AA$10,Infor!$A$13:$A$30,0),0)&gt;0,"L",IF(WEEKDAY(AA$10)=1,"","X")))</f>
        <v>X</v>
      </c>
      <c r="AB57" s="61" t="str">
        <f>IF(OR($A57="",AB$10=""),"",IF(IFERROR(MATCH(BBC_2!AB$10,Infor!$A$13:$A$30,0),0)&gt;0,"L",IF(WEEKDAY(AB$10)=1,"","X")))</f>
        <v>X</v>
      </c>
      <c r="AC57" s="61" t="str">
        <f>IF(OR($A57="",AC$10=""),"",IF(IFERROR(MATCH(BBC_2!AC$10,Infor!$A$13:$A$30,0),0)&gt;0,"L",IF(WEEKDAY(AC$10)=1,"","X")))</f>
        <v>X</v>
      </c>
      <c r="AD57" s="61" t="str">
        <f>IF(OR($A57="",AD$10=""),"",IF(IFERROR(MATCH(BBC_2!AD$10,Infor!$A$13:$A$30,0),0)&gt;0,"L",IF(WEEKDAY(AD$10)=1,"","X")))</f>
        <v/>
      </c>
      <c r="AE57" s="61" t="str">
        <f>IF(OR($A57="",AE$10=""),"",IF(IFERROR(MATCH(BBC_2!AE$10,Infor!$A$13:$A$30,0),0)&gt;0,"L",IF(WEEKDAY(AE$10)=1,"","X")))</f>
        <v>X</v>
      </c>
      <c r="AF57" s="61" t="str">
        <f>IF(OR($A57="",AF$10=""),"",IF(IFERROR(MATCH(BBC_2!AF$10,Infor!$A$13:$A$30,0),0)&gt;0,"L",IF(WEEKDAY(AF$10)=1,"","X")))</f>
        <v>X</v>
      </c>
      <c r="AG57" s="61" t="str">
        <f>IF(OR($A57="",AG$10=""),"",IF(IFERROR(MATCH(BBC_2!AG$10,Infor!$A$13:$A$30,0),0)&gt;0,"L",IF(WEEKDAY(AG$10)=1,"","X")))</f>
        <v/>
      </c>
      <c r="AH57" s="61" t="str">
        <f>IF(OR($A57="",AH$10=""),"",IF(IFERROR(MATCH(BBC_2!AH$10,Infor!$A$13:$A$30,0),0)&gt;0,"L",IF(WEEKDAY(AH$10)=1,"","X")))</f>
        <v/>
      </c>
      <c r="AI57" s="61" t="str">
        <f>IF(OR($A57="",AI$10=""),"",IF(IFERROR(MATCH(BBC_2!AI$10,Infor!$A$13:$A$30,0),0)&gt;0,"L",IF(WEEKDAY(AI$10)=1,"","X")))</f>
        <v/>
      </c>
      <c r="AJ57" s="62"/>
      <c r="AK57" s="62">
        <f t="shared" si="6"/>
        <v>23</v>
      </c>
      <c r="AL57" s="62">
        <f t="shared" si="7"/>
        <v>1</v>
      </c>
      <c r="AM57" s="62"/>
      <c r="AN57" s="63"/>
      <c r="AO57" s="44">
        <f t="shared" si="0"/>
        <v>2</v>
      </c>
      <c r="AP57" s="69">
        <v>15</v>
      </c>
      <c r="AQ57" s="69" t="str">
        <f t="shared" si="8"/>
        <v>Print</v>
      </c>
      <c r="AR57" s="69"/>
      <c r="AS57" s="69"/>
      <c r="AT57" s="69"/>
    </row>
    <row r="58" spans="1:46" s="48" customFormat="1" ht="15" customHeight="1" x14ac:dyDescent="0.25">
      <c r="A58" s="48">
        <v>47</v>
      </c>
      <c r="B58" s="59">
        <f t="shared" si="5"/>
        <v>47</v>
      </c>
      <c r="C58" s="60" t="str">
        <f t="shared" si="3"/>
        <v>A47</v>
      </c>
      <c r="D58" s="60" t="str">
        <f t="shared" si="4"/>
        <v>Nhân viên</v>
      </c>
      <c r="E58" s="61" t="str">
        <f>IF(OR($A58="",E$10=""),"",IF(IFERROR(MATCH(BBC_2!E$10,Infor!$A$13:$A$30,0),0)&gt;0,"L",IF(WEEKDAY(E$10)=1,"","X")))</f>
        <v>L</v>
      </c>
      <c r="F58" s="61" t="str">
        <f>IF(OR($A58="",F$10=""),"",IF(IFERROR(MATCH(BBC_2!F$10,Infor!$A$13:$A$30,0),0)&gt;0,"L",IF(WEEKDAY(F$10)=1,"","X")))</f>
        <v>X</v>
      </c>
      <c r="G58" s="61" t="str">
        <f>IF(OR($A58="",G$10=""),"",IF(IFERROR(MATCH(BBC_2!G$10,Infor!$A$13:$A$30,0),0)&gt;0,"L",IF(WEEKDAY(G$10)=1,"","X")))</f>
        <v>X</v>
      </c>
      <c r="H58" s="61" t="str">
        <f>IF(OR($A58="",H$10=""),"",IF(IFERROR(MATCH(BBC_2!H$10,Infor!$A$13:$A$30,0),0)&gt;0,"L",IF(WEEKDAY(H$10)=1,"","X")))</f>
        <v>X</v>
      </c>
      <c r="I58" s="61" t="str">
        <f>IF(OR($A58="",I$10=""),"",IF(IFERROR(MATCH(BBC_2!I$10,Infor!$A$13:$A$30,0),0)&gt;0,"L",IF(WEEKDAY(I$10)=1,"","X")))</f>
        <v/>
      </c>
      <c r="J58" s="61" t="str">
        <f>IF(OR($A58="",J$10=""),"",IF(IFERROR(MATCH(BBC_2!J$10,Infor!$A$13:$A$30,0),0)&gt;0,"L",IF(WEEKDAY(J$10)=1,"","X")))</f>
        <v>X</v>
      </c>
      <c r="K58" s="61" t="str">
        <f>IF(OR($A58="",K$10=""),"",IF(IFERROR(MATCH(BBC_2!K$10,Infor!$A$13:$A$30,0),0)&gt;0,"L",IF(WEEKDAY(K$10)=1,"","X")))</f>
        <v>X</v>
      </c>
      <c r="L58" s="61" t="str">
        <f>IF(OR($A58="",L$10=""),"",IF(IFERROR(MATCH(BBC_2!L$10,Infor!$A$13:$A$30,0),0)&gt;0,"L",IF(WEEKDAY(L$10)=1,"","X")))</f>
        <v>X</v>
      </c>
      <c r="M58" s="61" t="str">
        <f>IF(OR($A58="",M$10=""),"",IF(IFERROR(MATCH(BBC_2!M$10,Infor!$A$13:$A$30,0),0)&gt;0,"L",IF(WEEKDAY(M$10)=1,"","X")))</f>
        <v>X</v>
      </c>
      <c r="N58" s="61" t="str">
        <f>IF(OR($A58="",N$10=""),"",IF(IFERROR(MATCH(BBC_2!N$10,Infor!$A$13:$A$30,0),0)&gt;0,"L",IF(WEEKDAY(N$10)=1,"","X")))</f>
        <v>X</v>
      </c>
      <c r="O58" s="61" t="str">
        <f>IF(OR($A58="",O$10=""),"",IF(IFERROR(MATCH(BBC_2!O$10,Infor!$A$13:$A$30,0),0)&gt;0,"L",IF(WEEKDAY(O$10)=1,"","X")))</f>
        <v>X</v>
      </c>
      <c r="P58" s="61" t="str">
        <f>IF(OR($A58="",P$10=""),"",IF(IFERROR(MATCH(BBC_2!P$10,Infor!$A$13:$A$30,0),0)&gt;0,"L",IF(WEEKDAY(P$10)=1,"","X")))</f>
        <v/>
      </c>
      <c r="Q58" s="61" t="str">
        <f>IF(OR($A58="",Q$10=""),"",IF(IFERROR(MATCH(BBC_2!Q$10,Infor!$A$13:$A$30,0),0)&gt;0,"L",IF(WEEKDAY(Q$10)=1,"","X")))</f>
        <v>X</v>
      </c>
      <c r="R58" s="61" t="str">
        <f>IF(OR($A58="",R$10=""),"",IF(IFERROR(MATCH(BBC_2!R$10,Infor!$A$13:$A$30,0),0)&gt;0,"L",IF(WEEKDAY(R$10)=1,"","X")))</f>
        <v>X</v>
      </c>
      <c r="S58" s="61" t="str">
        <f>IF(OR($A58="",S$10=""),"",IF(IFERROR(MATCH(BBC_2!S$10,Infor!$A$13:$A$30,0),0)&gt;0,"L",IF(WEEKDAY(S$10)=1,"","X")))</f>
        <v>X</v>
      </c>
      <c r="T58" s="61" t="str">
        <f>IF(OR($A58="",T$10=""),"",IF(IFERROR(MATCH(BBC_2!T$10,Infor!$A$13:$A$30,0),0)&gt;0,"L",IF(WEEKDAY(T$10)=1,"","X")))</f>
        <v>X</v>
      </c>
      <c r="U58" s="61" t="str">
        <f>IF(OR($A58="",U$10=""),"",IF(IFERROR(MATCH(BBC_2!U$10,Infor!$A$13:$A$30,0),0)&gt;0,"L",IF(WEEKDAY(U$10)=1,"","X")))</f>
        <v>X</v>
      </c>
      <c r="V58" s="61" t="str">
        <f>IF(OR($A58="",V$10=""),"",IF(IFERROR(MATCH(BBC_2!V$10,Infor!$A$13:$A$30,0),0)&gt;0,"L",IF(WEEKDAY(V$10)=1,"","X")))</f>
        <v>X</v>
      </c>
      <c r="W58" s="61" t="str">
        <f>IF(OR($A58="",W$10=""),"",IF(IFERROR(MATCH(BBC_2!W$10,Infor!$A$13:$A$30,0),0)&gt;0,"L",IF(WEEKDAY(W$10)=1,"","X")))</f>
        <v/>
      </c>
      <c r="X58" s="61" t="str">
        <f>IF(OR($A58="",X$10=""),"",IF(IFERROR(MATCH(BBC_2!X$10,Infor!$A$13:$A$30,0),0)&gt;0,"L",IF(WEEKDAY(X$10)=1,"","X")))</f>
        <v>X</v>
      </c>
      <c r="Y58" s="61" t="str">
        <f>IF(OR($A58="",Y$10=""),"",IF(IFERROR(MATCH(BBC_2!Y$10,Infor!$A$13:$A$30,0),0)&gt;0,"L",IF(WEEKDAY(Y$10)=1,"","X")))</f>
        <v>X</v>
      </c>
      <c r="Z58" s="61" t="str">
        <f>IF(OR($A58="",Z$10=""),"",IF(IFERROR(MATCH(BBC_2!Z$10,Infor!$A$13:$A$30,0),0)&gt;0,"L",IF(WEEKDAY(Z$10)=1,"","X")))</f>
        <v>X</v>
      </c>
      <c r="AA58" s="61" t="str">
        <f>IF(OR($A58="",AA$10=""),"",IF(IFERROR(MATCH(BBC_2!AA$10,Infor!$A$13:$A$30,0),0)&gt;0,"L",IF(WEEKDAY(AA$10)=1,"","X")))</f>
        <v>X</v>
      </c>
      <c r="AB58" s="61" t="str">
        <f>IF(OR($A58="",AB$10=""),"",IF(IFERROR(MATCH(BBC_2!AB$10,Infor!$A$13:$A$30,0),0)&gt;0,"L",IF(WEEKDAY(AB$10)=1,"","X")))</f>
        <v>X</v>
      </c>
      <c r="AC58" s="61" t="str">
        <f>IF(OR($A58="",AC$10=""),"",IF(IFERROR(MATCH(BBC_2!AC$10,Infor!$A$13:$A$30,0),0)&gt;0,"L",IF(WEEKDAY(AC$10)=1,"","X")))</f>
        <v>X</v>
      </c>
      <c r="AD58" s="61" t="str">
        <f>IF(OR($A58="",AD$10=""),"",IF(IFERROR(MATCH(BBC_2!AD$10,Infor!$A$13:$A$30,0),0)&gt;0,"L",IF(WEEKDAY(AD$10)=1,"","X")))</f>
        <v/>
      </c>
      <c r="AE58" s="61" t="str">
        <f>IF(OR($A58="",AE$10=""),"",IF(IFERROR(MATCH(BBC_2!AE$10,Infor!$A$13:$A$30,0),0)&gt;0,"L",IF(WEEKDAY(AE$10)=1,"","X")))</f>
        <v>X</v>
      </c>
      <c r="AF58" s="61" t="str">
        <f>IF(OR($A58="",AF$10=""),"",IF(IFERROR(MATCH(BBC_2!AF$10,Infor!$A$13:$A$30,0),0)&gt;0,"L",IF(WEEKDAY(AF$10)=1,"","X")))</f>
        <v>X</v>
      </c>
      <c r="AG58" s="61" t="str">
        <f>IF(OR($A58="",AG$10=""),"",IF(IFERROR(MATCH(BBC_2!AG$10,Infor!$A$13:$A$30,0),0)&gt;0,"L",IF(WEEKDAY(AG$10)=1,"","X")))</f>
        <v/>
      </c>
      <c r="AH58" s="61" t="str">
        <f>IF(OR($A58="",AH$10=""),"",IF(IFERROR(MATCH(BBC_2!AH$10,Infor!$A$13:$A$30,0),0)&gt;0,"L",IF(WEEKDAY(AH$10)=1,"","X")))</f>
        <v/>
      </c>
      <c r="AI58" s="61" t="str">
        <f>IF(OR($A58="",AI$10=""),"",IF(IFERROR(MATCH(BBC_2!AI$10,Infor!$A$13:$A$30,0),0)&gt;0,"L",IF(WEEKDAY(AI$10)=1,"","X")))</f>
        <v/>
      </c>
      <c r="AJ58" s="62"/>
      <c r="AK58" s="62">
        <f t="shared" si="6"/>
        <v>23</v>
      </c>
      <c r="AL58" s="62">
        <f t="shared" si="7"/>
        <v>1</v>
      </c>
      <c r="AM58" s="62"/>
      <c r="AN58" s="63"/>
      <c r="AO58" s="44">
        <f t="shared" si="0"/>
        <v>2</v>
      </c>
      <c r="AP58" s="69">
        <v>15</v>
      </c>
      <c r="AQ58" s="69" t="str">
        <f t="shared" si="8"/>
        <v>Print</v>
      </c>
      <c r="AR58" s="69"/>
      <c r="AS58" s="69"/>
      <c r="AT58" s="69"/>
    </row>
    <row r="59" spans="1:46" s="48" customFormat="1" ht="15" customHeight="1" x14ac:dyDescent="0.25">
      <c r="A59" s="48">
        <v>48</v>
      </c>
      <c r="B59" s="59">
        <f t="shared" si="5"/>
        <v>48</v>
      </c>
      <c r="C59" s="60" t="str">
        <f t="shared" si="3"/>
        <v>A48</v>
      </c>
      <c r="D59" s="60" t="str">
        <f t="shared" si="4"/>
        <v>Nhân viên</v>
      </c>
      <c r="E59" s="61" t="str">
        <f>IF(OR($A59="",E$10=""),"",IF(IFERROR(MATCH(BBC_2!E$10,Infor!$A$13:$A$30,0),0)&gt;0,"L",IF(WEEKDAY(E$10)=1,"","X")))</f>
        <v>L</v>
      </c>
      <c r="F59" s="61" t="str">
        <f>IF(OR($A59="",F$10=""),"",IF(IFERROR(MATCH(BBC_2!F$10,Infor!$A$13:$A$30,0),0)&gt;0,"L",IF(WEEKDAY(F$10)=1,"","X")))</f>
        <v>X</v>
      </c>
      <c r="G59" s="61" t="str">
        <f>IF(OR($A59="",G$10=""),"",IF(IFERROR(MATCH(BBC_2!G$10,Infor!$A$13:$A$30,0),0)&gt;0,"L",IF(WEEKDAY(G$10)=1,"","X")))</f>
        <v>X</v>
      </c>
      <c r="H59" s="61" t="str">
        <f>IF(OR($A59="",H$10=""),"",IF(IFERROR(MATCH(BBC_2!H$10,Infor!$A$13:$A$30,0),0)&gt;0,"L",IF(WEEKDAY(H$10)=1,"","X")))</f>
        <v>X</v>
      </c>
      <c r="I59" s="61" t="str">
        <f>IF(OR($A59="",I$10=""),"",IF(IFERROR(MATCH(BBC_2!I$10,Infor!$A$13:$A$30,0),0)&gt;0,"L",IF(WEEKDAY(I$10)=1,"","X")))</f>
        <v/>
      </c>
      <c r="J59" s="61" t="str">
        <f>IF(OR($A59="",J$10=""),"",IF(IFERROR(MATCH(BBC_2!J$10,Infor!$A$13:$A$30,0),0)&gt;0,"L",IF(WEEKDAY(J$10)=1,"","X")))</f>
        <v>X</v>
      </c>
      <c r="K59" s="61" t="str">
        <f>IF(OR($A59="",K$10=""),"",IF(IFERROR(MATCH(BBC_2!K$10,Infor!$A$13:$A$30,0),0)&gt;0,"L",IF(WEEKDAY(K$10)=1,"","X")))</f>
        <v>X</v>
      </c>
      <c r="L59" s="61" t="str">
        <f>IF(OR($A59="",L$10=""),"",IF(IFERROR(MATCH(BBC_2!L$10,Infor!$A$13:$A$30,0),0)&gt;0,"L",IF(WEEKDAY(L$10)=1,"","X")))</f>
        <v>X</v>
      </c>
      <c r="M59" s="61" t="str">
        <f>IF(OR($A59="",M$10=""),"",IF(IFERROR(MATCH(BBC_2!M$10,Infor!$A$13:$A$30,0),0)&gt;0,"L",IF(WEEKDAY(M$10)=1,"","X")))</f>
        <v>X</v>
      </c>
      <c r="N59" s="61" t="str">
        <f>IF(OR($A59="",N$10=""),"",IF(IFERROR(MATCH(BBC_2!N$10,Infor!$A$13:$A$30,0),0)&gt;0,"L",IF(WEEKDAY(N$10)=1,"","X")))</f>
        <v>X</v>
      </c>
      <c r="O59" s="61" t="str">
        <f>IF(OR($A59="",O$10=""),"",IF(IFERROR(MATCH(BBC_2!O$10,Infor!$A$13:$A$30,0),0)&gt;0,"L",IF(WEEKDAY(O$10)=1,"","X")))</f>
        <v>X</v>
      </c>
      <c r="P59" s="61" t="str">
        <f>IF(OR($A59="",P$10=""),"",IF(IFERROR(MATCH(BBC_2!P$10,Infor!$A$13:$A$30,0),0)&gt;0,"L",IF(WEEKDAY(P$10)=1,"","X")))</f>
        <v/>
      </c>
      <c r="Q59" s="61" t="str">
        <f>IF(OR($A59="",Q$10=""),"",IF(IFERROR(MATCH(BBC_2!Q$10,Infor!$A$13:$A$30,0),0)&gt;0,"L",IF(WEEKDAY(Q$10)=1,"","X")))</f>
        <v>X</v>
      </c>
      <c r="R59" s="61" t="str">
        <f>IF(OR($A59="",R$10=""),"",IF(IFERROR(MATCH(BBC_2!R$10,Infor!$A$13:$A$30,0),0)&gt;0,"L",IF(WEEKDAY(R$10)=1,"","X")))</f>
        <v>X</v>
      </c>
      <c r="S59" s="61" t="str">
        <f>IF(OR($A59="",S$10=""),"",IF(IFERROR(MATCH(BBC_2!S$10,Infor!$A$13:$A$30,0),0)&gt;0,"L",IF(WEEKDAY(S$10)=1,"","X")))</f>
        <v>X</v>
      </c>
      <c r="T59" s="61" t="str">
        <f>IF(OR($A59="",T$10=""),"",IF(IFERROR(MATCH(BBC_2!T$10,Infor!$A$13:$A$30,0),0)&gt;0,"L",IF(WEEKDAY(T$10)=1,"","X")))</f>
        <v>X</v>
      </c>
      <c r="U59" s="61" t="str">
        <f>IF(OR($A59="",U$10=""),"",IF(IFERROR(MATCH(BBC_2!U$10,Infor!$A$13:$A$30,0),0)&gt;0,"L",IF(WEEKDAY(U$10)=1,"","X")))</f>
        <v>X</v>
      </c>
      <c r="V59" s="61" t="str">
        <f>IF(OR($A59="",V$10=""),"",IF(IFERROR(MATCH(BBC_2!V$10,Infor!$A$13:$A$30,0),0)&gt;0,"L",IF(WEEKDAY(V$10)=1,"","X")))</f>
        <v>X</v>
      </c>
      <c r="W59" s="61" t="str">
        <f>IF(OR($A59="",W$10=""),"",IF(IFERROR(MATCH(BBC_2!W$10,Infor!$A$13:$A$30,0),0)&gt;0,"L",IF(WEEKDAY(W$10)=1,"","X")))</f>
        <v/>
      </c>
      <c r="X59" s="61" t="str">
        <f>IF(OR($A59="",X$10=""),"",IF(IFERROR(MATCH(BBC_2!X$10,Infor!$A$13:$A$30,0),0)&gt;0,"L",IF(WEEKDAY(X$10)=1,"","X")))</f>
        <v>X</v>
      </c>
      <c r="Y59" s="61" t="str">
        <f>IF(OR($A59="",Y$10=""),"",IF(IFERROR(MATCH(BBC_2!Y$10,Infor!$A$13:$A$30,0),0)&gt;0,"L",IF(WEEKDAY(Y$10)=1,"","X")))</f>
        <v>X</v>
      </c>
      <c r="Z59" s="61" t="str">
        <f>IF(OR($A59="",Z$10=""),"",IF(IFERROR(MATCH(BBC_2!Z$10,Infor!$A$13:$A$30,0),0)&gt;0,"L",IF(WEEKDAY(Z$10)=1,"","X")))</f>
        <v>X</v>
      </c>
      <c r="AA59" s="61" t="str">
        <f>IF(OR($A59="",AA$10=""),"",IF(IFERROR(MATCH(BBC_2!AA$10,Infor!$A$13:$A$30,0),0)&gt;0,"L",IF(WEEKDAY(AA$10)=1,"","X")))</f>
        <v>X</v>
      </c>
      <c r="AB59" s="61" t="str">
        <f>IF(OR($A59="",AB$10=""),"",IF(IFERROR(MATCH(BBC_2!AB$10,Infor!$A$13:$A$30,0),0)&gt;0,"L",IF(WEEKDAY(AB$10)=1,"","X")))</f>
        <v>X</v>
      </c>
      <c r="AC59" s="61" t="str">
        <f>IF(OR($A59="",AC$10=""),"",IF(IFERROR(MATCH(BBC_2!AC$10,Infor!$A$13:$A$30,0),0)&gt;0,"L",IF(WEEKDAY(AC$10)=1,"","X")))</f>
        <v>X</v>
      </c>
      <c r="AD59" s="61" t="str">
        <f>IF(OR($A59="",AD$10=""),"",IF(IFERROR(MATCH(BBC_2!AD$10,Infor!$A$13:$A$30,0),0)&gt;0,"L",IF(WEEKDAY(AD$10)=1,"","X")))</f>
        <v/>
      </c>
      <c r="AE59" s="61" t="str">
        <f>IF(OR($A59="",AE$10=""),"",IF(IFERROR(MATCH(BBC_2!AE$10,Infor!$A$13:$A$30,0),0)&gt;0,"L",IF(WEEKDAY(AE$10)=1,"","X")))</f>
        <v>X</v>
      </c>
      <c r="AF59" s="61" t="str">
        <f>IF(OR($A59="",AF$10=""),"",IF(IFERROR(MATCH(BBC_2!AF$10,Infor!$A$13:$A$30,0),0)&gt;0,"L",IF(WEEKDAY(AF$10)=1,"","X")))</f>
        <v>X</v>
      </c>
      <c r="AG59" s="61" t="str">
        <f>IF(OR($A59="",AG$10=""),"",IF(IFERROR(MATCH(BBC_2!AG$10,Infor!$A$13:$A$30,0),0)&gt;0,"L",IF(WEEKDAY(AG$10)=1,"","X")))</f>
        <v/>
      </c>
      <c r="AH59" s="61" t="str">
        <f>IF(OR($A59="",AH$10=""),"",IF(IFERROR(MATCH(BBC_2!AH$10,Infor!$A$13:$A$30,0),0)&gt;0,"L",IF(WEEKDAY(AH$10)=1,"","X")))</f>
        <v/>
      </c>
      <c r="AI59" s="61" t="str">
        <f>IF(OR($A59="",AI$10=""),"",IF(IFERROR(MATCH(BBC_2!AI$10,Infor!$A$13:$A$30,0),0)&gt;0,"L",IF(WEEKDAY(AI$10)=1,"","X")))</f>
        <v/>
      </c>
      <c r="AJ59" s="62"/>
      <c r="AK59" s="62">
        <f t="shared" si="6"/>
        <v>23</v>
      </c>
      <c r="AL59" s="62">
        <f t="shared" si="7"/>
        <v>1</v>
      </c>
      <c r="AM59" s="62"/>
      <c r="AN59" s="63"/>
      <c r="AO59" s="44">
        <f t="shared" si="0"/>
        <v>2</v>
      </c>
      <c r="AP59" s="69">
        <v>15</v>
      </c>
      <c r="AQ59" s="69" t="str">
        <f t="shared" si="8"/>
        <v>Print</v>
      </c>
      <c r="AR59" s="69"/>
      <c r="AS59" s="69"/>
      <c r="AT59" s="69"/>
    </row>
    <row r="60" spans="1:46" s="48" customFormat="1" ht="15" customHeight="1" x14ac:dyDescent="0.25">
      <c r="A60" s="48">
        <v>49</v>
      </c>
      <c r="B60" s="59">
        <f t="shared" si="5"/>
        <v>49</v>
      </c>
      <c r="C60" s="60" t="str">
        <f t="shared" si="3"/>
        <v>A49</v>
      </c>
      <c r="D60" s="60" t="str">
        <f t="shared" si="4"/>
        <v>Nhân viên</v>
      </c>
      <c r="E60" s="61" t="str">
        <f>IF(OR($A60="",E$10=""),"",IF(IFERROR(MATCH(BBC_2!E$10,Infor!$A$13:$A$30,0),0)&gt;0,"L",IF(WEEKDAY(E$10)=1,"","X")))</f>
        <v>L</v>
      </c>
      <c r="F60" s="61" t="str">
        <f>IF(OR($A60="",F$10=""),"",IF(IFERROR(MATCH(BBC_2!F$10,Infor!$A$13:$A$30,0),0)&gt;0,"L",IF(WEEKDAY(F$10)=1,"","X")))</f>
        <v>X</v>
      </c>
      <c r="G60" s="61" t="str">
        <f>IF(OR($A60="",G$10=""),"",IF(IFERROR(MATCH(BBC_2!G$10,Infor!$A$13:$A$30,0),0)&gt;0,"L",IF(WEEKDAY(G$10)=1,"","X")))</f>
        <v>X</v>
      </c>
      <c r="H60" s="61" t="str">
        <f>IF(OR($A60="",H$10=""),"",IF(IFERROR(MATCH(BBC_2!H$10,Infor!$A$13:$A$30,0),0)&gt;0,"L",IF(WEEKDAY(H$10)=1,"","X")))</f>
        <v>X</v>
      </c>
      <c r="I60" s="61" t="str">
        <f>IF(OR($A60="",I$10=""),"",IF(IFERROR(MATCH(BBC_2!I$10,Infor!$A$13:$A$30,0),0)&gt;0,"L",IF(WEEKDAY(I$10)=1,"","X")))</f>
        <v/>
      </c>
      <c r="J60" s="61" t="str">
        <f>IF(OR($A60="",J$10=""),"",IF(IFERROR(MATCH(BBC_2!J$10,Infor!$A$13:$A$30,0),0)&gt;0,"L",IF(WEEKDAY(J$10)=1,"","X")))</f>
        <v>X</v>
      </c>
      <c r="K60" s="61" t="str">
        <f>IF(OR($A60="",K$10=""),"",IF(IFERROR(MATCH(BBC_2!K$10,Infor!$A$13:$A$30,0),0)&gt;0,"L",IF(WEEKDAY(K$10)=1,"","X")))</f>
        <v>X</v>
      </c>
      <c r="L60" s="61" t="str">
        <f>IF(OR($A60="",L$10=""),"",IF(IFERROR(MATCH(BBC_2!L$10,Infor!$A$13:$A$30,0),0)&gt;0,"L",IF(WEEKDAY(L$10)=1,"","X")))</f>
        <v>X</v>
      </c>
      <c r="M60" s="61" t="str">
        <f>IF(OR($A60="",M$10=""),"",IF(IFERROR(MATCH(BBC_2!M$10,Infor!$A$13:$A$30,0),0)&gt;0,"L",IF(WEEKDAY(M$10)=1,"","X")))</f>
        <v>X</v>
      </c>
      <c r="N60" s="61" t="str">
        <f>IF(OR($A60="",N$10=""),"",IF(IFERROR(MATCH(BBC_2!N$10,Infor!$A$13:$A$30,0),0)&gt;0,"L",IF(WEEKDAY(N$10)=1,"","X")))</f>
        <v>X</v>
      </c>
      <c r="O60" s="61" t="str">
        <f>IF(OR($A60="",O$10=""),"",IF(IFERROR(MATCH(BBC_2!O$10,Infor!$A$13:$A$30,0),0)&gt;0,"L",IF(WEEKDAY(O$10)=1,"","X")))</f>
        <v>X</v>
      </c>
      <c r="P60" s="61" t="str">
        <f>IF(OR($A60="",P$10=""),"",IF(IFERROR(MATCH(BBC_2!P$10,Infor!$A$13:$A$30,0),0)&gt;0,"L",IF(WEEKDAY(P$10)=1,"","X")))</f>
        <v/>
      </c>
      <c r="Q60" s="61" t="str">
        <f>IF(OR($A60="",Q$10=""),"",IF(IFERROR(MATCH(BBC_2!Q$10,Infor!$A$13:$A$30,0),0)&gt;0,"L",IF(WEEKDAY(Q$10)=1,"","X")))</f>
        <v>X</v>
      </c>
      <c r="R60" s="61" t="str">
        <f>IF(OR($A60="",R$10=""),"",IF(IFERROR(MATCH(BBC_2!R$10,Infor!$A$13:$A$30,0),0)&gt;0,"L",IF(WEEKDAY(R$10)=1,"","X")))</f>
        <v>X</v>
      </c>
      <c r="S60" s="61" t="str">
        <f>IF(OR($A60="",S$10=""),"",IF(IFERROR(MATCH(BBC_2!S$10,Infor!$A$13:$A$30,0),0)&gt;0,"L",IF(WEEKDAY(S$10)=1,"","X")))</f>
        <v>X</v>
      </c>
      <c r="T60" s="61" t="str">
        <f>IF(OR($A60="",T$10=""),"",IF(IFERROR(MATCH(BBC_2!T$10,Infor!$A$13:$A$30,0),0)&gt;0,"L",IF(WEEKDAY(T$10)=1,"","X")))</f>
        <v>X</v>
      </c>
      <c r="U60" s="61" t="str">
        <f>IF(OR($A60="",U$10=""),"",IF(IFERROR(MATCH(BBC_2!U$10,Infor!$A$13:$A$30,0),0)&gt;0,"L",IF(WEEKDAY(U$10)=1,"","X")))</f>
        <v>X</v>
      </c>
      <c r="V60" s="61" t="str">
        <f>IF(OR($A60="",V$10=""),"",IF(IFERROR(MATCH(BBC_2!V$10,Infor!$A$13:$A$30,0),0)&gt;0,"L",IF(WEEKDAY(V$10)=1,"","X")))</f>
        <v>X</v>
      </c>
      <c r="W60" s="61" t="str">
        <f>IF(OR($A60="",W$10=""),"",IF(IFERROR(MATCH(BBC_2!W$10,Infor!$A$13:$A$30,0),0)&gt;0,"L",IF(WEEKDAY(W$10)=1,"","X")))</f>
        <v/>
      </c>
      <c r="X60" s="61" t="str">
        <f>IF(OR($A60="",X$10=""),"",IF(IFERROR(MATCH(BBC_2!X$10,Infor!$A$13:$A$30,0),0)&gt;0,"L",IF(WEEKDAY(X$10)=1,"","X")))</f>
        <v>X</v>
      </c>
      <c r="Y60" s="61" t="str">
        <f>IF(OR($A60="",Y$10=""),"",IF(IFERROR(MATCH(BBC_2!Y$10,Infor!$A$13:$A$30,0),0)&gt;0,"L",IF(WEEKDAY(Y$10)=1,"","X")))</f>
        <v>X</v>
      </c>
      <c r="Z60" s="61" t="str">
        <f>IF(OR($A60="",Z$10=""),"",IF(IFERROR(MATCH(BBC_2!Z$10,Infor!$A$13:$A$30,0),0)&gt;0,"L",IF(WEEKDAY(Z$10)=1,"","X")))</f>
        <v>X</v>
      </c>
      <c r="AA60" s="61" t="str">
        <f>IF(OR($A60="",AA$10=""),"",IF(IFERROR(MATCH(BBC_2!AA$10,Infor!$A$13:$A$30,0),0)&gt;0,"L",IF(WEEKDAY(AA$10)=1,"","X")))</f>
        <v>X</v>
      </c>
      <c r="AB60" s="61" t="str">
        <f>IF(OR($A60="",AB$10=""),"",IF(IFERROR(MATCH(BBC_2!AB$10,Infor!$A$13:$A$30,0),0)&gt;0,"L",IF(WEEKDAY(AB$10)=1,"","X")))</f>
        <v>X</v>
      </c>
      <c r="AC60" s="61" t="str">
        <f>IF(OR($A60="",AC$10=""),"",IF(IFERROR(MATCH(BBC_2!AC$10,Infor!$A$13:$A$30,0),0)&gt;0,"L",IF(WEEKDAY(AC$10)=1,"","X")))</f>
        <v>X</v>
      </c>
      <c r="AD60" s="61" t="str">
        <f>IF(OR($A60="",AD$10=""),"",IF(IFERROR(MATCH(BBC_2!AD$10,Infor!$A$13:$A$30,0),0)&gt;0,"L",IF(WEEKDAY(AD$10)=1,"","X")))</f>
        <v/>
      </c>
      <c r="AE60" s="61" t="str">
        <f>IF(OR($A60="",AE$10=""),"",IF(IFERROR(MATCH(BBC_2!AE$10,Infor!$A$13:$A$30,0),0)&gt;0,"L",IF(WEEKDAY(AE$10)=1,"","X")))</f>
        <v>X</v>
      </c>
      <c r="AF60" s="61" t="str">
        <f>IF(OR($A60="",AF$10=""),"",IF(IFERROR(MATCH(BBC_2!AF$10,Infor!$A$13:$A$30,0),0)&gt;0,"L",IF(WEEKDAY(AF$10)=1,"","X")))</f>
        <v>X</v>
      </c>
      <c r="AG60" s="61" t="str">
        <f>IF(OR($A60="",AG$10=""),"",IF(IFERROR(MATCH(BBC_2!AG$10,Infor!$A$13:$A$30,0),0)&gt;0,"L",IF(WEEKDAY(AG$10)=1,"","X")))</f>
        <v/>
      </c>
      <c r="AH60" s="61" t="str">
        <f>IF(OR($A60="",AH$10=""),"",IF(IFERROR(MATCH(BBC_2!AH$10,Infor!$A$13:$A$30,0),0)&gt;0,"L",IF(WEEKDAY(AH$10)=1,"","X")))</f>
        <v/>
      </c>
      <c r="AI60" s="61" t="str">
        <f>IF(OR($A60="",AI$10=""),"",IF(IFERROR(MATCH(BBC_2!AI$10,Infor!$A$13:$A$30,0),0)&gt;0,"L",IF(WEEKDAY(AI$10)=1,"","X")))</f>
        <v/>
      </c>
      <c r="AJ60" s="62"/>
      <c r="AK60" s="62">
        <f t="shared" si="6"/>
        <v>23</v>
      </c>
      <c r="AL60" s="62">
        <f t="shared" si="7"/>
        <v>1</v>
      </c>
      <c r="AM60" s="62"/>
      <c r="AN60" s="63"/>
      <c r="AO60" s="44">
        <f t="shared" si="0"/>
        <v>2</v>
      </c>
      <c r="AP60" s="69">
        <v>15</v>
      </c>
      <c r="AQ60" s="69" t="str">
        <f t="shared" si="8"/>
        <v>Print</v>
      </c>
      <c r="AR60" s="69"/>
      <c r="AS60" s="69"/>
      <c r="AT60" s="69"/>
    </row>
    <row r="61" spans="1:46" s="48" customFormat="1" ht="15" customHeight="1" x14ac:dyDescent="0.25">
      <c r="A61" s="48">
        <v>50</v>
      </c>
      <c r="B61" s="59">
        <f t="shared" si="5"/>
        <v>50</v>
      </c>
      <c r="C61" s="60" t="str">
        <f t="shared" si="3"/>
        <v>A50</v>
      </c>
      <c r="D61" s="60" t="str">
        <f t="shared" si="4"/>
        <v>Nhân viên</v>
      </c>
      <c r="E61" s="61" t="str">
        <f>IF(OR($A61="",E$10=""),"",IF(IFERROR(MATCH(BBC_2!E$10,Infor!$A$13:$A$30,0),0)&gt;0,"L",IF(WEEKDAY(E$10)=1,"","X")))</f>
        <v>L</v>
      </c>
      <c r="F61" s="61" t="str">
        <f>IF(OR($A61="",F$10=""),"",IF(IFERROR(MATCH(BBC_2!F$10,Infor!$A$13:$A$30,0),0)&gt;0,"L",IF(WEEKDAY(F$10)=1,"","X")))</f>
        <v>X</v>
      </c>
      <c r="G61" s="61" t="str">
        <f>IF(OR($A61="",G$10=""),"",IF(IFERROR(MATCH(BBC_2!G$10,Infor!$A$13:$A$30,0),0)&gt;0,"L",IF(WEEKDAY(G$10)=1,"","X")))</f>
        <v>X</v>
      </c>
      <c r="H61" s="61" t="str">
        <f>IF(OR($A61="",H$10=""),"",IF(IFERROR(MATCH(BBC_2!H$10,Infor!$A$13:$A$30,0),0)&gt;0,"L",IF(WEEKDAY(H$10)=1,"","X")))</f>
        <v>X</v>
      </c>
      <c r="I61" s="61" t="str">
        <f>IF(OR($A61="",I$10=""),"",IF(IFERROR(MATCH(BBC_2!I$10,Infor!$A$13:$A$30,0),0)&gt;0,"L",IF(WEEKDAY(I$10)=1,"","X")))</f>
        <v/>
      </c>
      <c r="J61" s="61" t="str">
        <f>IF(OR($A61="",J$10=""),"",IF(IFERROR(MATCH(BBC_2!J$10,Infor!$A$13:$A$30,0),0)&gt;0,"L",IF(WEEKDAY(J$10)=1,"","X")))</f>
        <v>X</v>
      </c>
      <c r="K61" s="61" t="str">
        <f>IF(OR($A61="",K$10=""),"",IF(IFERROR(MATCH(BBC_2!K$10,Infor!$A$13:$A$30,0),0)&gt;0,"L",IF(WEEKDAY(K$10)=1,"","X")))</f>
        <v>X</v>
      </c>
      <c r="L61" s="61" t="str">
        <f>IF(OR($A61="",L$10=""),"",IF(IFERROR(MATCH(BBC_2!L$10,Infor!$A$13:$A$30,0),0)&gt;0,"L",IF(WEEKDAY(L$10)=1,"","X")))</f>
        <v>X</v>
      </c>
      <c r="M61" s="61" t="str">
        <f>IF(OR($A61="",M$10=""),"",IF(IFERROR(MATCH(BBC_2!M$10,Infor!$A$13:$A$30,0),0)&gt;0,"L",IF(WEEKDAY(M$10)=1,"","X")))</f>
        <v>X</v>
      </c>
      <c r="N61" s="61" t="str">
        <f>IF(OR($A61="",N$10=""),"",IF(IFERROR(MATCH(BBC_2!N$10,Infor!$A$13:$A$30,0),0)&gt;0,"L",IF(WEEKDAY(N$10)=1,"","X")))</f>
        <v>X</v>
      </c>
      <c r="O61" s="61" t="str">
        <f>IF(OR($A61="",O$10=""),"",IF(IFERROR(MATCH(BBC_2!O$10,Infor!$A$13:$A$30,0),0)&gt;0,"L",IF(WEEKDAY(O$10)=1,"","X")))</f>
        <v>X</v>
      </c>
      <c r="P61" s="61" t="str">
        <f>IF(OR($A61="",P$10=""),"",IF(IFERROR(MATCH(BBC_2!P$10,Infor!$A$13:$A$30,0),0)&gt;0,"L",IF(WEEKDAY(P$10)=1,"","X")))</f>
        <v/>
      </c>
      <c r="Q61" s="61" t="str">
        <f>IF(OR($A61="",Q$10=""),"",IF(IFERROR(MATCH(BBC_2!Q$10,Infor!$A$13:$A$30,0),0)&gt;0,"L",IF(WEEKDAY(Q$10)=1,"","X")))</f>
        <v>X</v>
      </c>
      <c r="R61" s="61" t="str">
        <f>IF(OR($A61="",R$10=""),"",IF(IFERROR(MATCH(BBC_2!R$10,Infor!$A$13:$A$30,0),0)&gt;0,"L",IF(WEEKDAY(R$10)=1,"","X")))</f>
        <v>X</v>
      </c>
      <c r="S61" s="61" t="str">
        <f>IF(OR($A61="",S$10=""),"",IF(IFERROR(MATCH(BBC_2!S$10,Infor!$A$13:$A$30,0),0)&gt;0,"L",IF(WEEKDAY(S$10)=1,"","X")))</f>
        <v>X</v>
      </c>
      <c r="T61" s="61" t="str">
        <f>IF(OR($A61="",T$10=""),"",IF(IFERROR(MATCH(BBC_2!T$10,Infor!$A$13:$A$30,0),0)&gt;0,"L",IF(WEEKDAY(T$10)=1,"","X")))</f>
        <v>X</v>
      </c>
      <c r="U61" s="61" t="str">
        <f>IF(OR($A61="",U$10=""),"",IF(IFERROR(MATCH(BBC_2!U$10,Infor!$A$13:$A$30,0),0)&gt;0,"L",IF(WEEKDAY(U$10)=1,"","X")))</f>
        <v>X</v>
      </c>
      <c r="V61" s="61" t="str">
        <f>IF(OR($A61="",V$10=""),"",IF(IFERROR(MATCH(BBC_2!V$10,Infor!$A$13:$A$30,0),0)&gt;0,"L",IF(WEEKDAY(V$10)=1,"","X")))</f>
        <v>X</v>
      </c>
      <c r="W61" s="61" t="str">
        <f>IF(OR($A61="",W$10=""),"",IF(IFERROR(MATCH(BBC_2!W$10,Infor!$A$13:$A$30,0),0)&gt;0,"L",IF(WEEKDAY(W$10)=1,"","X")))</f>
        <v/>
      </c>
      <c r="X61" s="61" t="str">
        <f>IF(OR($A61="",X$10=""),"",IF(IFERROR(MATCH(BBC_2!X$10,Infor!$A$13:$A$30,0),0)&gt;0,"L",IF(WEEKDAY(X$10)=1,"","X")))</f>
        <v>X</v>
      </c>
      <c r="Y61" s="61" t="str">
        <f>IF(OR($A61="",Y$10=""),"",IF(IFERROR(MATCH(BBC_2!Y$10,Infor!$A$13:$A$30,0),0)&gt;0,"L",IF(WEEKDAY(Y$10)=1,"","X")))</f>
        <v>X</v>
      </c>
      <c r="Z61" s="61" t="str">
        <f>IF(OR($A61="",Z$10=""),"",IF(IFERROR(MATCH(BBC_2!Z$10,Infor!$A$13:$A$30,0),0)&gt;0,"L",IF(WEEKDAY(Z$10)=1,"","X")))</f>
        <v>X</v>
      </c>
      <c r="AA61" s="61" t="str">
        <f>IF(OR($A61="",AA$10=""),"",IF(IFERROR(MATCH(BBC_2!AA$10,Infor!$A$13:$A$30,0),0)&gt;0,"L",IF(WEEKDAY(AA$10)=1,"","X")))</f>
        <v>X</v>
      </c>
      <c r="AB61" s="61" t="str">
        <f>IF(OR($A61="",AB$10=""),"",IF(IFERROR(MATCH(BBC_2!AB$10,Infor!$A$13:$A$30,0),0)&gt;0,"L",IF(WEEKDAY(AB$10)=1,"","X")))</f>
        <v>X</v>
      </c>
      <c r="AC61" s="61" t="str">
        <f>IF(OR($A61="",AC$10=""),"",IF(IFERROR(MATCH(BBC_2!AC$10,Infor!$A$13:$A$30,0),0)&gt;0,"L",IF(WEEKDAY(AC$10)=1,"","X")))</f>
        <v>X</v>
      </c>
      <c r="AD61" s="61" t="str">
        <f>IF(OR($A61="",AD$10=""),"",IF(IFERROR(MATCH(BBC_2!AD$10,Infor!$A$13:$A$30,0),0)&gt;0,"L",IF(WEEKDAY(AD$10)=1,"","X")))</f>
        <v/>
      </c>
      <c r="AE61" s="61" t="str">
        <f>IF(OR($A61="",AE$10=""),"",IF(IFERROR(MATCH(BBC_2!AE$10,Infor!$A$13:$A$30,0),0)&gt;0,"L",IF(WEEKDAY(AE$10)=1,"","X")))</f>
        <v>X</v>
      </c>
      <c r="AF61" s="61" t="str">
        <f>IF(OR($A61="",AF$10=""),"",IF(IFERROR(MATCH(BBC_2!AF$10,Infor!$A$13:$A$30,0),0)&gt;0,"L",IF(WEEKDAY(AF$10)=1,"","X")))</f>
        <v>X</v>
      </c>
      <c r="AG61" s="61" t="str">
        <f>IF(OR($A61="",AG$10=""),"",IF(IFERROR(MATCH(BBC_2!AG$10,Infor!$A$13:$A$30,0),0)&gt;0,"L",IF(WEEKDAY(AG$10)=1,"","X")))</f>
        <v/>
      </c>
      <c r="AH61" s="61" t="str">
        <f>IF(OR($A61="",AH$10=""),"",IF(IFERROR(MATCH(BBC_2!AH$10,Infor!$A$13:$A$30,0),0)&gt;0,"L",IF(WEEKDAY(AH$10)=1,"","X")))</f>
        <v/>
      </c>
      <c r="AI61" s="61" t="str">
        <f>IF(OR($A61="",AI$10=""),"",IF(IFERROR(MATCH(BBC_2!AI$10,Infor!$A$13:$A$30,0),0)&gt;0,"L",IF(WEEKDAY(AI$10)=1,"","X")))</f>
        <v/>
      </c>
      <c r="AJ61" s="62"/>
      <c r="AK61" s="62">
        <f t="shared" si="6"/>
        <v>23</v>
      </c>
      <c r="AL61" s="62">
        <f t="shared" si="7"/>
        <v>1</v>
      </c>
      <c r="AM61" s="62"/>
      <c r="AN61" s="63"/>
      <c r="AO61" s="44">
        <f t="shared" si="0"/>
        <v>2</v>
      </c>
      <c r="AP61" s="69">
        <v>15</v>
      </c>
      <c r="AQ61" s="69" t="str">
        <f t="shared" si="8"/>
        <v>Print</v>
      </c>
      <c r="AR61" s="69"/>
      <c r="AS61" s="69"/>
      <c r="AT61" s="69"/>
    </row>
    <row r="62" spans="1:46" s="48" customFormat="1" ht="15" customHeight="1" x14ac:dyDescent="0.25">
      <c r="B62" s="64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7"/>
      <c r="AL62" s="67"/>
      <c r="AM62" s="67"/>
      <c r="AN62" s="68"/>
      <c r="AO62" s="44">
        <f t="shared" si="0"/>
        <v>2</v>
      </c>
      <c r="AP62" s="69">
        <v>15</v>
      </c>
      <c r="AQ62" s="69" t="s">
        <v>143</v>
      </c>
      <c r="AR62" s="69"/>
      <c r="AS62" s="69"/>
      <c r="AT62" s="69"/>
    </row>
    <row r="63" spans="1:46" s="49" customFormat="1" ht="15" customHeight="1" thickBot="1" x14ac:dyDescent="0.3">
      <c r="B63" s="266" t="s">
        <v>129</v>
      </c>
      <c r="C63" s="267"/>
      <c r="D63" s="268"/>
      <c r="E63" s="52">
        <f>COUNTIF(E12:E62,"L")+COUNTIF(E12:E62,"X")+COUNTIF(E12:E62,"\")/2</f>
        <v>50</v>
      </c>
      <c r="F63" s="52">
        <f>COUNTIF(F12:F62,"L")+COUNTIF(F12:F62,"X")+COUNTIF(F12:F62,"\")/2</f>
        <v>50</v>
      </c>
      <c r="G63" s="52">
        <f t="shared" ref="G63:AI63" si="9">COUNTIF(G12:G62,"L")+COUNTIF(G12:G62,"X")+COUNTIF(G12:G62,"\")/2</f>
        <v>50</v>
      </c>
      <c r="H63" s="52">
        <f t="shared" si="9"/>
        <v>50</v>
      </c>
      <c r="I63" s="52">
        <f t="shared" si="9"/>
        <v>0</v>
      </c>
      <c r="J63" s="52">
        <f t="shared" si="9"/>
        <v>50</v>
      </c>
      <c r="K63" s="52">
        <f t="shared" si="9"/>
        <v>50</v>
      </c>
      <c r="L63" s="52">
        <f t="shared" si="9"/>
        <v>50</v>
      </c>
      <c r="M63" s="52">
        <f t="shared" si="9"/>
        <v>50</v>
      </c>
      <c r="N63" s="52">
        <f t="shared" si="9"/>
        <v>50</v>
      </c>
      <c r="O63" s="52">
        <f t="shared" si="9"/>
        <v>50</v>
      </c>
      <c r="P63" s="52">
        <f t="shared" si="9"/>
        <v>0</v>
      </c>
      <c r="Q63" s="52">
        <f t="shared" si="9"/>
        <v>50</v>
      </c>
      <c r="R63" s="52">
        <f t="shared" si="9"/>
        <v>50</v>
      </c>
      <c r="S63" s="52">
        <f t="shared" si="9"/>
        <v>50</v>
      </c>
      <c r="T63" s="52">
        <f t="shared" si="9"/>
        <v>50</v>
      </c>
      <c r="U63" s="52">
        <f t="shared" si="9"/>
        <v>50</v>
      </c>
      <c r="V63" s="52">
        <f t="shared" si="9"/>
        <v>50</v>
      </c>
      <c r="W63" s="52">
        <f t="shared" si="9"/>
        <v>0</v>
      </c>
      <c r="X63" s="52">
        <f t="shared" si="9"/>
        <v>50</v>
      </c>
      <c r="Y63" s="52">
        <f t="shared" si="9"/>
        <v>50</v>
      </c>
      <c r="Z63" s="52">
        <f t="shared" si="9"/>
        <v>50</v>
      </c>
      <c r="AA63" s="52">
        <f t="shared" si="9"/>
        <v>50</v>
      </c>
      <c r="AB63" s="52">
        <f t="shared" si="9"/>
        <v>50</v>
      </c>
      <c r="AC63" s="52">
        <f t="shared" si="9"/>
        <v>50</v>
      </c>
      <c r="AD63" s="52">
        <f t="shared" si="9"/>
        <v>0</v>
      </c>
      <c r="AE63" s="52">
        <f t="shared" si="9"/>
        <v>50</v>
      </c>
      <c r="AF63" s="52">
        <f t="shared" si="9"/>
        <v>50</v>
      </c>
      <c r="AG63" s="52">
        <f t="shared" si="9"/>
        <v>0</v>
      </c>
      <c r="AH63" s="52">
        <f t="shared" si="9"/>
        <v>0</v>
      </c>
      <c r="AI63" s="52">
        <f t="shared" si="9"/>
        <v>0</v>
      </c>
      <c r="AJ63" s="52">
        <f>SUM(AJ12:AJ62)</f>
        <v>0</v>
      </c>
      <c r="AK63" s="52">
        <f t="shared" ref="AK63:AN63" si="10">SUM(AK12:AK62)</f>
        <v>1150</v>
      </c>
      <c r="AL63" s="52">
        <f t="shared" si="10"/>
        <v>50</v>
      </c>
      <c r="AM63" s="52">
        <f t="shared" si="10"/>
        <v>0</v>
      </c>
      <c r="AN63" s="53">
        <f t="shared" si="10"/>
        <v>0</v>
      </c>
      <c r="AO63" s="44">
        <f t="shared" si="0"/>
        <v>2</v>
      </c>
      <c r="AP63" s="69">
        <v>15</v>
      </c>
      <c r="AQ63" s="69" t="s">
        <v>143</v>
      </c>
      <c r="AR63" s="70"/>
      <c r="AS63" s="70"/>
      <c r="AT63" s="70"/>
    </row>
    <row r="64" spans="1:46" ht="15" customHeight="1" thickTop="1" x14ac:dyDescent="0.3">
      <c r="AP64" s="69">
        <v>15</v>
      </c>
      <c r="AQ64" s="69" t="s">
        <v>143</v>
      </c>
    </row>
    <row r="65" spans="2:46" ht="15" customHeight="1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109">
        <f>EOMONTH(B7,0)</f>
        <v>42794</v>
      </c>
      <c r="AH65" s="109"/>
      <c r="AI65" s="109"/>
      <c r="AJ65" s="109"/>
      <c r="AK65" s="109"/>
      <c r="AL65" s="109"/>
      <c r="AM65" s="44"/>
      <c r="AN65" s="44"/>
      <c r="AP65" s="69">
        <v>15</v>
      </c>
      <c r="AQ65" s="69" t="s">
        <v>143</v>
      </c>
    </row>
    <row r="66" spans="2:46" s="47" customFormat="1" ht="15" customHeight="1" x14ac:dyDescent="0.3">
      <c r="B66" s="43"/>
      <c r="C66" s="43"/>
      <c r="D66" s="75" t="s">
        <v>135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5" t="s">
        <v>136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107" t="s">
        <v>137</v>
      </c>
      <c r="AH66" s="107"/>
      <c r="AI66" s="107"/>
      <c r="AJ66" s="107"/>
      <c r="AK66" s="107"/>
      <c r="AL66" s="107"/>
      <c r="AM66" s="107"/>
      <c r="AN66" s="43"/>
      <c r="AO66" s="43"/>
      <c r="AP66" s="69">
        <v>15</v>
      </c>
      <c r="AQ66" s="69" t="s">
        <v>143</v>
      </c>
      <c r="AR66" s="43"/>
      <c r="AS66" s="43"/>
      <c r="AT66" s="43"/>
    </row>
    <row r="67" spans="2:46" s="72" customFormat="1" ht="15" customHeight="1" x14ac:dyDescent="0.3">
      <c r="B67" s="73"/>
      <c r="C67" s="73"/>
      <c r="D67" s="74" t="s">
        <v>138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 t="s">
        <v>138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08" t="s">
        <v>138</v>
      </c>
      <c r="AH67" s="108"/>
      <c r="AI67" s="108"/>
      <c r="AJ67" s="108"/>
      <c r="AK67" s="108"/>
      <c r="AL67" s="108"/>
      <c r="AM67" s="108"/>
      <c r="AN67" s="73"/>
      <c r="AO67" s="73"/>
      <c r="AP67" s="69">
        <v>15</v>
      </c>
      <c r="AQ67" s="69" t="s">
        <v>143</v>
      </c>
      <c r="AR67" s="73"/>
      <c r="AS67" s="73"/>
      <c r="AT67" s="73"/>
    </row>
    <row r="68" spans="2:46" ht="15" customHeight="1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P68" s="69">
        <v>15</v>
      </c>
      <c r="AQ68" s="69" t="s">
        <v>143</v>
      </c>
    </row>
    <row r="69" spans="2:46" ht="15" customHeight="1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P69" s="69">
        <v>15</v>
      </c>
      <c r="AQ69" s="69" t="s">
        <v>143</v>
      </c>
    </row>
    <row r="70" spans="2:46" ht="1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P70" s="69">
        <v>15</v>
      </c>
      <c r="AQ70" s="69" t="s">
        <v>143</v>
      </c>
    </row>
    <row r="71" spans="2:46" ht="15" customHeight="1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P71" s="69">
        <v>15</v>
      </c>
      <c r="AQ71" s="69" t="s">
        <v>143</v>
      </c>
    </row>
    <row r="72" spans="2:46" s="71" customFormat="1" ht="15" customHeight="1" x14ac:dyDescent="0.3">
      <c r="B72" s="75"/>
      <c r="C72" s="75"/>
      <c r="D72" s="75" t="str">
        <f>Infor!C9</f>
        <v>Vũ Thị Thu Phương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tr">
        <f>Infor!C7</f>
        <v>Bùi Thị Nhung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107" t="str">
        <f>Infor!C6</f>
        <v>Trần Quang Trung</v>
      </c>
      <c r="AH72" s="107"/>
      <c r="AI72" s="107"/>
      <c r="AJ72" s="107"/>
      <c r="AK72" s="107"/>
      <c r="AL72" s="107"/>
      <c r="AM72" s="107"/>
      <c r="AN72" s="75"/>
      <c r="AO72" s="75"/>
      <c r="AP72" s="69">
        <v>15</v>
      </c>
      <c r="AQ72" s="69" t="s">
        <v>143</v>
      </c>
      <c r="AR72" s="75"/>
      <c r="AS72" s="75"/>
      <c r="AT72" s="75"/>
    </row>
  </sheetData>
  <autoFilter ref="A1:AT72"/>
  <dataConsolidate/>
  <mergeCells count="13">
    <mergeCell ref="AM10:AM11"/>
    <mergeCell ref="AN10:AN11"/>
    <mergeCell ref="B63:D63"/>
    <mergeCell ref="B6:AN6"/>
    <mergeCell ref="B7:AN7"/>
    <mergeCell ref="B9:B11"/>
    <mergeCell ref="C9:C11"/>
    <mergeCell ref="D9:D11"/>
    <mergeCell ref="E9:AI9"/>
    <mergeCell ref="AJ9:AN9"/>
    <mergeCell ref="AJ10:AJ11"/>
    <mergeCell ref="AK10:AK11"/>
    <mergeCell ref="AL10:AL11"/>
  </mergeCells>
  <conditionalFormatting sqref="E10:AI63">
    <cfRule type="expression" dxfId="43" priority="1">
      <formula>WEEKDAY(E$10)=1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78</vt:i4>
      </vt:variant>
    </vt:vector>
  </HeadingPairs>
  <TitlesOfParts>
    <vt:vector size="108" baseType="lpstr">
      <vt:lpstr>Infor</vt:lpstr>
      <vt:lpstr>02_CK_TNCN</vt:lpstr>
      <vt:lpstr>02_UQ_QTT_TNCN</vt:lpstr>
      <vt:lpstr>HĐLĐ</vt:lpstr>
      <vt:lpstr>Danh_Sach</vt:lpstr>
      <vt:lpstr>PHIEU_LUONG</vt:lpstr>
      <vt:lpstr>BBC_1</vt:lpstr>
      <vt:lpstr>TTL_1</vt:lpstr>
      <vt:lpstr>BBC_2</vt:lpstr>
      <vt:lpstr>TTL_2</vt:lpstr>
      <vt:lpstr>BBC_3</vt:lpstr>
      <vt:lpstr>TTL_3</vt:lpstr>
      <vt:lpstr>BBC_4</vt:lpstr>
      <vt:lpstr>TTL_4</vt:lpstr>
      <vt:lpstr>BBC_5</vt:lpstr>
      <vt:lpstr>TTL_5</vt:lpstr>
      <vt:lpstr>BBC_6</vt:lpstr>
      <vt:lpstr>TTL_6</vt:lpstr>
      <vt:lpstr>BBC_7</vt:lpstr>
      <vt:lpstr>TTL_7</vt:lpstr>
      <vt:lpstr>BBC_8</vt:lpstr>
      <vt:lpstr>TTL_8</vt:lpstr>
      <vt:lpstr>BBC_9</vt:lpstr>
      <vt:lpstr>TTL_9</vt:lpstr>
      <vt:lpstr>BBC_10</vt:lpstr>
      <vt:lpstr>TTL_10</vt:lpstr>
      <vt:lpstr>BBC_11</vt:lpstr>
      <vt:lpstr>TTL_11</vt:lpstr>
      <vt:lpstr>BCC_12</vt:lpstr>
      <vt:lpstr>TTL_12</vt:lpstr>
      <vt:lpstr>BCC_1</vt:lpstr>
      <vt:lpstr>BCC_10</vt:lpstr>
      <vt:lpstr>BCC_11</vt:lpstr>
      <vt:lpstr>BCC_12</vt:lpstr>
      <vt:lpstr>BCC_2</vt:lpstr>
      <vt:lpstr>BCC_3</vt:lpstr>
      <vt:lpstr>BCC_4</vt:lpstr>
      <vt:lpstr>BCC_5</vt:lpstr>
      <vt:lpstr>BCC_6</vt:lpstr>
      <vt:lpstr>BCC_7</vt:lpstr>
      <vt:lpstr>BCC_8</vt:lpstr>
      <vt:lpstr>BCC_9</vt:lpstr>
      <vt:lpstr>DANH_SACH</vt:lpstr>
      <vt:lpstr>'02_CK_TNCN'!Print_Area</vt:lpstr>
      <vt:lpstr>'02_UQ_QTT_TNCN'!Print_Area</vt:lpstr>
      <vt:lpstr>BBC_1!Print_Area</vt:lpstr>
      <vt:lpstr>BBC_10!Print_Area</vt:lpstr>
      <vt:lpstr>BBC_11!Print_Area</vt:lpstr>
      <vt:lpstr>BBC_2!Print_Area</vt:lpstr>
      <vt:lpstr>BBC_3!Print_Area</vt:lpstr>
      <vt:lpstr>BBC_4!Print_Area</vt:lpstr>
      <vt:lpstr>BBC_5!Print_Area</vt:lpstr>
      <vt:lpstr>BBC_6!Print_Area</vt:lpstr>
      <vt:lpstr>BBC_7!Print_Area</vt:lpstr>
      <vt:lpstr>BBC_8!Print_Area</vt:lpstr>
      <vt:lpstr>BBC_9!Print_Area</vt:lpstr>
      <vt:lpstr>BCC_12!Print_Area</vt:lpstr>
      <vt:lpstr>HĐLĐ!Print_Area</vt:lpstr>
      <vt:lpstr>PHIEU_LUONG!Print_Area</vt:lpstr>
      <vt:lpstr>TTL_1!Print_Area</vt:lpstr>
      <vt:lpstr>TTL_10!Print_Area</vt:lpstr>
      <vt:lpstr>TTL_11!Print_Area</vt:lpstr>
      <vt:lpstr>TTL_12!Print_Area</vt:lpstr>
      <vt:lpstr>TTL_2!Print_Area</vt:lpstr>
      <vt:lpstr>TTL_3!Print_Area</vt:lpstr>
      <vt:lpstr>TTL_4!Print_Area</vt:lpstr>
      <vt:lpstr>TTL_5!Print_Area</vt:lpstr>
      <vt:lpstr>TTL_6!Print_Area</vt:lpstr>
      <vt:lpstr>TTL_7!Print_Area</vt:lpstr>
      <vt:lpstr>TTL_8!Print_Area</vt:lpstr>
      <vt:lpstr>TTL_9!Print_Area</vt:lpstr>
      <vt:lpstr>BBC_1!Print_Titles</vt:lpstr>
      <vt:lpstr>BBC_10!Print_Titles</vt:lpstr>
      <vt:lpstr>BBC_11!Print_Titles</vt:lpstr>
      <vt:lpstr>BBC_2!Print_Titles</vt:lpstr>
      <vt:lpstr>BBC_3!Print_Titles</vt:lpstr>
      <vt:lpstr>BBC_4!Print_Titles</vt:lpstr>
      <vt:lpstr>BBC_5!Print_Titles</vt:lpstr>
      <vt:lpstr>BBC_6!Print_Titles</vt:lpstr>
      <vt:lpstr>BBC_7!Print_Titles</vt:lpstr>
      <vt:lpstr>BBC_8!Print_Titles</vt:lpstr>
      <vt:lpstr>BBC_9!Print_Titles</vt:lpstr>
      <vt:lpstr>BCC_12!Print_Titles</vt:lpstr>
      <vt:lpstr>TTL_1!Print_Titles</vt:lpstr>
      <vt:lpstr>TTL_10!Print_Titles</vt:lpstr>
      <vt:lpstr>TTL_11!Print_Titles</vt:lpstr>
      <vt:lpstr>TTL_12!Print_Titles</vt:lpstr>
      <vt:lpstr>TTL_2!Print_Titles</vt:lpstr>
      <vt:lpstr>TTL_3!Print_Titles</vt:lpstr>
      <vt:lpstr>TTL_4!Print_Titles</vt:lpstr>
      <vt:lpstr>TTL_5!Print_Titles</vt:lpstr>
      <vt:lpstr>TTL_6!Print_Titles</vt:lpstr>
      <vt:lpstr>TTL_7!Print_Titles</vt:lpstr>
      <vt:lpstr>TTL_8!Print_Titles</vt:lpstr>
      <vt:lpstr>TTL_9!Print_Titles</vt:lpstr>
      <vt:lpstr>TK_CHIPHI</vt:lpstr>
      <vt:lpstr>TTL_1</vt:lpstr>
      <vt:lpstr>TTL_10</vt:lpstr>
      <vt:lpstr>TTL_11</vt:lpstr>
      <vt:lpstr>TTL_12</vt:lpstr>
      <vt:lpstr>TTL_2</vt:lpstr>
      <vt:lpstr>TTL_3</vt:lpstr>
      <vt:lpstr>TTL_4</vt:lpstr>
      <vt:lpstr>TTL_5</vt:lpstr>
      <vt:lpstr>TTL_6</vt:lpstr>
      <vt:lpstr>TTL_7</vt:lpstr>
      <vt:lpstr>TTL_8</vt:lpstr>
      <vt:lpstr>TTL_9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hongsonvn</dc:creator>
  <cp:lastModifiedBy>Vũ Sơn</cp:lastModifiedBy>
  <cp:lastPrinted>2017-07-29T11:56:32Z</cp:lastPrinted>
  <dcterms:created xsi:type="dcterms:W3CDTF">2017-07-11T10:45:29Z</dcterms:created>
  <dcterms:modified xsi:type="dcterms:W3CDTF">2018-03-18T04:31:54Z</dcterms:modified>
</cp:coreProperties>
</file>